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ate Base and Depreciation - Aimee Rooney &amp; John Spanos/"/>
    </mc:Choice>
  </mc:AlternateContent>
  <xr:revisionPtr revIDLastSave="792" documentId="13_ncr:1_{2153DD6A-92F3-43A0-B93A-AE6721F3E4C8}" xr6:coauthVersionLast="47" xr6:coauthVersionMax="47" xr10:uidLastSave="{EE6A239A-8604-4CDD-B225-E00E6A40B145}"/>
  <bookViews>
    <workbookView xWindow="-120" yWindow="-120" windowWidth="29040" windowHeight="15990" tabRatio="827" xr2:uid="{95E69980-3D90-40F6-8019-E4D329413A41}"/>
  </bookViews>
  <sheets>
    <sheet name="WP E, pg 1" sheetId="1" r:id="rId1"/>
    <sheet name="WP E, pg 2 &amp; 3" sheetId="2" r:id="rId2"/>
    <sheet name="Oracle CXM Input" sheetId="3" r:id="rId3"/>
    <sheet name="Oracle CXM TotalWO" sheetId="4" r:id="rId4"/>
    <sheet name="Oracle CXM Acct1" sheetId="5" r:id="rId5"/>
    <sheet name="Oracle CXM Support" sheetId="6" r:id="rId6"/>
    <sheet name="Oracle CXM Engage Input" sheetId="7" r:id="rId7"/>
    <sheet name="Oracle CXM Engage TotalWO" sheetId="8" r:id="rId8"/>
    <sheet name="Oracle CXM Engage Acct1" sheetId="9" r:id="rId9"/>
    <sheet name="Oracle CXM Engage Support" sheetId="11" r:id="rId10"/>
    <sheet name="Maximo 2022 Input" sheetId="20" r:id="rId11"/>
    <sheet name="Maximo 2022 TotalWO" sheetId="21" r:id="rId12"/>
    <sheet name="Maximo 2022 Acct1" sheetId="22" r:id="rId13"/>
    <sheet name="Maximo 2022 Support" sheetId="23" r:id="rId14"/>
    <sheet name="Maximo 2023 Input" sheetId="28" r:id="rId15"/>
    <sheet name="Maximo 2023 TotalWO" sheetId="29" r:id="rId16"/>
    <sheet name="Maximo 2023 Acct1" sheetId="30" r:id="rId17"/>
    <sheet name="Maximo 2023 Support" sheetId="32" r:id="rId18"/>
    <sheet name="Oracle ERP Input" sheetId="12" r:id="rId19"/>
    <sheet name="Oracle ERP TotalWO" sheetId="13" r:id="rId20"/>
    <sheet name="Oracle ERP Acct1" sheetId="14" r:id="rId21"/>
    <sheet name="Oracle ERP Support" sheetId="15" r:id="rId22"/>
    <sheet name="PowerPlan Input" sheetId="33" r:id="rId23"/>
    <sheet name="PowerPlan TotalWO" sheetId="34" r:id="rId24"/>
    <sheet name="PowerPlan Acct1" sheetId="35" r:id="rId25"/>
    <sheet name="PowerPlan Support" sheetId="37" r:id="rId26"/>
    <sheet name="Oracle HCM Input" sheetId="38" r:id="rId27"/>
    <sheet name="Oracle HCM TotalWO" sheetId="39" r:id="rId28"/>
    <sheet name="Oracle HCM Acct1" sheetId="40" r:id="rId29"/>
    <sheet name="Oracle HCM Support" sheetId="41" r:id="rId30"/>
    <sheet name="Oracle OPC Input" sheetId="42" r:id="rId31"/>
    <sheet name="Oracle OPC TotalWO" sheetId="43" r:id="rId32"/>
    <sheet name="Oracle OPC Acct1" sheetId="44" r:id="rId33"/>
    <sheet name="Oracle OPC Support" sheetId="45" r:id="rId34"/>
    <sheet name="Mobile GIS Input" sheetId="46" r:id="rId35"/>
    <sheet name="Mobile GIS TotalWO" sheetId="47" r:id="rId36"/>
    <sheet name="Mobile GIS Acct1" sheetId="48" r:id="rId37"/>
    <sheet name="Mobile GIS Support" sheetId="49" r:id="rId38"/>
    <sheet name="Vertex Input" sheetId="50" r:id="rId39"/>
    <sheet name="Vertex TotalWO" sheetId="51" r:id="rId40"/>
    <sheet name="Vertex Acct1" sheetId="52" r:id="rId41"/>
    <sheet name="Vertex Support" sheetId="53" r:id="rId42"/>
  </sheets>
  <externalReferences>
    <externalReference r:id="rId43"/>
  </externalReferences>
  <definedNames>
    <definedName name="\a">#REF!</definedName>
    <definedName name="\b">#REF!</definedName>
    <definedName name="_a1">#REF!</definedName>
    <definedName name="_Key1" localSheetId="11" hidden="1">[1]Acct1!$A$13:$A$44</definedName>
    <definedName name="_Key1" localSheetId="15" hidden="1">[1]Acct1!$A$13:$A$44</definedName>
    <definedName name="_Key1" localSheetId="35" hidden="1">[1]Acct1!$A$13:$A$44</definedName>
    <definedName name="_Key1" localSheetId="7" hidden="1">[1]Acct1!$A$13:$A$44</definedName>
    <definedName name="_Key1" localSheetId="3" hidden="1">[1]Acct1!$A$13:$A$44</definedName>
    <definedName name="_Key1" localSheetId="19" hidden="1">[1]Acct1!$A$13:$A$44</definedName>
    <definedName name="_Key1" localSheetId="27" hidden="1">[1]Acct1!$A$13:$A$44</definedName>
    <definedName name="_Key1" localSheetId="31" hidden="1">[1]Acct1!$A$13:$A$44</definedName>
    <definedName name="_Key1" localSheetId="23" hidden="1">[1]Acct1!$A$13:$A$44</definedName>
    <definedName name="_Key1" localSheetId="39" hidden="1">[1]Acct1!$A$13:$A$44</definedName>
    <definedName name="_Order1" localSheetId="11" hidden="1">255</definedName>
    <definedName name="_Order1" localSheetId="15" hidden="1">255</definedName>
    <definedName name="_Order1" localSheetId="35" hidden="1">255</definedName>
    <definedName name="_Order1" localSheetId="7" hidden="1">255</definedName>
    <definedName name="_Order1" localSheetId="3" hidden="1">255</definedName>
    <definedName name="_Order1" localSheetId="19" hidden="1">255</definedName>
    <definedName name="_Order1" localSheetId="27" hidden="1">255</definedName>
    <definedName name="_Order1" localSheetId="31" hidden="1">255</definedName>
    <definedName name="_Order1" localSheetId="23" hidden="1">255</definedName>
    <definedName name="_Order1" localSheetId="39" hidden="1">255</definedName>
    <definedName name="_Regression_Int" localSheetId="11" hidden="1">1</definedName>
    <definedName name="_Regression_Int" localSheetId="15" hidden="1">1</definedName>
    <definedName name="_Regression_Int" localSheetId="35" hidden="1">1</definedName>
    <definedName name="_Regression_Int" localSheetId="7" hidden="1">1</definedName>
    <definedName name="_Regression_Int" localSheetId="3" hidden="1">1</definedName>
    <definedName name="_Regression_Int" localSheetId="19" hidden="1">1</definedName>
    <definedName name="_Regression_Int" localSheetId="27" hidden="1">1</definedName>
    <definedName name="_Regression_Int" localSheetId="31" hidden="1">1</definedName>
    <definedName name="_Regression_Int" localSheetId="23" hidden="1">1</definedName>
    <definedName name="_Regression_Int" localSheetId="39" hidden="1">1</definedName>
    <definedName name="_Sort" localSheetId="11" hidden="1">[1]Acct1!$A$13:$A$44</definedName>
    <definedName name="_Sort" localSheetId="15" hidden="1">[1]Acct1!$A$13:$A$44</definedName>
    <definedName name="_Sort" localSheetId="35" hidden="1">[1]Acct1!$A$13:$A$44</definedName>
    <definedName name="_Sort" localSheetId="7" hidden="1">[1]Acct1!$A$13:$A$44</definedName>
    <definedName name="_Sort" localSheetId="3" hidden="1">[1]Acct1!$A$13:$A$44</definedName>
    <definedName name="_Sort" localSheetId="19" hidden="1">[1]Acct1!$A$13:$A$44</definedName>
    <definedName name="_Sort" localSheetId="27" hidden="1">[1]Acct1!$A$13:$A$44</definedName>
    <definedName name="_Sort" localSheetId="31" hidden="1">[1]Acct1!$A$13:$A$44</definedName>
    <definedName name="_Sort" localSheetId="23" hidden="1">[1]Acct1!$A$13:$A$44</definedName>
    <definedName name="_Sort" localSheetId="39" hidden="1">[1]Acct1!$A$13:$A$44</definedName>
    <definedName name="ab">#REF!</definedName>
    <definedName name="b">#REF!</definedName>
    <definedName name="LINE">#REF!</definedName>
    <definedName name="_xlnm.Print_Area" localSheetId="12">'Maximo 2022 Acct1'!$A$1:$M$121</definedName>
    <definedName name="_xlnm.Print_Area" localSheetId="13">'Maximo 2022 Support'!$A$1:$M$135</definedName>
    <definedName name="_xlnm.Print_Area" localSheetId="11">'Maximo 2022 TotalWO'!$A$1:$I$38</definedName>
    <definedName name="_xlnm.Print_Area" localSheetId="16">'Maximo 2023 Acct1'!$A$1:$M$121</definedName>
    <definedName name="_xlnm.Print_Area" localSheetId="17">'Maximo 2023 Support'!$A$1:$N$139</definedName>
    <definedName name="_xlnm.Print_Area" localSheetId="15">'Maximo 2023 TotalWO'!$A$1:$I$38</definedName>
    <definedName name="_xlnm.Print_Area" localSheetId="36">'Mobile GIS Acct1'!$A$1:$M$121</definedName>
    <definedName name="_xlnm.Print_Area" localSheetId="37">'Mobile GIS Support'!$A$1:$N$133</definedName>
    <definedName name="_xlnm.Print_Area" localSheetId="35">'Mobile GIS TotalWO'!$A$1:$I$38</definedName>
    <definedName name="_xlnm.Print_Area" localSheetId="4">'Oracle CXM Acct1'!$A$1:$M$121</definedName>
    <definedName name="_xlnm.Print_Area" localSheetId="8">'Oracle CXM Engage Acct1'!$A$1:$M$121</definedName>
    <definedName name="_xlnm.Print_Area" localSheetId="9">'Oracle CXM Engage Support'!$A$1:$M$132</definedName>
    <definedName name="_xlnm.Print_Area" localSheetId="7">'Oracle CXM Engage TotalWO'!$A$1:$I$38</definedName>
    <definedName name="_xlnm.Print_Area" localSheetId="3">'Oracle CXM TotalWO'!$A$1:$I$38</definedName>
    <definedName name="_xlnm.Print_Area" localSheetId="20">'Oracle ERP Acct1'!$A$1:$M$121</definedName>
    <definedName name="_xlnm.Print_Area" localSheetId="21">'Oracle ERP Support'!$A$1:$N$143</definedName>
    <definedName name="_xlnm.Print_Area" localSheetId="19">'Oracle ERP TotalWO'!$A$1:$I$38</definedName>
    <definedName name="_xlnm.Print_Area" localSheetId="28">'Oracle HCM Acct1'!$A$1:$M$121</definedName>
    <definedName name="_xlnm.Print_Area" localSheetId="29">'Oracle HCM Support'!$A$1:$N$147</definedName>
    <definedName name="_xlnm.Print_Area" localSheetId="27">'Oracle HCM TotalWO'!$A$1:$I$38</definedName>
    <definedName name="_xlnm.Print_Area" localSheetId="32">'Oracle OPC Acct1'!$A$1:$M$121</definedName>
    <definedName name="_xlnm.Print_Area" localSheetId="33">'Oracle OPC Support'!$A$1:$N$148</definedName>
    <definedName name="_xlnm.Print_Area" localSheetId="31">'Oracle OPC TotalWO'!$A$1:$I$38</definedName>
    <definedName name="_xlnm.Print_Area" localSheetId="24">'PowerPlan Acct1'!$A$1:$M$121</definedName>
    <definedName name="_xlnm.Print_Area" localSheetId="25">'PowerPlan Support'!$A$1:$N$139</definedName>
    <definedName name="_xlnm.Print_Area" localSheetId="23">'PowerPlan TotalWO'!$A$1:$I$38</definedName>
    <definedName name="_xlnm.Print_Area" localSheetId="40">'Vertex Acct1'!$A$1:$M$121</definedName>
    <definedName name="_xlnm.Print_Area" localSheetId="41">'Vertex Support'!$A$1:$N$133</definedName>
    <definedName name="_xlnm.Print_Area" localSheetId="39">'Vertex TotalWO'!$A$1:$I$38</definedName>
    <definedName name="_xlnm.Print_Area" localSheetId="0">'WP E, pg 1'!$A$1:$H$35</definedName>
    <definedName name="_xlnm.Print_Area" localSheetId="1">'WP E, pg 2 &amp; 3'!$A$1:$T$68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8" l="1"/>
  <c r="G114" i="32"/>
  <c r="A4" i="50"/>
  <c r="A4" i="46"/>
  <c r="A4" i="42"/>
  <c r="A4" i="38"/>
  <c r="A4" i="33"/>
  <c r="G107" i="53"/>
  <c r="G108" i="49"/>
  <c r="G123" i="45"/>
  <c r="G122" i="41"/>
  <c r="G115" i="37"/>
  <c r="G119" i="15"/>
  <c r="H112" i="23"/>
  <c r="H107" i="11"/>
  <c r="G101" i="6"/>
  <c r="D51" i="2" l="1"/>
  <c r="D52" i="2"/>
  <c r="B51" i="2"/>
  <c r="B52" i="2"/>
  <c r="A51" i="2"/>
  <c r="A52" i="2" s="1"/>
  <c r="A43" i="2"/>
  <c r="A20" i="2"/>
  <c r="A21" i="2" s="1"/>
  <c r="A6" i="53"/>
  <c r="A77" i="53" s="1"/>
  <c r="A95" i="52"/>
  <c r="A96" i="52" s="1"/>
  <c r="A97" i="52" s="1"/>
  <c r="A98" i="52" s="1"/>
  <c r="A99" i="52" s="1"/>
  <c r="A100" i="52" s="1"/>
  <c r="A101" i="52" s="1"/>
  <c r="A102" i="52" s="1"/>
  <c r="A103" i="52" s="1"/>
  <c r="A104" i="52" s="1"/>
  <c r="A105" i="52" s="1"/>
  <c r="A106" i="52" s="1"/>
  <c r="A107" i="52" s="1"/>
  <c r="A108" i="52" s="1"/>
  <c r="A109" i="52" s="1"/>
  <c r="A110" i="52" s="1"/>
  <c r="A111" i="52" s="1"/>
  <c r="A112" i="52" s="1"/>
  <c r="A113" i="52" s="1"/>
  <c r="A114" i="52" s="1"/>
  <c r="A115" i="52" s="1"/>
  <c r="A116" i="52" s="1"/>
  <c r="A117" i="52" s="1"/>
  <c r="A118" i="52" s="1"/>
  <c r="A119" i="52" s="1"/>
  <c r="A120" i="52" s="1"/>
  <c r="A121" i="52" s="1"/>
  <c r="A93" i="52"/>
  <c r="A94" i="52" s="1"/>
  <c r="I92" i="52"/>
  <c r="E88" i="52"/>
  <c r="M73" i="52"/>
  <c r="A54" i="52"/>
  <c r="A55" i="52" s="1"/>
  <c r="A56" i="52" s="1"/>
  <c r="A57" i="52" s="1"/>
  <c r="A58" i="52" s="1"/>
  <c r="A59" i="52" s="1"/>
  <c r="A60" i="52" s="1"/>
  <c r="A61" i="52" s="1"/>
  <c r="A62" i="52" s="1"/>
  <c r="A63" i="52" s="1"/>
  <c r="A64" i="52" s="1"/>
  <c r="A65" i="52" s="1"/>
  <c r="A66" i="52" s="1"/>
  <c r="A67" i="52" s="1"/>
  <c r="A68" i="52" s="1"/>
  <c r="A69" i="52" s="1"/>
  <c r="A70" i="52" s="1"/>
  <c r="A71" i="52" s="1"/>
  <c r="A72" i="52" s="1"/>
  <c r="A73" i="52" s="1"/>
  <c r="A74" i="52" s="1"/>
  <c r="A75" i="52" s="1"/>
  <c r="A76" i="52" s="1"/>
  <c r="A77" i="52" s="1"/>
  <c r="E49" i="52"/>
  <c r="C73" i="52" s="1"/>
  <c r="C116" i="52" s="1"/>
  <c r="A19" i="52"/>
  <c r="A20" i="52" s="1"/>
  <c r="A21" i="52" s="1"/>
  <c r="A22" i="52" s="1"/>
  <c r="A23" i="52" s="1"/>
  <c r="A24" i="52" s="1"/>
  <c r="A25" i="52" s="1"/>
  <c r="A26" i="52" s="1"/>
  <c r="A27" i="52" s="1"/>
  <c r="A28" i="52" s="1"/>
  <c r="A29" i="52" s="1"/>
  <c r="A30" i="52" s="1"/>
  <c r="A31" i="52" s="1"/>
  <c r="A32" i="52" s="1"/>
  <c r="A33" i="52" s="1"/>
  <c r="A34" i="52" s="1"/>
  <c r="A35" i="52" s="1"/>
  <c r="A36" i="52" s="1"/>
  <c r="A37" i="52" s="1"/>
  <c r="A38" i="52" s="1"/>
  <c r="A16" i="52"/>
  <c r="A17" i="52" s="1"/>
  <c r="A18" i="52" s="1"/>
  <c r="E11" i="52"/>
  <c r="A8" i="52"/>
  <c r="A6" i="52"/>
  <c r="A44" i="52" s="1"/>
  <c r="E27" i="51"/>
  <c r="E27" i="52" s="1"/>
  <c r="E26" i="51"/>
  <c r="E26" i="52" s="1"/>
  <c r="E25" i="51"/>
  <c r="E25" i="52" s="1"/>
  <c r="E24" i="51"/>
  <c r="E24" i="52" s="1"/>
  <c r="E23" i="51"/>
  <c r="E23" i="52" s="1"/>
  <c r="E22" i="51"/>
  <c r="E22" i="52" s="1"/>
  <c r="E21" i="51"/>
  <c r="E21" i="52" s="1"/>
  <c r="E20" i="51"/>
  <c r="E20" i="52" s="1"/>
  <c r="E19" i="51"/>
  <c r="E19" i="52" s="1"/>
  <c r="E18" i="51"/>
  <c r="E18" i="52" s="1"/>
  <c r="E17" i="51"/>
  <c r="E17" i="52" s="1"/>
  <c r="G16" i="51"/>
  <c r="G24" i="51" s="1"/>
  <c r="G24" i="52" s="1"/>
  <c r="E16" i="51"/>
  <c r="E16" i="52" s="1"/>
  <c r="C16" i="51"/>
  <c r="C16" i="52" s="1"/>
  <c r="A16" i="51"/>
  <c r="A17" i="51" s="1"/>
  <c r="A18" i="51" s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A35" i="51" s="1"/>
  <c r="A36" i="51" s="1"/>
  <c r="A37" i="51" s="1"/>
  <c r="A38" i="51" s="1"/>
  <c r="G15" i="51"/>
  <c r="G15" i="52" s="1"/>
  <c r="E15" i="51"/>
  <c r="I15" i="51" s="1"/>
  <c r="C15" i="51"/>
  <c r="C15" i="52" s="1"/>
  <c r="C92" i="52" s="1"/>
  <c r="A6" i="51"/>
  <c r="B16" i="50"/>
  <c r="B15" i="50"/>
  <c r="C17" i="51" s="1"/>
  <c r="L13" i="50"/>
  <c r="K73" i="52" s="1"/>
  <c r="J13" i="50"/>
  <c r="E73" i="52" s="1"/>
  <c r="E116" i="52" s="1"/>
  <c r="A6" i="49"/>
  <c r="A77" i="49" s="1"/>
  <c r="A93" i="48"/>
  <c r="A94" i="48" s="1"/>
  <c r="A95" i="48" s="1"/>
  <c r="A96" i="48" s="1"/>
  <c r="A97" i="48" s="1"/>
  <c r="A98" i="48" s="1"/>
  <c r="A99" i="48" s="1"/>
  <c r="A100" i="48" s="1"/>
  <c r="A101" i="48" s="1"/>
  <c r="A102" i="48" s="1"/>
  <c r="A103" i="48" s="1"/>
  <c r="A104" i="48" s="1"/>
  <c r="A105" i="48" s="1"/>
  <c r="A106" i="48" s="1"/>
  <c r="A107" i="48" s="1"/>
  <c r="A108" i="48" s="1"/>
  <c r="A109" i="48" s="1"/>
  <c r="A110" i="48" s="1"/>
  <c r="A111" i="48" s="1"/>
  <c r="A112" i="48" s="1"/>
  <c r="A113" i="48" s="1"/>
  <c r="A114" i="48" s="1"/>
  <c r="A115" i="48" s="1"/>
  <c r="A116" i="48" s="1"/>
  <c r="A117" i="48" s="1"/>
  <c r="A118" i="48" s="1"/>
  <c r="A119" i="48" s="1"/>
  <c r="A120" i="48" s="1"/>
  <c r="A121" i="48" s="1"/>
  <c r="I92" i="48"/>
  <c r="M73" i="48"/>
  <c r="A54" i="48"/>
  <c r="A55" i="48" s="1"/>
  <c r="A56" i="48" s="1"/>
  <c r="A57" i="48" s="1"/>
  <c r="A58" i="48" s="1"/>
  <c r="A59" i="48" s="1"/>
  <c r="A60" i="48" s="1"/>
  <c r="A61" i="48" s="1"/>
  <c r="A62" i="48" s="1"/>
  <c r="A63" i="48" s="1"/>
  <c r="A64" i="48" s="1"/>
  <c r="A65" i="48" s="1"/>
  <c r="A66" i="48" s="1"/>
  <c r="A67" i="48" s="1"/>
  <c r="A68" i="48" s="1"/>
  <c r="A69" i="48" s="1"/>
  <c r="A70" i="48" s="1"/>
  <c r="A71" i="48" s="1"/>
  <c r="A72" i="48" s="1"/>
  <c r="A73" i="48" s="1"/>
  <c r="A74" i="48" s="1"/>
  <c r="A75" i="48" s="1"/>
  <c r="A76" i="48" s="1"/>
  <c r="A77" i="48" s="1"/>
  <c r="A21" i="48"/>
  <c r="A22" i="48" s="1"/>
  <c r="A23" i="48" s="1"/>
  <c r="A24" i="48" s="1"/>
  <c r="A25" i="48" s="1"/>
  <c r="A26" i="48" s="1"/>
  <c r="A27" i="48" s="1"/>
  <c r="A28" i="48" s="1"/>
  <c r="A29" i="48" s="1"/>
  <c r="A30" i="48" s="1"/>
  <c r="A31" i="48" s="1"/>
  <c r="A32" i="48" s="1"/>
  <c r="A33" i="48" s="1"/>
  <c r="A34" i="48" s="1"/>
  <c r="A35" i="48" s="1"/>
  <c r="A36" i="48" s="1"/>
  <c r="A37" i="48" s="1"/>
  <c r="A38" i="48" s="1"/>
  <c r="A20" i="48"/>
  <c r="A17" i="48"/>
  <c r="A18" i="48" s="1"/>
  <c r="A19" i="48" s="1"/>
  <c r="A16" i="48"/>
  <c r="E11" i="48"/>
  <c r="E49" i="48" s="1"/>
  <c r="C73" i="48" s="1"/>
  <c r="C116" i="48" s="1"/>
  <c r="A8" i="48"/>
  <c r="A6" i="48"/>
  <c r="A44" i="48" s="1"/>
  <c r="E27" i="47"/>
  <c r="E27" i="48" s="1"/>
  <c r="E26" i="47"/>
  <c r="E26" i="48" s="1"/>
  <c r="E25" i="47"/>
  <c r="E25" i="48" s="1"/>
  <c r="E24" i="47"/>
  <c r="E24" i="48" s="1"/>
  <c r="E23" i="47"/>
  <c r="E23" i="48" s="1"/>
  <c r="E22" i="47"/>
  <c r="E22" i="48" s="1"/>
  <c r="E21" i="47"/>
  <c r="E21" i="48" s="1"/>
  <c r="E20" i="47"/>
  <c r="E20" i="48" s="1"/>
  <c r="E19" i="47"/>
  <c r="E19" i="48" s="1"/>
  <c r="E18" i="47"/>
  <c r="E18" i="48" s="1"/>
  <c r="E17" i="47"/>
  <c r="E17" i="48" s="1"/>
  <c r="C17" i="47"/>
  <c r="A17" i="47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34" i="47" s="1"/>
  <c r="A35" i="47" s="1"/>
  <c r="A36" i="47" s="1"/>
  <c r="A37" i="47" s="1"/>
  <c r="A38" i="47" s="1"/>
  <c r="G16" i="47"/>
  <c r="G27" i="47" s="1"/>
  <c r="E16" i="47"/>
  <c r="E16" i="48" s="1"/>
  <c r="C16" i="47"/>
  <c r="C16" i="48" s="1"/>
  <c r="A16" i="47"/>
  <c r="G15" i="47"/>
  <c r="G15" i="48" s="1"/>
  <c r="E15" i="47"/>
  <c r="E15" i="48" s="1"/>
  <c r="C15" i="47"/>
  <c r="C15" i="48" s="1"/>
  <c r="C92" i="48" s="1"/>
  <c r="A6" i="47"/>
  <c r="A4" i="47"/>
  <c r="B16" i="46"/>
  <c r="C18" i="47" s="1"/>
  <c r="B15" i="46"/>
  <c r="L13" i="46"/>
  <c r="K73" i="48" s="1"/>
  <c r="J13" i="46"/>
  <c r="E73" i="48" s="1"/>
  <c r="E57" i="52" l="1"/>
  <c r="E61" i="52"/>
  <c r="E15" i="52"/>
  <c r="E53" i="52" s="1"/>
  <c r="E93" i="52" s="1"/>
  <c r="G73" i="52"/>
  <c r="G116" i="52" s="1"/>
  <c r="E64" i="52"/>
  <c r="A83" i="48"/>
  <c r="E88" i="48"/>
  <c r="I16" i="51"/>
  <c r="G22" i="51"/>
  <c r="G16" i="52"/>
  <c r="G18" i="51"/>
  <c r="I18" i="51" s="1"/>
  <c r="G21" i="51"/>
  <c r="G17" i="51"/>
  <c r="E28" i="52"/>
  <c r="E30" i="52" s="1"/>
  <c r="E60" i="52"/>
  <c r="E28" i="51"/>
  <c r="E30" i="51" s="1"/>
  <c r="E58" i="52"/>
  <c r="C18" i="51"/>
  <c r="B17" i="50"/>
  <c r="C17" i="52"/>
  <c r="C18" i="52" s="1"/>
  <c r="C19" i="52" s="1"/>
  <c r="C20" i="52" s="1"/>
  <c r="C21" i="52" s="1"/>
  <c r="C22" i="52" s="1"/>
  <c r="C23" i="52" s="1"/>
  <c r="C24" i="52" s="1"/>
  <c r="C25" i="52" s="1"/>
  <c r="C26" i="52" s="1"/>
  <c r="C27" i="52" s="1"/>
  <c r="C53" i="52"/>
  <c r="C54" i="52" s="1"/>
  <c r="C55" i="52" s="1"/>
  <c r="C56" i="52" s="1"/>
  <c r="C57" i="52" s="1"/>
  <c r="C58" i="52" s="1"/>
  <c r="C59" i="52" s="1"/>
  <c r="C60" i="52" s="1"/>
  <c r="C61" i="52" s="1"/>
  <c r="C62" i="52" s="1"/>
  <c r="C63" i="52" s="1"/>
  <c r="C64" i="52" s="1"/>
  <c r="E56" i="52"/>
  <c r="E54" i="52"/>
  <c r="E55" i="52"/>
  <c r="E59" i="52"/>
  <c r="G22" i="52"/>
  <c r="I22" i="51"/>
  <c r="E62" i="52"/>
  <c r="A4" i="53"/>
  <c r="A75" i="53" s="1"/>
  <c r="A4" i="52"/>
  <c r="A4" i="51"/>
  <c r="G62" i="52"/>
  <c r="I62" i="52" s="1"/>
  <c r="I24" i="52"/>
  <c r="G53" i="52"/>
  <c r="G54" i="52"/>
  <c r="G18" i="52"/>
  <c r="A83" i="52"/>
  <c r="C93" i="52"/>
  <c r="C94" i="52" s="1"/>
  <c r="C95" i="52" s="1"/>
  <c r="C96" i="52" s="1"/>
  <c r="C97" i="52" s="1"/>
  <c r="C98" i="52" s="1"/>
  <c r="C99" i="52" s="1"/>
  <c r="C100" i="52" s="1"/>
  <c r="C101" i="52" s="1"/>
  <c r="C102" i="52" s="1"/>
  <c r="C103" i="52" s="1"/>
  <c r="C104" i="52" s="1"/>
  <c r="G19" i="51"/>
  <c r="G23" i="51"/>
  <c r="I24" i="51"/>
  <c r="G25" i="51"/>
  <c r="G26" i="51"/>
  <c r="G27" i="51"/>
  <c r="G20" i="51"/>
  <c r="G22" i="47"/>
  <c r="G22" i="48" s="1"/>
  <c r="I22" i="48" s="1"/>
  <c r="G18" i="47"/>
  <c r="G18" i="48" s="1"/>
  <c r="C17" i="48"/>
  <c r="C18" i="48" s="1"/>
  <c r="C19" i="48" s="1"/>
  <c r="C20" i="48" s="1"/>
  <c r="C21" i="48" s="1"/>
  <c r="C22" i="48" s="1"/>
  <c r="C23" i="48" s="1"/>
  <c r="C24" i="48" s="1"/>
  <c r="C25" i="48" s="1"/>
  <c r="C26" i="48" s="1"/>
  <c r="C27" i="48" s="1"/>
  <c r="C53" i="48"/>
  <c r="C54" i="48" s="1"/>
  <c r="C55" i="48" s="1"/>
  <c r="C56" i="48" s="1"/>
  <c r="C57" i="48" s="1"/>
  <c r="C58" i="48" s="1"/>
  <c r="C59" i="48" s="1"/>
  <c r="C60" i="48" s="1"/>
  <c r="C61" i="48" s="1"/>
  <c r="C62" i="48" s="1"/>
  <c r="C63" i="48" s="1"/>
  <c r="C64" i="48" s="1"/>
  <c r="C93" i="48"/>
  <c r="C94" i="48" s="1"/>
  <c r="C95" i="48" s="1"/>
  <c r="C96" i="48" s="1"/>
  <c r="C97" i="48" s="1"/>
  <c r="C98" i="48" s="1"/>
  <c r="C99" i="48" s="1"/>
  <c r="C100" i="48" s="1"/>
  <c r="C101" i="48" s="1"/>
  <c r="C102" i="48" s="1"/>
  <c r="C103" i="48" s="1"/>
  <c r="C104" i="48" s="1"/>
  <c r="E116" i="48"/>
  <c r="G73" i="48"/>
  <c r="E53" i="48" s="1"/>
  <c r="G27" i="48"/>
  <c r="I27" i="48" s="1"/>
  <c r="I27" i="47"/>
  <c r="I18" i="48"/>
  <c r="G56" i="48"/>
  <c r="B17" i="46"/>
  <c r="I15" i="48"/>
  <c r="I18" i="47"/>
  <c r="G19" i="47"/>
  <c r="I22" i="47"/>
  <c r="G23" i="47"/>
  <c r="G25" i="47"/>
  <c r="G26" i="47"/>
  <c r="I15" i="47"/>
  <c r="G16" i="48"/>
  <c r="G24" i="47"/>
  <c r="G20" i="47"/>
  <c r="E28" i="48"/>
  <c r="E30" i="48" s="1"/>
  <c r="A4" i="48"/>
  <c r="A4" i="49"/>
  <c r="A75" i="49" s="1"/>
  <c r="I16" i="47"/>
  <c r="G17" i="47"/>
  <c r="G21" i="47"/>
  <c r="E28" i="47"/>
  <c r="E30" i="47" s="1"/>
  <c r="I15" i="52" l="1"/>
  <c r="E63" i="52"/>
  <c r="E65" i="52" s="1"/>
  <c r="I16" i="52"/>
  <c r="K67" i="52"/>
  <c r="G17" i="52"/>
  <c r="I17" i="51"/>
  <c r="G21" i="52"/>
  <c r="I21" i="51"/>
  <c r="G23" i="52"/>
  <c r="I23" i="51"/>
  <c r="I18" i="52"/>
  <c r="G56" i="52"/>
  <c r="I56" i="52" s="1"/>
  <c r="A81" i="52"/>
  <c r="A42" i="52"/>
  <c r="I22" i="52"/>
  <c r="G60" i="52"/>
  <c r="I60" i="52" s="1"/>
  <c r="I25" i="51"/>
  <c r="G25" i="52"/>
  <c r="G27" i="52"/>
  <c r="I27" i="52" s="1"/>
  <c r="I27" i="51"/>
  <c r="B18" i="50"/>
  <c r="C19" i="51"/>
  <c r="G20" i="52"/>
  <c r="I20" i="51"/>
  <c r="I26" i="51"/>
  <c r="G26" i="52"/>
  <c r="G19" i="52"/>
  <c r="I19" i="51"/>
  <c r="I28" i="51" s="1"/>
  <c r="I30" i="51" s="1"/>
  <c r="I33" i="51" s="1"/>
  <c r="I54" i="52"/>
  <c r="G28" i="51"/>
  <c r="G30" i="51" s="1"/>
  <c r="I53" i="52"/>
  <c r="G93" i="52"/>
  <c r="E94" i="52"/>
  <c r="E95" i="52" s="1"/>
  <c r="E96" i="52" s="1"/>
  <c r="E97" i="52" s="1"/>
  <c r="E98" i="52" s="1"/>
  <c r="E99" i="52" s="1"/>
  <c r="E100" i="52" s="1"/>
  <c r="E101" i="52" s="1"/>
  <c r="E102" i="52" s="1"/>
  <c r="E103" i="52" s="1"/>
  <c r="E104" i="52" s="1"/>
  <c r="E93" i="48"/>
  <c r="G17" i="48"/>
  <c r="G28" i="47"/>
  <c r="G30" i="47" s="1"/>
  <c r="I17" i="47"/>
  <c r="A81" i="48"/>
  <c r="A42" i="48"/>
  <c r="G19" i="48"/>
  <c r="I19" i="47"/>
  <c r="E56" i="48"/>
  <c r="I56" i="48" s="1"/>
  <c r="G20" i="48"/>
  <c r="I20" i="47"/>
  <c r="G23" i="48"/>
  <c r="I23" i="47"/>
  <c r="C19" i="47"/>
  <c r="B18" i="46"/>
  <c r="E61" i="48"/>
  <c r="G24" i="48"/>
  <c r="I24" i="47"/>
  <c r="E54" i="48"/>
  <c r="E63" i="48"/>
  <c r="G60" i="48"/>
  <c r="G25" i="48"/>
  <c r="I25" i="47"/>
  <c r="G116" i="48"/>
  <c r="E59" i="48"/>
  <c r="E55" i="48"/>
  <c r="E57" i="48"/>
  <c r="E62" i="48"/>
  <c r="G21" i="48"/>
  <c r="I21" i="47"/>
  <c r="K67" i="48"/>
  <c r="G53" i="48"/>
  <c r="G54" i="48"/>
  <c r="I16" i="48"/>
  <c r="G26" i="48"/>
  <c r="I26" i="47"/>
  <c r="E58" i="48"/>
  <c r="E60" i="48"/>
  <c r="E64" i="48"/>
  <c r="I28" i="47" l="1"/>
  <c r="I30" i="47" s="1"/>
  <c r="I33" i="47" s="1"/>
  <c r="E65" i="48"/>
  <c r="I54" i="48"/>
  <c r="G55" i="52"/>
  <c r="I55" i="52" s="1"/>
  <c r="I17" i="52"/>
  <c r="I21" i="52"/>
  <c r="G59" i="52"/>
  <c r="I59" i="52" s="1"/>
  <c r="I26" i="52"/>
  <c r="G64" i="52"/>
  <c r="I64" i="52" s="1"/>
  <c r="G63" i="52"/>
  <c r="I63" i="52" s="1"/>
  <c r="I25" i="52"/>
  <c r="G94" i="52"/>
  <c r="I93" i="52"/>
  <c r="G57" i="52"/>
  <c r="I19" i="52"/>
  <c r="G58" i="52"/>
  <c r="I58" i="52" s="1"/>
  <c r="I20" i="52"/>
  <c r="G61" i="52"/>
  <c r="I61" i="52" s="1"/>
  <c r="I23" i="52"/>
  <c r="E105" i="52"/>
  <c r="E107" i="52" s="1"/>
  <c r="G28" i="52"/>
  <c r="G30" i="52" s="1"/>
  <c r="C20" i="51"/>
  <c r="B19" i="50"/>
  <c r="G28" i="48"/>
  <c r="G30" i="48" s="1"/>
  <c r="G62" i="48"/>
  <c r="I62" i="48" s="1"/>
  <c r="I24" i="48"/>
  <c r="B19" i="46"/>
  <c r="C20" i="47"/>
  <c r="G55" i="48"/>
  <c r="I55" i="48" s="1"/>
  <c r="I17" i="48"/>
  <c r="G59" i="48"/>
  <c r="I59" i="48" s="1"/>
  <c r="I21" i="48"/>
  <c r="G63" i="48"/>
  <c r="I63" i="48" s="1"/>
  <c r="I25" i="48"/>
  <c r="I20" i="48"/>
  <c r="G58" i="48"/>
  <c r="I58" i="48" s="1"/>
  <c r="I23" i="48"/>
  <c r="G61" i="48"/>
  <c r="I61" i="48" s="1"/>
  <c r="I19" i="48"/>
  <c r="G57" i="48"/>
  <c r="I57" i="48" s="1"/>
  <c r="I26" i="48"/>
  <c r="G64" i="48"/>
  <c r="I64" i="48" s="1"/>
  <c r="G93" i="48"/>
  <c r="I53" i="48"/>
  <c r="I60" i="48"/>
  <c r="E94" i="48"/>
  <c r="E95" i="48" s="1"/>
  <c r="E96" i="48" s="1"/>
  <c r="E97" i="48" s="1"/>
  <c r="E98" i="48" s="1"/>
  <c r="E99" i="48" s="1"/>
  <c r="E100" i="48" s="1"/>
  <c r="E101" i="48" s="1"/>
  <c r="E102" i="48" s="1"/>
  <c r="E103" i="48" s="1"/>
  <c r="E104" i="48" s="1"/>
  <c r="A6" i="45"/>
  <c r="A92" i="45" s="1"/>
  <c r="A99" i="44"/>
  <c r="A100" i="44" s="1"/>
  <c r="A101" i="44" s="1"/>
  <c r="A102" i="44" s="1"/>
  <c r="A103" i="44" s="1"/>
  <c r="A104" i="44" s="1"/>
  <c r="A105" i="44" s="1"/>
  <c r="A106" i="44" s="1"/>
  <c r="A107" i="44" s="1"/>
  <c r="A108" i="44" s="1"/>
  <c r="A109" i="44" s="1"/>
  <c r="A110" i="44" s="1"/>
  <c r="A111" i="44" s="1"/>
  <c r="A112" i="44" s="1"/>
  <c r="A113" i="44" s="1"/>
  <c r="A114" i="44" s="1"/>
  <c r="A115" i="44" s="1"/>
  <c r="A116" i="44" s="1"/>
  <c r="A117" i="44" s="1"/>
  <c r="A118" i="44" s="1"/>
  <c r="A119" i="44" s="1"/>
  <c r="A120" i="44" s="1"/>
  <c r="A121" i="44" s="1"/>
  <c r="A97" i="44"/>
  <c r="A98" i="44" s="1"/>
  <c r="A95" i="44"/>
  <c r="A96" i="44" s="1"/>
  <c r="A93" i="44"/>
  <c r="A94" i="44" s="1"/>
  <c r="I92" i="44"/>
  <c r="M73" i="44"/>
  <c r="A54" i="44"/>
  <c r="A55" i="44" s="1"/>
  <c r="A56" i="44" s="1"/>
  <c r="A57" i="44" s="1"/>
  <c r="A58" i="44" s="1"/>
  <c r="A59" i="44" s="1"/>
  <c r="A60" i="44" s="1"/>
  <c r="A61" i="44" s="1"/>
  <c r="A62" i="44" s="1"/>
  <c r="A63" i="44" s="1"/>
  <c r="A64" i="44" s="1"/>
  <c r="A65" i="44" s="1"/>
  <c r="A66" i="44" s="1"/>
  <c r="A67" i="44" s="1"/>
  <c r="A68" i="44" s="1"/>
  <c r="A69" i="44" s="1"/>
  <c r="A70" i="44" s="1"/>
  <c r="A71" i="44" s="1"/>
  <c r="A72" i="44" s="1"/>
  <c r="A73" i="44" s="1"/>
  <c r="A74" i="44" s="1"/>
  <c r="A75" i="44" s="1"/>
  <c r="A76" i="44" s="1"/>
  <c r="A77" i="44" s="1"/>
  <c r="E26" i="44"/>
  <c r="A16" i="44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37" i="44" s="1"/>
  <c r="A38" i="44" s="1"/>
  <c r="E11" i="44"/>
  <c r="E49" i="44" s="1"/>
  <c r="C73" i="44" s="1"/>
  <c r="C116" i="44" s="1"/>
  <c r="A8" i="44"/>
  <c r="A6" i="44"/>
  <c r="A44" i="44" s="1"/>
  <c r="E27" i="43"/>
  <c r="E27" i="44" s="1"/>
  <c r="E26" i="43"/>
  <c r="E25" i="43"/>
  <c r="E25" i="44" s="1"/>
  <c r="E24" i="43"/>
  <c r="E24" i="44" s="1"/>
  <c r="E23" i="43"/>
  <c r="E23" i="44" s="1"/>
  <c r="E22" i="43"/>
  <c r="E22" i="44" s="1"/>
  <c r="E21" i="43"/>
  <c r="E21" i="44" s="1"/>
  <c r="E20" i="43"/>
  <c r="E20" i="44" s="1"/>
  <c r="E19" i="43"/>
  <c r="E19" i="44" s="1"/>
  <c r="E18" i="43"/>
  <c r="E18" i="44" s="1"/>
  <c r="E17" i="43"/>
  <c r="E17" i="44" s="1"/>
  <c r="G16" i="43"/>
  <c r="G26" i="43" s="1"/>
  <c r="E16" i="43"/>
  <c r="E16" i="44" s="1"/>
  <c r="C16" i="43"/>
  <c r="C16" i="44" s="1"/>
  <c r="A16" i="43"/>
  <c r="A17" i="43" s="1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A35" i="43" s="1"/>
  <c r="A36" i="43" s="1"/>
  <c r="A37" i="43" s="1"/>
  <c r="A38" i="43" s="1"/>
  <c r="G15" i="43"/>
  <c r="G15" i="44" s="1"/>
  <c r="E15" i="43"/>
  <c r="E15" i="44" s="1"/>
  <c r="C15" i="43"/>
  <c r="C15" i="44" s="1"/>
  <c r="C92" i="44" s="1"/>
  <c r="A6" i="43"/>
  <c r="B15" i="42"/>
  <c r="C17" i="43" s="1"/>
  <c r="L13" i="42"/>
  <c r="K73" i="44" s="1"/>
  <c r="J13" i="42"/>
  <c r="E73" i="44" s="1"/>
  <c r="A4" i="44"/>
  <c r="A81" i="44" s="1"/>
  <c r="D50" i="2"/>
  <c r="B50" i="2"/>
  <c r="D49" i="2"/>
  <c r="B49" i="2"/>
  <c r="A6" i="41"/>
  <c r="A91" i="41" s="1"/>
  <c r="A93" i="40"/>
  <c r="A94" i="40" s="1"/>
  <c r="A95" i="40" s="1"/>
  <c r="A96" i="40" s="1"/>
  <c r="A97" i="40" s="1"/>
  <c r="A98" i="40" s="1"/>
  <c r="A99" i="40" s="1"/>
  <c r="A100" i="40" s="1"/>
  <c r="A101" i="40" s="1"/>
  <c r="A102" i="40" s="1"/>
  <c r="A103" i="40" s="1"/>
  <c r="A104" i="40" s="1"/>
  <c r="A105" i="40" s="1"/>
  <c r="A106" i="40" s="1"/>
  <c r="A107" i="40" s="1"/>
  <c r="A108" i="40" s="1"/>
  <c r="A109" i="40" s="1"/>
  <c r="A110" i="40" s="1"/>
  <c r="A111" i="40" s="1"/>
  <c r="A112" i="40" s="1"/>
  <c r="A113" i="40" s="1"/>
  <c r="A114" i="40" s="1"/>
  <c r="A115" i="40" s="1"/>
  <c r="A116" i="40" s="1"/>
  <c r="A117" i="40" s="1"/>
  <c r="A118" i="40" s="1"/>
  <c r="A119" i="40" s="1"/>
  <c r="A120" i="40" s="1"/>
  <c r="A121" i="40" s="1"/>
  <c r="I92" i="40"/>
  <c r="M73" i="40"/>
  <c r="A54" i="40"/>
  <c r="A55" i="40" s="1"/>
  <c r="A56" i="40" s="1"/>
  <c r="A57" i="40" s="1"/>
  <c r="A58" i="40" s="1"/>
  <c r="A59" i="40" s="1"/>
  <c r="A60" i="40" s="1"/>
  <c r="A61" i="40" s="1"/>
  <c r="A62" i="40" s="1"/>
  <c r="A63" i="40" s="1"/>
  <c r="A64" i="40" s="1"/>
  <c r="A65" i="40" s="1"/>
  <c r="A66" i="40" s="1"/>
  <c r="A67" i="40" s="1"/>
  <c r="A68" i="40" s="1"/>
  <c r="A69" i="40" s="1"/>
  <c r="A70" i="40" s="1"/>
  <c r="A71" i="40" s="1"/>
  <c r="A72" i="40" s="1"/>
  <c r="A73" i="40" s="1"/>
  <c r="A74" i="40" s="1"/>
  <c r="A75" i="40" s="1"/>
  <c r="A76" i="40" s="1"/>
  <c r="A77" i="40" s="1"/>
  <c r="A16" i="40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E11" i="40"/>
  <c r="E88" i="40" s="1"/>
  <c r="A8" i="40"/>
  <c r="A6" i="40"/>
  <c r="A44" i="40" s="1"/>
  <c r="A4" i="40"/>
  <c r="A81" i="40" s="1"/>
  <c r="E27" i="39"/>
  <c r="E27" i="40" s="1"/>
  <c r="E26" i="39"/>
  <c r="E26" i="40" s="1"/>
  <c r="E25" i="39"/>
  <c r="E25" i="40" s="1"/>
  <c r="G24" i="39"/>
  <c r="G24" i="40" s="1"/>
  <c r="E24" i="39"/>
  <c r="E24" i="40" s="1"/>
  <c r="E23" i="39"/>
  <c r="E23" i="40" s="1"/>
  <c r="E22" i="39"/>
  <c r="E22" i="40" s="1"/>
  <c r="E21" i="39"/>
  <c r="E21" i="40" s="1"/>
  <c r="E20" i="39"/>
  <c r="E20" i="40" s="1"/>
  <c r="E19" i="39"/>
  <c r="E19" i="40" s="1"/>
  <c r="E18" i="39"/>
  <c r="E18" i="40" s="1"/>
  <c r="E17" i="39"/>
  <c r="E17" i="40" s="1"/>
  <c r="C17" i="39"/>
  <c r="G16" i="39"/>
  <c r="G16" i="40" s="1"/>
  <c r="E16" i="39"/>
  <c r="E16" i="40" s="1"/>
  <c r="C16" i="39"/>
  <c r="C16" i="40" s="1"/>
  <c r="C53" i="40" s="1"/>
  <c r="C54" i="40" s="1"/>
  <c r="C55" i="40" s="1"/>
  <c r="C56" i="40" s="1"/>
  <c r="C57" i="40" s="1"/>
  <c r="C58" i="40" s="1"/>
  <c r="C59" i="40" s="1"/>
  <c r="C60" i="40" s="1"/>
  <c r="C61" i="40" s="1"/>
  <c r="C62" i="40" s="1"/>
  <c r="C63" i="40" s="1"/>
  <c r="C64" i="40" s="1"/>
  <c r="A16" i="39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G15" i="39"/>
  <c r="G15" i="40" s="1"/>
  <c r="E15" i="39"/>
  <c r="E15" i="40" s="1"/>
  <c r="C15" i="39"/>
  <c r="C15" i="40" s="1"/>
  <c r="C92" i="40" s="1"/>
  <c r="A6" i="39"/>
  <c r="B17" i="38"/>
  <c r="C19" i="39" s="1"/>
  <c r="B16" i="38"/>
  <c r="C18" i="39" s="1"/>
  <c r="B15" i="38"/>
  <c r="L13" i="38"/>
  <c r="K73" i="40" s="1"/>
  <c r="J13" i="38"/>
  <c r="E73" i="40" s="1"/>
  <c r="A4" i="39"/>
  <c r="L13" i="33"/>
  <c r="J13" i="33"/>
  <c r="L13" i="12"/>
  <c r="J13" i="12"/>
  <c r="L13" i="28"/>
  <c r="J13" i="28"/>
  <c r="L13" i="20"/>
  <c r="J13" i="20"/>
  <c r="L13" i="7"/>
  <c r="J13" i="7"/>
  <c r="L13" i="3"/>
  <c r="J13" i="3"/>
  <c r="E105" i="48" l="1"/>
  <c r="E107" i="48" s="1"/>
  <c r="I15" i="44"/>
  <c r="A83" i="44"/>
  <c r="A83" i="40"/>
  <c r="K67" i="40"/>
  <c r="G19" i="39"/>
  <c r="G19" i="40" s="1"/>
  <c r="G25" i="39"/>
  <c r="G25" i="40" s="1"/>
  <c r="I25" i="40" s="1"/>
  <c r="I15" i="40"/>
  <c r="I28" i="52"/>
  <c r="I30" i="52" s="1"/>
  <c r="I33" i="52" s="1"/>
  <c r="F21" i="2" s="1"/>
  <c r="P21" i="2" s="1"/>
  <c r="I57" i="52"/>
  <c r="I65" i="52" s="1"/>
  <c r="I67" i="52" s="1"/>
  <c r="G65" i="52"/>
  <c r="I94" i="52"/>
  <c r="G95" i="52"/>
  <c r="C21" i="51"/>
  <c r="B20" i="50"/>
  <c r="I28" i="48"/>
  <c r="I30" i="48" s="1"/>
  <c r="I33" i="48" s="1"/>
  <c r="F20" i="2" s="1"/>
  <c r="P20" i="2" s="1"/>
  <c r="C21" i="47"/>
  <c r="B20" i="46"/>
  <c r="G65" i="48"/>
  <c r="I65" i="48"/>
  <c r="I67" i="48" s="1"/>
  <c r="G94" i="48"/>
  <c r="I93" i="48"/>
  <c r="I16" i="43"/>
  <c r="G18" i="43"/>
  <c r="G18" i="44" s="1"/>
  <c r="G21" i="43"/>
  <c r="I21" i="43" s="1"/>
  <c r="G24" i="43"/>
  <c r="G24" i="44" s="1"/>
  <c r="G17" i="43"/>
  <c r="G17" i="44" s="1"/>
  <c r="G19" i="43"/>
  <c r="G19" i="44" s="1"/>
  <c r="E116" i="44"/>
  <c r="G73" i="44"/>
  <c r="E60" i="44" s="1"/>
  <c r="G55" i="44"/>
  <c r="I17" i="44"/>
  <c r="G26" i="44"/>
  <c r="I26" i="43"/>
  <c r="E56" i="44"/>
  <c r="I24" i="43"/>
  <c r="B16" i="42"/>
  <c r="A4" i="43"/>
  <c r="E53" i="44"/>
  <c r="C17" i="44"/>
  <c r="C18" i="44" s="1"/>
  <c r="C19" i="44" s="1"/>
  <c r="C20" i="44" s="1"/>
  <c r="C21" i="44" s="1"/>
  <c r="C22" i="44" s="1"/>
  <c r="C23" i="44" s="1"/>
  <c r="C24" i="44" s="1"/>
  <c r="C25" i="44" s="1"/>
  <c r="C26" i="44" s="1"/>
  <c r="C27" i="44" s="1"/>
  <c r="C93" i="44"/>
  <c r="C94" i="44" s="1"/>
  <c r="C95" i="44" s="1"/>
  <c r="C96" i="44" s="1"/>
  <c r="C97" i="44" s="1"/>
  <c r="C98" i="44" s="1"/>
  <c r="C99" i="44" s="1"/>
  <c r="C100" i="44" s="1"/>
  <c r="C101" i="44" s="1"/>
  <c r="C102" i="44" s="1"/>
  <c r="C103" i="44" s="1"/>
  <c r="C104" i="44" s="1"/>
  <c r="I17" i="43"/>
  <c r="I18" i="44"/>
  <c r="E57" i="44"/>
  <c r="G22" i="43"/>
  <c r="A42" i="44"/>
  <c r="A4" i="45"/>
  <c r="A90" i="45" s="1"/>
  <c r="E54" i="44"/>
  <c r="E28" i="44"/>
  <c r="E30" i="44" s="1"/>
  <c r="I18" i="43"/>
  <c r="I19" i="44"/>
  <c r="G57" i="44"/>
  <c r="E58" i="44"/>
  <c r="E63" i="44"/>
  <c r="E64" i="44"/>
  <c r="C53" i="44"/>
  <c r="C54" i="44" s="1"/>
  <c r="C55" i="44" s="1"/>
  <c r="C56" i="44" s="1"/>
  <c r="C57" i="44" s="1"/>
  <c r="C58" i="44" s="1"/>
  <c r="C59" i="44" s="1"/>
  <c r="C60" i="44" s="1"/>
  <c r="C61" i="44" s="1"/>
  <c r="C62" i="44" s="1"/>
  <c r="C63" i="44" s="1"/>
  <c r="C64" i="44" s="1"/>
  <c r="I15" i="43"/>
  <c r="G16" i="44"/>
  <c r="G25" i="43"/>
  <c r="G27" i="43"/>
  <c r="G23" i="43"/>
  <c r="E55" i="44"/>
  <c r="I19" i="43"/>
  <c r="G20" i="43"/>
  <c r="E59" i="44"/>
  <c r="E62" i="44"/>
  <c r="E28" i="43"/>
  <c r="E30" i="43" s="1"/>
  <c r="E88" i="44"/>
  <c r="G73" i="40"/>
  <c r="G116" i="40" s="1"/>
  <c r="E116" i="40"/>
  <c r="I24" i="40"/>
  <c r="B18" i="38"/>
  <c r="I15" i="39"/>
  <c r="G27" i="39"/>
  <c r="G23" i="39"/>
  <c r="I19" i="39"/>
  <c r="G20" i="39"/>
  <c r="I24" i="39"/>
  <c r="I16" i="40"/>
  <c r="A4" i="41"/>
  <c r="A89" i="41" s="1"/>
  <c r="E28" i="40"/>
  <c r="E30" i="40" s="1"/>
  <c r="I19" i="40"/>
  <c r="I16" i="39"/>
  <c r="G17" i="39"/>
  <c r="G21" i="39"/>
  <c r="E49" i="40"/>
  <c r="C73" i="40" s="1"/>
  <c r="C116" i="40" s="1"/>
  <c r="C17" i="40"/>
  <c r="C18" i="40" s="1"/>
  <c r="C19" i="40" s="1"/>
  <c r="C20" i="40" s="1"/>
  <c r="C21" i="40" s="1"/>
  <c r="C22" i="40" s="1"/>
  <c r="C23" i="40" s="1"/>
  <c r="C24" i="40" s="1"/>
  <c r="C25" i="40" s="1"/>
  <c r="C26" i="40" s="1"/>
  <c r="C27" i="40" s="1"/>
  <c r="C93" i="40"/>
  <c r="C94" i="40" s="1"/>
  <c r="C95" i="40" s="1"/>
  <c r="C96" i="40" s="1"/>
  <c r="C97" i="40" s="1"/>
  <c r="C98" i="40" s="1"/>
  <c r="C99" i="40" s="1"/>
  <c r="C100" i="40" s="1"/>
  <c r="C101" i="40" s="1"/>
  <c r="C102" i="40" s="1"/>
  <c r="C103" i="40" s="1"/>
  <c r="C104" i="40" s="1"/>
  <c r="G18" i="39"/>
  <c r="G22" i="39"/>
  <c r="E61" i="40"/>
  <c r="G26" i="39"/>
  <c r="E28" i="39"/>
  <c r="E30" i="39" s="1"/>
  <c r="A42" i="40"/>
  <c r="A6" i="37"/>
  <c r="A83" i="37" s="1"/>
  <c r="A100" i="35"/>
  <c r="A101" i="35" s="1"/>
  <c r="A102" i="35" s="1"/>
  <c r="A103" i="35" s="1"/>
  <c r="A104" i="35" s="1"/>
  <c r="A105" i="35" s="1"/>
  <c r="A106" i="35" s="1"/>
  <c r="A107" i="35" s="1"/>
  <c r="A108" i="35" s="1"/>
  <c r="A109" i="35" s="1"/>
  <c r="A110" i="35" s="1"/>
  <c r="A111" i="35" s="1"/>
  <c r="A112" i="35" s="1"/>
  <c r="A113" i="35" s="1"/>
  <c r="A114" i="35" s="1"/>
  <c r="A115" i="35" s="1"/>
  <c r="A116" i="35" s="1"/>
  <c r="A117" i="35" s="1"/>
  <c r="A118" i="35" s="1"/>
  <c r="A119" i="35" s="1"/>
  <c r="A120" i="35" s="1"/>
  <c r="A121" i="35" s="1"/>
  <c r="A98" i="35"/>
  <c r="A99" i="35" s="1"/>
  <c r="A96" i="35"/>
  <c r="A97" i="35" s="1"/>
  <c r="A94" i="35"/>
  <c r="A95" i="35" s="1"/>
  <c r="A93" i="35"/>
  <c r="I92" i="35"/>
  <c r="M73" i="35"/>
  <c r="K73" i="35"/>
  <c r="A69" i="35"/>
  <c r="A70" i="35" s="1"/>
  <c r="A71" i="35" s="1"/>
  <c r="A72" i="35" s="1"/>
  <c r="A73" i="35" s="1"/>
  <c r="A74" i="35" s="1"/>
  <c r="A75" i="35" s="1"/>
  <c r="A76" i="35" s="1"/>
  <c r="A77" i="35" s="1"/>
  <c r="A55" i="35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A54" i="35"/>
  <c r="E27" i="35"/>
  <c r="A17" i="35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16" i="35"/>
  <c r="E11" i="35"/>
  <c r="A8" i="35"/>
  <c r="A6" i="35"/>
  <c r="A83" i="35" s="1"/>
  <c r="E27" i="34"/>
  <c r="E26" i="34"/>
  <c r="E25" i="34"/>
  <c r="E24" i="34"/>
  <c r="E23" i="34"/>
  <c r="E23" i="35" s="1"/>
  <c r="E22" i="34"/>
  <c r="E22" i="35" s="1"/>
  <c r="E21" i="34"/>
  <c r="E20" i="34"/>
  <c r="E19" i="34"/>
  <c r="E19" i="35" s="1"/>
  <c r="E18" i="34"/>
  <c r="E17" i="34"/>
  <c r="C17" i="34"/>
  <c r="G16" i="34"/>
  <c r="E16" i="34"/>
  <c r="C16" i="34"/>
  <c r="C16" i="35" s="1"/>
  <c r="C93" i="35" s="1"/>
  <c r="C94" i="35" s="1"/>
  <c r="C95" i="35" s="1"/>
  <c r="C96" i="35" s="1"/>
  <c r="C97" i="35" s="1"/>
  <c r="C98" i="35" s="1"/>
  <c r="C99" i="35" s="1"/>
  <c r="C100" i="35" s="1"/>
  <c r="C101" i="35" s="1"/>
  <c r="C102" i="35" s="1"/>
  <c r="C103" i="35" s="1"/>
  <c r="C104" i="35" s="1"/>
  <c r="A16" i="34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G15" i="34"/>
  <c r="E15" i="34"/>
  <c r="E15" i="35" s="1"/>
  <c r="C15" i="34"/>
  <c r="A6" i="34"/>
  <c r="B15" i="33"/>
  <c r="B16" i="33" s="1"/>
  <c r="B46" i="2"/>
  <c r="D46" i="2"/>
  <c r="A6" i="32"/>
  <c r="A83" i="32" s="1"/>
  <c r="A6" i="30"/>
  <c r="A83" i="30" s="1"/>
  <c r="A8" i="30"/>
  <c r="E11" i="30"/>
  <c r="E88" i="30" s="1"/>
  <c r="A16" i="30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/>
  <c r="A36" i="30" s="1"/>
  <c r="A37" i="30" s="1"/>
  <c r="A38" i="30" s="1"/>
  <c r="E49" i="30"/>
  <c r="C73" i="30" s="1"/>
  <c r="C116" i="30" s="1"/>
  <c r="A54" i="30"/>
  <c r="A55" i="30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/>
  <c r="A70" i="30" s="1"/>
  <c r="A71" i="30" s="1"/>
  <c r="A72" i="30" s="1"/>
  <c r="A73" i="30"/>
  <c r="A74" i="30" s="1"/>
  <c r="A75" i="30" s="1"/>
  <c r="A76" i="30" s="1"/>
  <c r="A77" i="30" s="1"/>
  <c r="K73" i="30"/>
  <c r="M73" i="30"/>
  <c r="I92" i="30"/>
  <c r="A93" i="30"/>
  <c r="A94" i="30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6" i="29"/>
  <c r="C15" i="29"/>
  <c r="E15" i="29"/>
  <c r="G15" i="29"/>
  <c r="A16" i="29"/>
  <c r="C16" i="29"/>
  <c r="E16" i="29"/>
  <c r="G16" i="29"/>
  <c r="G20" i="29" s="1"/>
  <c r="A17" i="29"/>
  <c r="C17" i="29"/>
  <c r="E17" i="29"/>
  <c r="A18" i="29"/>
  <c r="C18" i="29"/>
  <c r="E18" i="29"/>
  <c r="A19" i="29"/>
  <c r="A20" i="29" s="1"/>
  <c r="A21" i="29" s="1"/>
  <c r="A22" i="29" s="1"/>
  <c r="E19" i="29"/>
  <c r="E20" i="29"/>
  <c r="E21" i="29"/>
  <c r="E22" i="29"/>
  <c r="A23" i="29"/>
  <c r="A24" i="29" s="1"/>
  <c r="A25" i="29" s="1"/>
  <c r="A26" i="29" s="1"/>
  <c r="E23" i="29"/>
  <c r="E23" i="30" s="1"/>
  <c r="E24" i="29"/>
  <c r="E24" i="30" s="1"/>
  <c r="E25" i="29"/>
  <c r="E26" i="29"/>
  <c r="A27" i="29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E27" i="29"/>
  <c r="E27" i="30" s="1"/>
  <c r="A4" i="29"/>
  <c r="B15" i="28"/>
  <c r="B16" i="28" s="1"/>
  <c r="B17" i="28" s="1"/>
  <c r="C19" i="29" s="1"/>
  <c r="B18" i="28"/>
  <c r="B45" i="2"/>
  <c r="D45" i="2"/>
  <c r="A6" i="23"/>
  <c r="A80" i="23" s="1"/>
  <c r="A94" i="22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93" i="22"/>
  <c r="I92" i="22"/>
  <c r="M73" i="22"/>
  <c r="K73" i="22"/>
  <c r="A57" i="22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55" i="22"/>
  <c r="A56" i="22" s="1"/>
  <c r="A54" i="22"/>
  <c r="A32" i="22"/>
  <c r="A33" i="22" s="1"/>
  <c r="A34" i="22" s="1"/>
  <c r="A35" i="22" s="1"/>
  <c r="A36" i="22" s="1"/>
  <c r="A37" i="22" s="1"/>
  <c r="A38" i="22" s="1"/>
  <c r="A22" i="22"/>
  <c r="A23" i="22" s="1"/>
  <c r="A24" i="22" s="1"/>
  <c r="A25" i="22" s="1"/>
  <c r="A26" i="22" s="1"/>
  <c r="A27" i="22" s="1"/>
  <c r="A28" i="22" s="1"/>
  <c r="A29" i="22" s="1"/>
  <c r="A30" i="22" s="1"/>
  <c r="A31" i="22" s="1"/>
  <c r="A19" i="22"/>
  <c r="A20" i="22" s="1"/>
  <c r="A21" i="22" s="1"/>
  <c r="A18" i="22"/>
  <c r="A17" i="22"/>
  <c r="A16" i="22"/>
  <c r="E11" i="22"/>
  <c r="E88" i="22" s="1"/>
  <c r="A8" i="22"/>
  <c r="A6" i="22"/>
  <c r="A83" i="22" s="1"/>
  <c r="E27" i="21"/>
  <c r="E27" i="22" s="1"/>
  <c r="E26" i="21"/>
  <c r="E26" i="22" s="1"/>
  <c r="E25" i="21"/>
  <c r="E25" i="22" s="1"/>
  <c r="E24" i="21"/>
  <c r="E24" i="22" s="1"/>
  <c r="E23" i="21"/>
  <c r="E23" i="22" s="1"/>
  <c r="E22" i="21"/>
  <c r="E22" i="22" s="1"/>
  <c r="E21" i="21"/>
  <c r="E21" i="22" s="1"/>
  <c r="E20" i="21"/>
  <c r="E20" i="22" s="1"/>
  <c r="E19" i="21"/>
  <c r="E19" i="22" s="1"/>
  <c r="E18" i="21"/>
  <c r="E18" i="22" s="1"/>
  <c r="E17" i="21"/>
  <c r="E17" i="22" s="1"/>
  <c r="C17" i="21"/>
  <c r="G16" i="21"/>
  <c r="G16" i="22" s="1"/>
  <c r="E16" i="21"/>
  <c r="C16" i="21"/>
  <c r="C16" i="22" s="1"/>
  <c r="C17" i="22" s="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A16" i="2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G15" i="21"/>
  <c r="E15" i="21"/>
  <c r="E15" i="22" s="1"/>
  <c r="C15" i="21"/>
  <c r="C15" i="22" s="1"/>
  <c r="C92" i="22" s="1"/>
  <c r="A6" i="21"/>
  <c r="B17" i="20"/>
  <c r="B15" i="20"/>
  <c r="B16" i="20" s="1"/>
  <c r="C18" i="21" s="1"/>
  <c r="E73" i="22"/>
  <c r="G73" i="22" s="1"/>
  <c r="G116" i="22" s="1"/>
  <c r="A4" i="20"/>
  <c r="A4" i="23" s="1"/>
  <c r="A78" i="23" s="1"/>
  <c r="M67" i="52" l="1"/>
  <c r="M53" i="52" s="1"/>
  <c r="M93" i="52" s="1"/>
  <c r="R52" i="2"/>
  <c r="M67" i="48"/>
  <c r="M53" i="48" s="1"/>
  <c r="R51" i="2"/>
  <c r="I55" i="44"/>
  <c r="G21" i="44"/>
  <c r="E59" i="40"/>
  <c r="G54" i="40"/>
  <c r="G62" i="40"/>
  <c r="E64" i="40"/>
  <c r="E63" i="40"/>
  <c r="I25" i="39"/>
  <c r="E56" i="40"/>
  <c r="E28" i="29"/>
  <c r="E30" i="29" s="1"/>
  <c r="C22" i="51"/>
  <c r="B21" i="50"/>
  <c r="G96" i="52"/>
  <c r="I95" i="52"/>
  <c r="G95" i="48"/>
  <c r="I94" i="48"/>
  <c r="C22" i="47"/>
  <c r="B21" i="46"/>
  <c r="M54" i="48"/>
  <c r="M55" i="48" s="1"/>
  <c r="M56" i="48" s="1"/>
  <c r="M57" i="48" s="1"/>
  <c r="M58" i="48" s="1"/>
  <c r="M59" i="48" s="1"/>
  <c r="M60" i="48" s="1"/>
  <c r="M61" i="48" s="1"/>
  <c r="M62" i="48" s="1"/>
  <c r="M63" i="48" s="1"/>
  <c r="M64" i="48" s="1"/>
  <c r="M93" i="48"/>
  <c r="G20" i="44"/>
  <c r="I20" i="43"/>
  <c r="G27" i="44"/>
  <c r="I27" i="44" s="1"/>
  <c r="I27" i="43"/>
  <c r="G28" i="43"/>
  <c r="G30" i="43" s="1"/>
  <c r="E93" i="44"/>
  <c r="I25" i="43"/>
  <c r="G25" i="44"/>
  <c r="I24" i="44"/>
  <c r="G62" i="44"/>
  <c r="I62" i="44" s="1"/>
  <c r="I26" i="44"/>
  <c r="G64" i="44"/>
  <c r="I64" i="44" s="1"/>
  <c r="G116" i="44"/>
  <c r="G56" i="44"/>
  <c r="I56" i="44" s="1"/>
  <c r="G59" i="44"/>
  <c r="I59" i="44" s="1"/>
  <c r="I21" i="44"/>
  <c r="G23" i="44"/>
  <c r="I23" i="43"/>
  <c r="K67" i="44"/>
  <c r="G53" i="44"/>
  <c r="I16" i="44"/>
  <c r="G54" i="44"/>
  <c r="I54" i="44" s="1"/>
  <c r="I57" i="44"/>
  <c r="G22" i="44"/>
  <c r="I22" i="43"/>
  <c r="C18" i="43"/>
  <c r="B17" i="42"/>
  <c r="E61" i="44"/>
  <c r="E65" i="44" s="1"/>
  <c r="G22" i="40"/>
  <c r="I22" i="39"/>
  <c r="G28" i="39"/>
  <c r="G30" i="39" s="1"/>
  <c r="E57" i="40"/>
  <c r="E53" i="40"/>
  <c r="I21" i="39"/>
  <c r="G21" i="40"/>
  <c r="G53" i="40"/>
  <c r="G57" i="40"/>
  <c r="E54" i="40"/>
  <c r="I54" i="40" s="1"/>
  <c r="E62" i="40"/>
  <c r="I62" i="40" s="1"/>
  <c r="E60" i="40"/>
  <c r="G20" i="40"/>
  <c r="I20" i="39"/>
  <c r="G26" i="40"/>
  <c r="I26" i="39"/>
  <c r="G18" i="40"/>
  <c r="I18" i="39"/>
  <c r="G17" i="40"/>
  <c r="I17" i="39"/>
  <c r="I28" i="39" s="1"/>
  <c r="I30" i="39" s="1"/>
  <c r="I33" i="39" s="1"/>
  <c r="G23" i="40"/>
  <c r="I23" i="39"/>
  <c r="E58" i="40"/>
  <c r="G27" i="40"/>
  <c r="I27" i="40" s="1"/>
  <c r="I27" i="39"/>
  <c r="C20" i="39"/>
  <c r="B19" i="38"/>
  <c r="E55" i="40"/>
  <c r="G63" i="40"/>
  <c r="I63" i="40" s="1"/>
  <c r="A44" i="30"/>
  <c r="G23" i="34"/>
  <c r="G23" i="35" s="1"/>
  <c r="G27" i="34"/>
  <c r="G19" i="34"/>
  <c r="C18" i="34"/>
  <c r="B17" i="33"/>
  <c r="C53" i="35"/>
  <c r="C54" i="35" s="1"/>
  <c r="C55" i="35" s="1"/>
  <c r="C56" i="35" s="1"/>
  <c r="C57" i="35" s="1"/>
  <c r="C58" i="35" s="1"/>
  <c r="C59" i="35" s="1"/>
  <c r="C60" i="35" s="1"/>
  <c r="C61" i="35" s="1"/>
  <c r="C62" i="35" s="1"/>
  <c r="C63" i="35" s="1"/>
  <c r="C64" i="35" s="1"/>
  <c r="G27" i="35"/>
  <c r="I27" i="35" s="1"/>
  <c r="A4" i="37"/>
  <c r="A81" i="37" s="1"/>
  <c r="I16" i="34"/>
  <c r="G17" i="34"/>
  <c r="G21" i="34"/>
  <c r="G25" i="34"/>
  <c r="A4" i="35"/>
  <c r="E88" i="35"/>
  <c r="E49" i="35"/>
  <c r="C73" i="35" s="1"/>
  <c r="C116" i="35" s="1"/>
  <c r="G16" i="35"/>
  <c r="E17" i="35"/>
  <c r="E21" i="35"/>
  <c r="E25" i="35"/>
  <c r="E73" i="35"/>
  <c r="I15" i="34"/>
  <c r="I19" i="34"/>
  <c r="G20" i="34"/>
  <c r="G24" i="34"/>
  <c r="I27" i="34"/>
  <c r="G15" i="35"/>
  <c r="I15" i="35" s="1"/>
  <c r="E16" i="35"/>
  <c r="C17" i="35"/>
  <c r="C18" i="35" s="1"/>
  <c r="C19" i="35" s="1"/>
  <c r="C20" i="35" s="1"/>
  <c r="C21" i="35" s="1"/>
  <c r="C22" i="35" s="1"/>
  <c r="C23" i="35" s="1"/>
  <c r="C24" i="35" s="1"/>
  <c r="C25" i="35" s="1"/>
  <c r="C26" i="35" s="1"/>
  <c r="C27" i="35" s="1"/>
  <c r="G19" i="35"/>
  <c r="E20" i="35"/>
  <c r="E24" i="35"/>
  <c r="A4" i="34"/>
  <c r="G18" i="34"/>
  <c r="G22" i="34"/>
  <c r="G26" i="34"/>
  <c r="E28" i="34"/>
  <c r="E30" i="34" s="1"/>
  <c r="C15" i="35"/>
  <c r="C92" i="35" s="1"/>
  <c r="E18" i="35"/>
  <c r="E26" i="35"/>
  <c r="A44" i="35"/>
  <c r="G24" i="29"/>
  <c r="I24" i="29" s="1"/>
  <c r="I15" i="29"/>
  <c r="G24" i="30"/>
  <c r="G20" i="30"/>
  <c r="I20" i="29"/>
  <c r="E17" i="30"/>
  <c r="B19" i="28"/>
  <c r="C20" i="29"/>
  <c r="E25" i="30"/>
  <c r="E21" i="30"/>
  <c r="G16" i="30"/>
  <c r="I16" i="29"/>
  <c r="G17" i="29"/>
  <c r="G21" i="29"/>
  <c r="G25" i="29"/>
  <c r="G27" i="29"/>
  <c r="G18" i="29"/>
  <c r="G22" i="29"/>
  <c r="G26" i="29"/>
  <c r="G19" i="29"/>
  <c r="G23" i="29"/>
  <c r="E19" i="30"/>
  <c r="C16" i="30"/>
  <c r="E15" i="30"/>
  <c r="E73" i="30"/>
  <c r="G15" i="30"/>
  <c r="E20" i="30"/>
  <c r="E16" i="30"/>
  <c r="A4" i="30"/>
  <c r="A4" i="32"/>
  <c r="A81" i="32" s="1"/>
  <c r="E26" i="30"/>
  <c r="E22" i="30"/>
  <c r="E18" i="30"/>
  <c r="C15" i="30"/>
  <c r="C92" i="30" s="1"/>
  <c r="E60" i="22"/>
  <c r="E56" i="22"/>
  <c r="E64" i="22"/>
  <c r="E62" i="22"/>
  <c r="E55" i="22"/>
  <c r="E59" i="22"/>
  <c r="E63" i="22"/>
  <c r="E58" i="22"/>
  <c r="G19" i="21"/>
  <c r="I19" i="21" s="1"/>
  <c r="A44" i="22"/>
  <c r="E28" i="21"/>
  <c r="E30" i="21" s="1"/>
  <c r="E16" i="22"/>
  <c r="I16" i="22" s="1"/>
  <c r="G19" i="22"/>
  <c r="C19" i="21"/>
  <c r="B18" i="20"/>
  <c r="G15" i="22"/>
  <c r="I15" i="22" s="1"/>
  <c r="I15" i="21"/>
  <c r="G54" i="22"/>
  <c r="K67" i="22"/>
  <c r="G53" i="22"/>
  <c r="G20" i="21"/>
  <c r="I16" i="21"/>
  <c r="G17" i="21"/>
  <c r="G21" i="21"/>
  <c r="E61" i="22"/>
  <c r="G24" i="21"/>
  <c r="A4" i="22"/>
  <c r="E116" i="22"/>
  <c r="G27" i="21"/>
  <c r="G23" i="21"/>
  <c r="G26" i="21"/>
  <c r="G22" i="21"/>
  <c r="G25" i="21"/>
  <c r="A4" i="21"/>
  <c r="E53" i="22"/>
  <c r="C93" i="22"/>
  <c r="C94" i="22" s="1"/>
  <c r="C95" i="22" s="1"/>
  <c r="C96" i="22" s="1"/>
  <c r="C97" i="22" s="1"/>
  <c r="C98" i="22" s="1"/>
  <c r="C99" i="22" s="1"/>
  <c r="C100" i="22" s="1"/>
  <c r="C101" i="22" s="1"/>
  <c r="C102" i="22" s="1"/>
  <c r="C103" i="22" s="1"/>
  <c r="C104" i="22" s="1"/>
  <c r="C53" i="22"/>
  <c r="C54" i="22" s="1"/>
  <c r="C55" i="22" s="1"/>
  <c r="C56" i="22" s="1"/>
  <c r="C57" i="22" s="1"/>
  <c r="C58" i="22" s="1"/>
  <c r="C59" i="22" s="1"/>
  <c r="C60" i="22" s="1"/>
  <c r="C61" i="22" s="1"/>
  <c r="C62" i="22" s="1"/>
  <c r="C63" i="22" s="1"/>
  <c r="C64" i="22" s="1"/>
  <c r="G18" i="21"/>
  <c r="E57" i="22"/>
  <c r="E49" i="22"/>
  <c r="C73" i="22" s="1"/>
  <c r="C116" i="22" s="1"/>
  <c r="M54" i="52" l="1"/>
  <c r="M55" i="52" s="1"/>
  <c r="M56" i="52" s="1"/>
  <c r="M57" i="52" s="1"/>
  <c r="M58" i="52" s="1"/>
  <c r="M59" i="52" s="1"/>
  <c r="M60" i="52" s="1"/>
  <c r="M61" i="52" s="1"/>
  <c r="M62" i="52" s="1"/>
  <c r="M63" i="52" s="1"/>
  <c r="M64" i="52" s="1"/>
  <c r="M65" i="52"/>
  <c r="M94" i="52"/>
  <c r="M95" i="52" s="1"/>
  <c r="M96" i="52" s="1"/>
  <c r="M97" i="52" s="1"/>
  <c r="M98" i="52" s="1"/>
  <c r="M99" i="52" s="1"/>
  <c r="M100" i="52" s="1"/>
  <c r="M101" i="52" s="1"/>
  <c r="M102" i="52" s="1"/>
  <c r="M103" i="52" s="1"/>
  <c r="M104" i="52" s="1"/>
  <c r="I96" i="52"/>
  <c r="G97" i="52"/>
  <c r="B22" i="50"/>
  <c r="C23" i="51"/>
  <c r="M94" i="48"/>
  <c r="M95" i="48" s="1"/>
  <c r="M96" i="48" s="1"/>
  <c r="M97" i="48" s="1"/>
  <c r="M98" i="48" s="1"/>
  <c r="M99" i="48" s="1"/>
  <c r="M100" i="48" s="1"/>
  <c r="M101" i="48" s="1"/>
  <c r="M102" i="48" s="1"/>
  <c r="M103" i="48" s="1"/>
  <c r="M104" i="48" s="1"/>
  <c r="C23" i="47"/>
  <c r="B22" i="46"/>
  <c r="M65" i="48"/>
  <c r="I95" i="48"/>
  <c r="G96" i="48"/>
  <c r="I28" i="43"/>
  <c r="I30" i="43" s="1"/>
  <c r="I33" i="43" s="1"/>
  <c r="G63" i="44"/>
  <c r="I63" i="44" s="1"/>
  <c r="I25" i="44"/>
  <c r="I22" i="44"/>
  <c r="G60" i="44"/>
  <c r="I60" i="44" s="1"/>
  <c r="G28" i="44"/>
  <c r="G30" i="44" s="1"/>
  <c r="I23" i="44"/>
  <c r="G61" i="44"/>
  <c r="I61" i="44" s="1"/>
  <c r="B18" i="42"/>
  <c r="C19" i="43"/>
  <c r="G58" i="44"/>
  <c r="I58" i="44" s="1"/>
  <c r="I20" i="44"/>
  <c r="I28" i="44" s="1"/>
  <c r="I30" i="44" s="1"/>
  <c r="I33" i="44" s="1"/>
  <c r="F19" i="2" s="1"/>
  <c r="P19" i="2" s="1"/>
  <c r="G93" i="44"/>
  <c r="I53" i="44"/>
  <c r="E94" i="44"/>
  <c r="E95" i="44" s="1"/>
  <c r="E96" i="44" s="1"/>
  <c r="E97" i="44" s="1"/>
  <c r="E98" i="44" s="1"/>
  <c r="E99" i="44" s="1"/>
  <c r="E100" i="44" s="1"/>
  <c r="E101" i="44" s="1"/>
  <c r="E102" i="44" s="1"/>
  <c r="E103" i="44" s="1"/>
  <c r="E104" i="44" s="1"/>
  <c r="G55" i="40"/>
  <c r="I55" i="40" s="1"/>
  <c r="I17" i="40"/>
  <c r="G28" i="40"/>
  <c r="G30" i="40" s="1"/>
  <c r="G59" i="40"/>
  <c r="I59" i="40" s="1"/>
  <c r="I21" i="40"/>
  <c r="G61" i="40"/>
  <c r="I61" i="40" s="1"/>
  <c r="I23" i="40"/>
  <c r="I18" i="40"/>
  <c r="G56" i="40"/>
  <c r="I56" i="40" s="1"/>
  <c r="I20" i="40"/>
  <c r="G58" i="40"/>
  <c r="I58" i="40" s="1"/>
  <c r="G93" i="40"/>
  <c r="I53" i="40"/>
  <c r="B20" i="38"/>
  <c r="C21" i="39"/>
  <c r="I26" i="40"/>
  <c r="G64" i="40"/>
  <c r="I64" i="40" s="1"/>
  <c r="I57" i="40"/>
  <c r="E93" i="40"/>
  <c r="E65" i="40"/>
  <c r="I22" i="40"/>
  <c r="G60" i="40"/>
  <c r="I60" i="40" s="1"/>
  <c r="I23" i="34"/>
  <c r="I23" i="35"/>
  <c r="E28" i="35"/>
  <c r="E30" i="35" s="1"/>
  <c r="G20" i="35"/>
  <c r="I20" i="34"/>
  <c r="I19" i="35"/>
  <c r="G21" i="35"/>
  <c r="I21" i="34"/>
  <c r="A81" i="35"/>
  <c r="A42" i="35"/>
  <c r="G22" i="35"/>
  <c r="I22" i="34"/>
  <c r="G24" i="35"/>
  <c r="I24" i="34"/>
  <c r="K67" i="35"/>
  <c r="I16" i="35"/>
  <c r="G25" i="35"/>
  <c r="I25" i="34"/>
  <c r="G26" i="35"/>
  <c r="I26" i="34"/>
  <c r="G18" i="35"/>
  <c r="I18" i="34"/>
  <c r="E116" i="35"/>
  <c r="G73" i="35"/>
  <c r="G17" i="35"/>
  <c r="I17" i="34"/>
  <c r="G28" i="34"/>
  <c r="G30" i="34" s="1"/>
  <c r="B18" i="33"/>
  <c r="C19" i="34"/>
  <c r="I15" i="30"/>
  <c r="G28" i="29"/>
  <c r="G30" i="29" s="1"/>
  <c r="E28" i="30"/>
  <c r="E30" i="30" s="1"/>
  <c r="C17" i="30"/>
  <c r="C18" i="30" s="1"/>
  <c r="C19" i="30" s="1"/>
  <c r="C20" i="30" s="1"/>
  <c r="C21" i="30" s="1"/>
  <c r="C22" i="30" s="1"/>
  <c r="C23" i="30" s="1"/>
  <c r="C24" i="30" s="1"/>
  <c r="C25" i="30" s="1"/>
  <c r="C26" i="30" s="1"/>
  <c r="C27" i="30" s="1"/>
  <c r="C53" i="30"/>
  <c r="C54" i="30" s="1"/>
  <c r="C55" i="30" s="1"/>
  <c r="C56" i="30" s="1"/>
  <c r="C57" i="30" s="1"/>
  <c r="C58" i="30" s="1"/>
  <c r="C59" i="30" s="1"/>
  <c r="C60" i="30" s="1"/>
  <c r="C61" i="30" s="1"/>
  <c r="C62" i="30" s="1"/>
  <c r="C63" i="30" s="1"/>
  <c r="C64" i="30" s="1"/>
  <c r="C93" i="30"/>
  <c r="C94" i="30" s="1"/>
  <c r="C95" i="30" s="1"/>
  <c r="C96" i="30" s="1"/>
  <c r="C97" i="30" s="1"/>
  <c r="C98" i="30" s="1"/>
  <c r="C99" i="30" s="1"/>
  <c r="C100" i="30" s="1"/>
  <c r="C101" i="30" s="1"/>
  <c r="C102" i="30" s="1"/>
  <c r="C103" i="30" s="1"/>
  <c r="C104" i="30" s="1"/>
  <c r="G26" i="30"/>
  <c r="I26" i="29"/>
  <c r="I27" i="29"/>
  <c r="G27" i="30"/>
  <c r="I27" i="30" s="1"/>
  <c r="I20" i="30"/>
  <c r="E116" i="30"/>
  <c r="G73" i="30"/>
  <c r="G53" i="30" s="1"/>
  <c r="G22" i="30"/>
  <c r="I22" i="29"/>
  <c r="G25" i="30"/>
  <c r="I25" i="29"/>
  <c r="G54" i="30"/>
  <c r="K67" i="30"/>
  <c r="I16" i="30"/>
  <c r="A42" i="30"/>
  <c r="A81" i="30"/>
  <c r="G23" i="30"/>
  <c r="I23" i="29"/>
  <c r="G18" i="30"/>
  <c r="I18" i="29"/>
  <c r="G21" i="30"/>
  <c r="I21" i="29"/>
  <c r="I24" i="30"/>
  <c r="G19" i="30"/>
  <c r="I19" i="29"/>
  <c r="G17" i="30"/>
  <c r="I17" i="29"/>
  <c r="B20" i="28"/>
  <c r="C21" i="29"/>
  <c r="I27" i="21"/>
  <c r="G27" i="22"/>
  <c r="I27" i="22" s="1"/>
  <c r="G24" i="22"/>
  <c r="I24" i="21"/>
  <c r="G93" i="22"/>
  <c r="I53" i="22"/>
  <c r="G22" i="22"/>
  <c r="I22" i="21"/>
  <c r="I19" i="22"/>
  <c r="G57" i="22"/>
  <c r="I57" i="22" s="1"/>
  <c r="E93" i="22"/>
  <c r="G26" i="22"/>
  <c r="I26" i="21"/>
  <c r="G21" i="22"/>
  <c r="I21" i="21"/>
  <c r="G20" i="22"/>
  <c r="I20" i="21"/>
  <c r="C20" i="21"/>
  <c r="B19" i="20"/>
  <c r="E28" i="22"/>
  <c r="E30" i="22" s="1"/>
  <c r="E54" i="22"/>
  <c r="E65" i="22" s="1"/>
  <c r="G25" i="22"/>
  <c r="I25" i="21"/>
  <c r="G28" i="21"/>
  <c r="G30" i="21" s="1"/>
  <c r="G18" i="22"/>
  <c r="I18" i="21"/>
  <c r="I23" i="21"/>
  <c r="G23" i="22"/>
  <c r="A42" i="22"/>
  <c r="A81" i="22"/>
  <c r="G17" i="22"/>
  <c r="I17" i="21"/>
  <c r="I28" i="34" l="1"/>
  <c r="I30" i="34" s="1"/>
  <c r="I33" i="34" s="1"/>
  <c r="I28" i="21"/>
  <c r="I30" i="21" s="1"/>
  <c r="I33" i="21" s="1"/>
  <c r="M105" i="52"/>
  <c r="M107" i="52" s="1"/>
  <c r="M110" i="52" s="1"/>
  <c r="T52" i="2" s="1"/>
  <c r="B23" i="50"/>
  <c r="C24" i="51"/>
  <c r="G98" i="52"/>
  <c r="I97" i="52"/>
  <c r="G97" i="48"/>
  <c r="I96" i="48"/>
  <c r="C24" i="47"/>
  <c r="B23" i="46"/>
  <c r="M105" i="48"/>
  <c r="M107" i="48" s="1"/>
  <c r="M110" i="48" s="1"/>
  <c r="T51" i="2" s="1"/>
  <c r="G65" i="44"/>
  <c r="I65" i="44"/>
  <c r="I67" i="44" s="1"/>
  <c r="E105" i="44"/>
  <c r="E107" i="44" s="1"/>
  <c r="G94" i="44"/>
  <c r="I93" i="44"/>
  <c r="B19" i="42"/>
  <c r="C20" i="43"/>
  <c r="G65" i="40"/>
  <c r="I65" i="40"/>
  <c r="I67" i="40" s="1"/>
  <c r="I28" i="40"/>
  <c r="I30" i="40" s="1"/>
  <c r="I33" i="40" s="1"/>
  <c r="F18" i="2" s="1"/>
  <c r="P18" i="2" s="1"/>
  <c r="E94" i="40"/>
  <c r="E95" i="40" s="1"/>
  <c r="E96" i="40" s="1"/>
  <c r="E97" i="40" s="1"/>
  <c r="E98" i="40" s="1"/>
  <c r="E99" i="40" s="1"/>
  <c r="E100" i="40" s="1"/>
  <c r="E101" i="40" s="1"/>
  <c r="E102" i="40" s="1"/>
  <c r="E103" i="40" s="1"/>
  <c r="E104" i="40" s="1"/>
  <c r="B21" i="38"/>
  <c r="C22" i="39"/>
  <c r="G94" i="40"/>
  <c r="I93" i="40"/>
  <c r="G116" i="35"/>
  <c r="E57" i="35"/>
  <c r="E61" i="35"/>
  <c r="E60" i="35"/>
  <c r="E53" i="35"/>
  <c r="G62" i="35"/>
  <c r="I24" i="35"/>
  <c r="G55" i="35"/>
  <c r="I17" i="35"/>
  <c r="I18" i="35"/>
  <c r="G56" i="35"/>
  <c r="G54" i="35"/>
  <c r="G59" i="35"/>
  <c r="I21" i="35"/>
  <c r="G57" i="35"/>
  <c r="I57" i="35" s="1"/>
  <c r="E54" i="35"/>
  <c r="E55" i="35"/>
  <c r="C20" i="34"/>
  <c r="B19" i="33"/>
  <c r="E56" i="35"/>
  <c r="G63" i="35"/>
  <c r="I25" i="35"/>
  <c r="E58" i="35"/>
  <c r="G60" i="35"/>
  <c r="I22" i="35"/>
  <c r="G58" i="35"/>
  <c r="I20" i="35"/>
  <c r="G61" i="35"/>
  <c r="G64" i="35"/>
  <c r="I26" i="35"/>
  <c r="G53" i="35"/>
  <c r="E59" i="35"/>
  <c r="E62" i="35"/>
  <c r="E64" i="35"/>
  <c r="G28" i="35"/>
  <c r="G30" i="35" s="1"/>
  <c r="E63" i="35"/>
  <c r="I28" i="29"/>
  <c r="I30" i="29" s="1"/>
  <c r="I33" i="29" s="1"/>
  <c r="G93" i="30"/>
  <c r="I22" i="30"/>
  <c r="G60" i="30"/>
  <c r="G56" i="30"/>
  <c r="I18" i="30"/>
  <c r="G55" i="30"/>
  <c r="I17" i="30"/>
  <c r="E61" i="30"/>
  <c r="G116" i="30"/>
  <c r="E62" i="30"/>
  <c r="G62" i="30"/>
  <c r="I23" i="30"/>
  <c r="G61" i="30"/>
  <c r="I61" i="30" s="1"/>
  <c r="E57" i="30"/>
  <c r="G28" i="30"/>
  <c r="G30" i="30" s="1"/>
  <c r="I26" i="30"/>
  <c r="G64" i="30"/>
  <c r="B21" i="28"/>
  <c r="C22" i="29"/>
  <c r="E53" i="30"/>
  <c r="I53" i="30" s="1"/>
  <c r="E64" i="30"/>
  <c r="E55" i="30"/>
  <c r="I25" i="30"/>
  <c r="G63" i="30"/>
  <c r="E58" i="30"/>
  <c r="G58" i="30"/>
  <c r="E59" i="30"/>
  <c r="E54" i="30"/>
  <c r="I54" i="30" s="1"/>
  <c r="I19" i="30"/>
  <c r="G57" i="30"/>
  <c r="I21" i="30"/>
  <c r="G59" i="30"/>
  <c r="E56" i="30"/>
  <c r="E63" i="30"/>
  <c r="E60" i="30"/>
  <c r="I54" i="22"/>
  <c r="G64" i="22"/>
  <c r="I64" i="22" s="1"/>
  <c r="I26" i="22"/>
  <c r="I25" i="22"/>
  <c r="G63" i="22"/>
  <c r="I63" i="22" s="1"/>
  <c r="E94" i="22"/>
  <c r="E95" i="22" s="1"/>
  <c r="E96" i="22" s="1"/>
  <c r="E97" i="22" s="1"/>
  <c r="E98" i="22" s="1"/>
  <c r="E99" i="22" s="1"/>
  <c r="E100" i="22" s="1"/>
  <c r="E101" i="22" s="1"/>
  <c r="E102" i="22" s="1"/>
  <c r="E103" i="22" s="1"/>
  <c r="E104" i="22" s="1"/>
  <c r="G62" i="22"/>
  <c r="I62" i="22" s="1"/>
  <c r="I24" i="22"/>
  <c r="I17" i="22"/>
  <c r="G55" i="22"/>
  <c r="G28" i="22"/>
  <c r="G30" i="22" s="1"/>
  <c r="I21" i="22"/>
  <c r="G59" i="22"/>
  <c r="I59" i="22" s="1"/>
  <c r="G60" i="22"/>
  <c r="I60" i="22" s="1"/>
  <c r="I22" i="22"/>
  <c r="G94" i="22"/>
  <c r="I93" i="22"/>
  <c r="G56" i="22"/>
  <c r="I56" i="22" s="1"/>
  <c r="I18" i="22"/>
  <c r="B20" i="20"/>
  <c r="C21" i="21"/>
  <c r="G58" i="22"/>
  <c r="I58" i="22" s="1"/>
  <c r="I20" i="22"/>
  <c r="G61" i="22"/>
  <c r="I61" i="22" s="1"/>
  <c r="I23" i="22"/>
  <c r="M67" i="44" l="1"/>
  <c r="M53" i="44" s="1"/>
  <c r="R50" i="2"/>
  <c r="M67" i="40"/>
  <c r="M53" i="40" s="1"/>
  <c r="M93" i="40" s="1"/>
  <c r="R49" i="2"/>
  <c r="I58" i="35"/>
  <c r="I62" i="35"/>
  <c r="I55" i="30"/>
  <c r="I62" i="30"/>
  <c r="I98" i="52"/>
  <c r="G99" i="52"/>
  <c r="C25" i="51"/>
  <c r="B24" i="50"/>
  <c r="C25" i="47"/>
  <c r="B24" i="46"/>
  <c r="G98" i="48"/>
  <c r="I97" i="48"/>
  <c r="M54" i="44"/>
  <c r="M55" i="44" s="1"/>
  <c r="M56" i="44" s="1"/>
  <c r="M57" i="44" s="1"/>
  <c r="M58" i="44" s="1"/>
  <c r="M59" i="44" s="1"/>
  <c r="M60" i="44" s="1"/>
  <c r="M61" i="44" s="1"/>
  <c r="M62" i="44" s="1"/>
  <c r="M63" i="44" s="1"/>
  <c r="M64" i="44" s="1"/>
  <c r="M93" i="44"/>
  <c r="C21" i="43"/>
  <c r="B20" i="42"/>
  <c r="G95" i="44"/>
  <c r="I94" i="44"/>
  <c r="M54" i="40"/>
  <c r="M55" i="40" s="1"/>
  <c r="M56" i="40" s="1"/>
  <c r="M57" i="40" s="1"/>
  <c r="M58" i="40" s="1"/>
  <c r="M59" i="40" s="1"/>
  <c r="M60" i="40" s="1"/>
  <c r="M61" i="40" s="1"/>
  <c r="M62" i="40" s="1"/>
  <c r="M63" i="40" s="1"/>
  <c r="M64" i="40" s="1"/>
  <c r="M65" i="40" s="1"/>
  <c r="E105" i="40"/>
  <c r="E107" i="40" s="1"/>
  <c r="C23" i="39"/>
  <c r="B22" i="38"/>
  <c r="I94" i="40"/>
  <c r="G95" i="40"/>
  <c r="I58" i="30"/>
  <c r="I63" i="30"/>
  <c r="I28" i="35"/>
  <c r="I30" i="35" s="1"/>
  <c r="I33" i="35" s="1"/>
  <c r="F17" i="2" s="1"/>
  <c r="I60" i="35"/>
  <c r="I61" i="35"/>
  <c r="I54" i="35"/>
  <c r="I64" i="35"/>
  <c r="B20" i="33"/>
  <c r="C21" i="34"/>
  <c r="I63" i="35"/>
  <c r="I55" i="35"/>
  <c r="G65" i="35"/>
  <c r="G93" i="35"/>
  <c r="I53" i="35"/>
  <c r="I59" i="35"/>
  <c r="I56" i="35"/>
  <c r="E65" i="35"/>
  <c r="E93" i="35"/>
  <c r="I59" i="30"/>
  <c r="I28" i="30"/>
  <c r="I30" i="30" s="1"/>
  <c r="I33" i="30" s="1"/>
  <c r="F15" i="2" s="1"/>
  <c r="C23" i="29"/>
  <c r="B22" i="28"/>
  <c r="G94" i="30"/>
  <c r="I64" i="30"/>
  <c r="I56" i="30"/>
  <c r="I60" i="30"/>
  <c r="E65" i="30"/>
  <c r="E93" i="30"/>
  <c r="I93" i="30" s="1"/>
  <c r="I57" i="30"/>
  <c r="G65" i="30"/>
  <c r="C22" i="21"/>
  <c r="B21" i="20"/>
  <c r="I55" i="22"/>
  <c r="G65" i="22"/>
  <c r="I28" i="22"/>
  <c r="I30" i="22" s="1"/>
  <c r="I33" i="22" s="1"/>
  <c r="F14" i="2" s="1"/>
  <c r="P14" i="2" s="1"/>
  <c r="I94" i="22"/>
  <c r="G95" i="22"/>
  <c r="E105" i="22"/>
  <c r="E107" i="22" s="1"/>
  <c r="G100" i="52" l="1"/>
  <c r="I99" i="52"/>
  <c r="C26" i="51"/>
  <c r="B25" i="50"/>
  <c r="C27" i="51" s="1"/>
  <c r="G99" i="48"/>
  <c r="I98" i="48"/>
  <c r="C26" i="47"/>
  <c r="B25" i="46"/>
  <c r="C27" i="47" s="1"/>
  <c r="M94" i="44"/>
  <c r="M95" i="44" s="1"/>
  <c r="M96" i="44" s="1"/>
  <c r="M97" i="44" s="1"/>
  <c r="M98" i="44" s="1"/>
  <c r="M99" i="44" s="1"/>
  <c r="M100" i="44" s="1"/>
  <c r="M101" i="44" s="1"/>
  <c r="M102" i="44" s="1"/>
  <c r="M103" i="44" s="1"/>
  <c r="M104" i="44" s="1"/>
  <c r="G96" i="44"/>
  <c r="I95" i="44"/>
  <c r="C22" i="43"/>
  <c r="B21" i="42"/>
  <c r="M65" i="44"/>
  <c r="C24" i="39"/>
  <c r="B23" i="38"/>
  <c r="M94" i="40"/>
  <c r="M95" i="40" s="1"/>
  <c r="M96" i="40" s="1"/>
  <c r="M97" i="40" s="1"/>
  <c r="M98" i="40" s="1"/>
  <c r="M99" i="40" s="1"/>
  <c r="M100" i="40" s="1"/>
  <c r="M101" i="40" s="1"/>
  <c r="M102" i="40" s="1"/>
  <c r="M103" i="40" s="1"/>
  <c r="M104" i="40" s="1"/>
  <c r="G96" i="40"/>
  <c r="I95" i="40"/>
  <c r="P15" i="2"/>
  <c r="I65" i="35"/>
  <c r="I67" i="35" s="1"/>
  <c r="R48" i="2" s="1"/>
  <c r="C22" i="34"/>
  <c r="B21" i="33"/>
  <c r="E94" i="35"/>
  <c r="E95" i="35" s="1"/>
  <c r="E96" i="35" s="1"/>
  <c r="E97" i="35" s="1"/>
  <c r="E98" i="35" s="1"/>
  <c r="E99" i="35" s="1"/>
  <c r="E100" i="35" s="1"/>
  <c r="E101" i="35" s="1"/>
  <c r="E102" i="35" s="1"/>
  <c r="E103" i="35" s="1"/>
  <c r="E104" i="35" s="1"/>
  <c r="G94" i="35"/>
  <c r="I93" i="35"/>
  <c r="I65" i="30"/>
  <c r="I67" i="30" s="1"/>
  <c r="R46" i="2" s="1"/>
  <c r="B23" i="28"/>
  <c r="C24" i="29"/>
  <c r="E94" i="30"/>
  <c r="E95" i="30" s="1"/>
  <c r="E96" i="30" s="1"/>
  <c r="E97" i="30" s="1"/>
  <c r="E98" i="30" s="1"/>
  <c r="E99" i="30" s="1"/>
  <c r="E100" i="30" s="1"/>
  <c r="E101" i="30" s="1"/>
  <c r="E102" i="30" s="1"/>
  <c r="E103" i="30" s="1"/>
  <c r="E104" i="30" s="1"/>
  <c r="G95" i="30"/>
  <c r="I65" i="22"/>
  <c r="I67" i="22" s="1"/>
  <c r="R45" i="2" s="1"/>
  <c r="C23" i="21"/>
  <c r="B22" i="20"/>
  <c r="G96" i="22"/>
  <c r="I95" i="22"/>
  <c r="I100" i="52" l="1"/>
  <c r="G101" i="52"/>
  <c r="I99" i="48"/>
  <c r="G100" i="48"/>
  <c r="G97" i="44"/>
  <c r="I96" i="44"/>
  <c r="M105" i="44"/>
  <c r="M107" i="44" s="1"/>
  <c r="M110" i="44" s="1"/>
  <c r="T50" i="2" s="1"/>
  <c r="C23" i="43"/>
  <c r="B22" i="42"/>
  <c r="C25" i="39"/>
  <c r="B24" i="38"/>
  <c r="M105" i="40"/>
  <c r="M107" i="40" s="1"/>
  <c r="M110" i="40" s="1"/>
  <c r="T49" i="2" s="1"/>
  <c r="I96" i="40"/>
  <c r="G97" i="40"/>
  <c r="M67" i="30"/>
  <c r="M53" i="30" s="1"/>
  <c r="M54" i="30" s="1"/>
  <c r="M55" i="30" s="1"/>
  <c r="M56" i="30" s="1"/>
  <c r="M57" i="30" s="1"/>
  <c r="M58" i="30" s="1"/>
  <c r="M59" i="30" s="1"/>
  <c r="M60" i="30" s="1"/>
  <c r="M61" i="30" s="1"/>
  <c r="M62" i="30" s="1"/>
  <c r="M63" i="30" s="1"/>
  <c r="M64" i="30" s="1"/>
  <c r="M67" i="35"/>
  <c r="M53" i="35" s="1"/>
  <c r="B22" i="33"/>
  <c r="C23" i="34"/>
  <c r="E105" i="35"/>
  <c r="E107" i="35" s="1"/>
  <c r="G95" i="35"/>
  <c r="I94" i="35"/>
  <c r="G96" i="30"/>
  <c r="I95" i="30"/>
  <c r="B24" i="28"/>
  <c r="C25" i="29"/>
  <c r="E105" i="30"/>
  <c r="E107" i="30" s="1"/>
  <c r="I94" i="30"/>
  <c r="C24" i="21"/>
  <c r="B23" i="20"/>
  <c r="M67" i="22"/>
  <c r="M54" i="22" s="1"/>
  <c r="G97" i="22"/>
  <c r="I96" i="22"/>
  <c r="M65" i="30" l="1"/>
  <c r="M93" i="30"/>
  <c r="M94" i="30" s="1"/>
  <c r="M95" i="30" s="1"/>
  <c r="M96" i="30" s="1"/>
  <c r="M97" i="30" s="1"/>
  <c r="M98" i="30" s="1"/>
  <c r="M99" i="30" s="1"/>
  <c r="M100" i="30" s="1"/>
  <c r="M101" i="30" s="1"/>
  <c r="M102" i="30" s="1"/>
  <c r="M103" i="30" s="1"/>
  <c r="M104" i="30" s="1"/>
  <c r="G102" i="52"/>
  <c r="I101" i="52"/>
  <c r="G101" i="48"/>
  <c r="I100" i="48"/>
  <c r="C24" i="43"/>
  <c r="B23" i="42"/>
  <c r="G98" i="44"/>
  <c r="I97" i="44"/>
  <c r="G98" i="40"/>
  <c r="I97" i="40"/>
  <c r="C26" i="39"/>
  <c r="B25" i="38"/>
  <c r="C27" i="39" s="1"/>
  <c r="M93" i="35"/>
  <c r="M54" i="35"/>
  <c r="M55" i="35" s="1"/>
  <c r="M56" i="35" s="1"/>
  <c r="M57" i="35" s="1"/>
  <c r="M58" i="35" s="1"/>
  <c r="M59" i="35" s="1"/>
  <c r="M60" i="35" s="1"/>
  <c r="M61" i="35" s="1"/>
  <c r="M62" i="35" s="1"/>
  <c r="M63" i="35" s="1"/>
  <c r="M64" i="35" s="1"/>
  <c r="C24" i="34"/>
  <c r="B23" i="33"/>
  <c r="G96" i="35"/>
  <c r="I95" i="35"/>
  <c r="B25" i="28"/>
  <c r="C27" i="29" s="1"/>
  <c r="C26" i="29"/>
  <c r="G97" i="30"/>
  <c r="I96" i="30"/>
  <c r="M53" i="22"/>
  <c r="M93" i="22" s="1"/>
  <c r="M58" i="22"/>
  <c r="M64" i="22"/>
  <c r="M63" i="22"/>
  <c r="M61" i="22"/>
  <c r="M62" i="22"/>
  <c r="C25" i="21"/>
  <c r="B24" i="20"/>
  <c r="G98" i="22"/>
  <c r="I97" i="22"/>
  <c r="M55" i="22"/>
  <c r="M56" i="22"/>
  <c r="M57" i="22"/>
  <c r="M60" i="22"/>
  <c r="M59" i="22"/>
  <c r="M105" i="30" l="1"/>
  <c r="M107" i="30" s="1"/>
  <c r="M110" i="30" s="1"/>
  <c r="T46" i="2" s="1"/>
  <c r="I102" i="52"/>
  <c r="G103" i="52"/>
  <c r="G102" i="48"/>
  <c r="I101" i="48"/>
  <c r="G99" i="44"/>
  <c r="I98" i="44"/>
  <c r="C25" i="43"/>
  <c r="B24" i="42"/>
  <c r="I98" i="40"/>
  <c r="G99" i="40"/>
  <c r="M65" i="22"/>
  <c r="M65" i="35"/>
  <c r="M94" i="35"/>
  <c r="B24" i="33"/>
  <c r="C25" i="34"/>
  <c r="G97" i="35"/>
  <c r="I96" i="35"/>
  <c r="G98" i="30"/>
  <c r="I97" i="30"/>
  <c r="I98" i="22"/>
  <c r="G99" i="22"/>
  <c r="C26" i="21"/>
  <c r="B25" i="20"/>
  <c r="C27" i="21" s="1"/>
  <c r="M94" i="22"/>
  <c r="M95" i="22" s="1"/>
  <c r="M96" i="22" s="1"/>
  <c r="M97" i="22" s="1"/>
  <c r="M98" i="22" s="1"/>
  <c r="M99" i="22" s="1"/>
  <c r="M100" i="22" s="1"/>
  <c r="M101" i="22" s="1"/>
  <c r="M102" i="22" s="1"/>
  <c r="M103" i="22" s="1"/>
  <c r="M104" i="22" s="1"/>
  <c r="G104" i="52" l="1"/>
  <c r="I103" i="52"/>
  <c r="G103" i="48"/>
  <c r="I102" i="48"/>
  <c r="C26" i="43"/>
  <c r="B25" i="42"/>
  <c r="C27" i="43" s="1"/>
  <c r="G100" i="44"/>
  <c r="I99" i="44"/>
  <c r="G100" i="40"/>
  <c r="I99" i="40"/>
  <c r="M95" i="35"/>
  <c r="M96" i="35" s="1"/>
  <c r="M97" i="35" s="1"/>
  <c r="M98" i="35" s="1"/>
  <c r="M99" i="35" s="1"/>
  <c r="M100" i="35" s="1"/>
  <c r="M101" i="35" s="1"/>
  <c r="M102" i="35" s="1"/>
  <c r="M103" i="35" s="1"/>
  <c r="M104" i="35" s="1"/>
  <c r="G98" i="35"/>
  <c r="I97" i="35"/>
  <c r="C26" i="34"/>
  <c r="B25" i="33"/>
  <c r="C27" i="34" s="1"/>
  <c r="G99" i="30"/>
  <c r="I98" i="30"/>
  <c r="M105" i="22"/>
  <c r="M107" i="22" s="1"/>
  <c r="M110" i="22" s="1"/>
  <c r="T45" i="2" s="1"/>
  <c r="G100" i="22"/>
  <c r="I99" i="22"/>
  <c r="I104" i="52" l="1"/>
  <c r="I105" i="52" s="1"/>
  <c r="I107" i="52" s="1"/>
  <c r="I110" i="52" s="1"/>
  <c r="F52" i="2" s="1"/>
  <c r="P52" i="2" s="1"/>
  <c r="G105" i="52"/>
  <c r="G107" i="52" s="1"/>
  <c r="I103" i="48"/>
  <c r="G104" i="48"/>
  <c r="G101" i="44"/>
  <c r="I100" i="44"/>
  <c r="I100" i="40"/>
  <c r="G101" i="40"/>
  <c r="M105" i="35"/>
  <c r="M107" i="35" s="1"/>
  <c r="M110" i="35" s="1"/>
  <c r="T48" i="2" s="1"/>
  <c r="G99" i="35"/>
  <c r="I98" i="35"/>
  <c r="I99" i="30"/>
  <c r="G100" i="30"/>
  <c r="G101" i="22"/>
  <c r="I100" i="22"/>
  <c r="I104" i="48" l="1"/>
  <c r="I105" i="48" s="1"/>
  <c r="I107" i="48" s="1"/>
  <c r="I110" i="48" s="1"/>
  <c r="F51" i="2" s="1"/>
  <c r="P51" i="2" s="1"/>
  <c r="G105" i="48"/>
  <c r="G107" i="48" s="1"/>
  <c r="G102" i="44"/>
  <c r="I101" i="44"/>
  <c r="G102" i="40"/>
  <c r="I101" i="40"/>
  <c r="G100" i="35"/>
  <c r="I99" i="35"/>
  <c r="G101" i="30"/>
  <c r="I100" i="30"/>
  <c r="G102" i="22"/>
  <c r="I101" i="22"/>
  <c r="G103" i="44" l="1"/>
  <c r="I102" i="44"/>
  <c r="I102" i="40"/>
  <c r="G103" i="40"/>
  <c r="G101" i="35"/>
  <c r="I100" i="35"/>
  <c r="G102" i="30"/>
  <c r="I101" i="30"/>
  <c r="I102" i="22"/>
  <c r="G103" i="22"/>
  <c r="G104" i="44" l="1"/>
  <c r="I103" i="44"/>
  <c r="G104" i="40"/>
  <c r="I103" i="40"/>
  <c r="G102" i="35"/>
  <c r="I101" i="35"/>
  <c r="G103" i="30"/>
  <c r="I102" i="30"/>
  <c r="G104" i="22"/>
  <c r="I103" i="22"/>
  <c r="I104" i="44" l="1"/>
  <c r="I105" i="44" s="1"/>
  <c r="I107" i="44" s="1"/>
  <c r="I110" i="44" s="1"/>
  <c r="F50" i="2" s="1"/>
  <c r="P50" i="2" s="1"/>
  <c r="G105" i="44"/>
  <c r="G107" i="44" s="1"/>
  <c r="I104" i="40"/>
  <c r="I105" i="40" s="1"/>
  <c r="I107" i="40" s="1"/>
  <c r="I110" i="40" s="1"/>
  <c r="F49" i="2" s="1"/>
  <c r="P49" i="2" s="1"/>
  <c r="G105" i="40"/>
  <c r="G107" i="40" s="1"/>
  <c r="G103" i="35"/>
  <c r="I102" i="35"/>
  <c r="I103" i="30"/>
  <c r="G104" i="30"/>
  <c r="I104" i="22"/>
  <c r="I105" i="22" s="1"/>
  <c r="I107" i="22" s="1"/>
  <c r="I110" i="22" s="1"/>
  <c r="F45" i="2" s="1"/>
  <c r="P45" i="2" s="1"/>
  <c r="G105" i="22"/>
  <c r="G107" i="22" s="1"/>
  <c r="I103" i="35" l="1"/>
  <c r="G104" i="35"/>
  <c r="I104" i="30"/>
  <c r="I105" i="30" s="1"/>
  <c r="I107" i="30" s="1"/>
  <c r="I110" i="30" s="1"/>
  <c r="F46" i="2" s="1"/>
  <c r="G105" i="30"/>
  <c r="G107" i="30" s="1"/>
  <c r="P46" i="2" l="1"/>
  <c r="I104" i="35"/>
  <c r="I105" i="35" s="1"/>
  <c r="I107" i="35" s="1"/>
  <c r="I110" i="35" s="1"/>
  <c r="F48" i="2" s="1"/>
  <c r="G105" i="35"/>
  <c r="G107" i="35" s="1"/>
  <c r="A4" i="12"/>
  <c r="A4" i="7"/>
  <c r="A5" i="3" l="1"/>
  <c r="M73" i="14" l="1"/>
  <c r="K73" i="14"/>
  <c r="M73" i="9"/>
  <c r="K73" i="9"/>
  <c r="M73" i="5"/>
  <c r="K73" i="5"/>
  <c r="A6" i="15" l="1"/>
  <c r="A92" i="15" s="1"/>
  <c r="A4" i="15"/>
  <c r="A90" i="15" s="1"/>
  <c r="A93" i="14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I92" i="14"/>
  <c r="A54" i="14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16" i="14"/>
  <c r="E11" i="14"/>
  <c r="E88" i="14" s="1"/>
  <c r="A8" i="14"/>
  <c r="A6" i="14"/>
  <c r="A83" i="14" s="1"/>
  <c r="A4" i="14"/>
  <c r="A81" i="14" s="1"/>
  <c r="E22" i="13"/>
  <c r="E22" i="14" s="1"/>
  <c r="E21" i="13"/>
  <c r="E21" i="14" s="1"/>
  <c r="E20" i="13"/>
  <c r="E20" i="14" s="1"/>
  <c r="E19" i="13"/>
  <c r="E19" i="14" s="1"/>
  <c r="E18" i="13"/>
  <c r="E18" i="14" s="1"/>
  <c r="E17" i="13"/>
  <c r="E17" i="14" s="1"/>
  <c r="G16" i="13"/>
  <c r="G26" i="13" s="1"/>
  <c r="E16" i="13"/>
  <c r="C16" i="13"/>
  <c r="C16" i="14" s="1"/>
  <c r="A16" i="13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G15" i="13"/>
  <c r="E15" i="13"/>
  <c r="E15" i="14" s="1"/>
  <c r="C15" i="13"/>
  <c r="C15" i="14" s="1"/>
  <c r="C92" i="14" s="1"/>
  <c r="A6" i="13"/>
  <c r="A4" i="13"/>
  <c r="E23" i="13"/>
  <c r="E23" i="14" s="1"/>
  <c r="B15" i="12"/>
  <c r="B16" i="12" s="1"/>
  <c r="E73" i="14"/>
  <c r="G19" i="13" l="1"/>
  <c r="G19" i="14" s="1"/>
  <c r="G25" i="13"/>
  <c r="G25" i="14" s="1"/>
  <c r="G17" i="13"/>
  <c r="I17" i="13" s="1"/>
  <c r="G21" i="13"/>
  <c r="I21" i="13" s="1"/>
  <c r="G23" i="13"/>
  <c r="G23" i="14" s="1"/>
  <c r="G27" i="13"/>
  <c r="G27" i="14" s="1"/>
  <c r="C18" i="13"/>
  <c r="B17" i="12"/>
  <c r="G15" i="14"/>
  <c r="I15" i="14" s="1"/>
  <c r="I15" i="13"/>
  <c r="C93" i="14"/>
  <c r="C94" i="14" s="1"/>
  <c r="C95" i="14" s="1"/>
  <c r="C96" i="14" s="1"/>
  <c r="C97" i="14" s="1"/>
  <c r="C98" i="14" s="1"/>
  <c r="C99" i="14" s="1"/>
  <c r="C100" i="14" s="1"/>
  <c r="C101" i="14" s="1"/>
  <c r="C102" i="14" s="1"/>
  <c r="C103" i="14" s="1"/>
  <c r="C104" i="14" s="1"/>
  <c r="C53" i="14"/>
  <c r="C54" i="14" s="1"/>
  <c r="C55" i="14" s="1"/>
  <c r="C56" i="14" s="1"/>
  <c r="C57" i="14" s="1"/>
  <c r="C58" i="14" s="1"/>
  <c r="C59" i="14" s="1"/>
  <c r="C60" i="14" s="1"/>
  <c r="C61" i="14" s="1"/>
  <c r="C62" i="14" s="1"/>
  <c r="C63" i="14" s="1"/>
  <c r="C64" i="14" s="1"/>
  <c r="C17" i="14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G26" i="14"/>
  <c r="C17" i="13"/>
  <c r="I19" i="13"/>
  <c r="E116" i="14"/>
  <c r="G73" i="14"/>
  <c r="G116" i="14" s="1"/>
  <c r="E16" i="14"/>
  <c r="I16" i="13"/>
  <c r="I23" i="14"/>
  <c r="G16" i="14"/>
  <c r="K67" i="14" s="1"/>
  <c r="E49" i="14"/>
  <c r="C73" i="14" s="1"/>
  <c r="C116" i="14" s="1"/>
  <c r="G18" i="13"/>
  <c r="G20" i="13"/>
  <c r="G22" i="13"/>
  <c r="I23" i="13"/>
  <c r="G24" i="13"/>
  <c r="A42" i="14"/>
  <c r="A44" i="14"/>
  <c r="G21" i="14" l="1"/>
  <c r="G17" i="14"/>
  <c r="G55" i="14" s="1"/>
  <c r="E55" i="14"/>
  <c r="E57" i="14"/>
  <c r="E53" i="14"/>
  <c r="G61" i="14"/>
  <c r="E59" i="14"/>
  <c r="E58" i="14"/>
  <c r="G63" i="14"/>
  <c r="G20" i="14"/>
  <c r="I20" i="13"/>
  <c r="E54" i="14"/>
  <c r="E24" i="13"/>
  <c r="I24" i="13" s="1"/>
  <c r="G57" i="14"/>
  <c r="I19" i="14"/>
  <c r="G28" i="13"/>
  <c r="G30" i="13" s="1"/>
  <c r="I17" i="14"/>
  <c r="B18" i="12"/>
  <c r="C19" i="13"/>
  <c r="G24" i="14"/>
  <c r="G22" i="14"/>
  <c r="I22" i="13"/>
  <c r="G18" i="14"/>
  <c r="I18" i="13"/>
  <c r="G53" i="14"/>
  <c r="I16" i="14"/>
  <c r="G54" i="14"/>
  <c r="E93" i="14"/>
  <c r="E60" i="14"/>
  <c r="G59" i="14"/>
  <c r="I59" i="14" s="1"/>
  <c r="I21" i="14"/>
  <c r="E56" i="14"/>
  <c r="G64" i="14"/>
  <c r="E61" i="14"/>
  <c r="I55" i="14" l="1"/>
  <c r="I57" i="14"/>
  <c r="I61" i="14"/>
  <c r="I54" i="14"/>
  <c r="E94" i="14"/>
  <c r="E95" i="14" s="1"/>
  <c r="E96" i="14" s="1"/>
  <c r="E97" i="14" s="1"/>
  <c r="E98" i="14" s="1"/>
  <c r="E99" i="14" s="1"/>
  <c r="E100" i="14" s="1"/>
  <c r="E101" i="14" s="1"/>
  <c r="G93" i="14"/>
  <c r="I53" i="14"/>
  <c r="I18" i="14"/>
  <c r="G56" i="14"/>
  <c r="I56" i="14" s="1"/>
  <c r="G60" i="14"/>
  <c r="I60" i="14" s="1"/>
  <c r="I22" i="14"/>
  <c r="G62" i="14"/>
  <c r="C20" i="13"/>
  <c r="B19" i="12"/>
  <c r="E25" i="13"/>
  <c r="G28" i="14"/>
  <c r="G30" i="14" s="1"/>
  <c r="E24" i="14"/>
  <c r="I24" i="14" s="1"/>
  <c r="I20" i="14"/>
  <c r="G58" i="14"/>
  <c r="I58" i="14" s="1"/>
  <c r="E25" i="14" l="1"/>
  <c r="I25" i="13"/>
  <c r="G65" i="14"/>
  <c r="E62" i="14"/>
  <c r="E102" i="14" s="1"/>
  <c r="E26" i="13"/>
  <c r="E27" i="13"/>
  <c r="B20" i="12"/>
  <c r="C21" i="13"/>
  <c r="G94" i="14"/>
  <c r="I93" i="14"/>
  <c r="I62" i="14" l="1"/>
  <c r="G95" i="14"/>
  <c r="I94" i="14"/>
  <c r="C22" i="13"/>
  <c r="B21" i="12"/>
  <c r="E27" i="14"/>
  <c r="I27" i="14" s="1"/>
  <c r="I27" i="13"/>
  <c r="E63" i="14"/>
  <c r="I63" i="14" s="1"/>
  <c r="I25" i="14"/>
  <c r="E26" i="14"/>
  <c r="I26" i="13"/>
  <c r="I28" i="13" s="1"/>
  <c r="I30" i="13" s="1"/>
  <c r="I33" i="13" s="1"/>
  <c r="E28" i="13"/>
  <c r="E30" i="13" s="1"/>
  <c r="E64" i="14" l="1"/>
  <c r="I26" i="14"/>
  <c r="I28" i="14" s="1"/>
  <c r="I30" i="14" s="1"/>
  <c r="I33" i="14" s="1"/>
  <c r="F16" i="2" s="1"/>
  <c r="E28" i="14"/>
  <c r="E30" i="14" s="1"/>
  <c r="B22" i="12"/>
  <c r="C23" i="13"/>
  <c r="G96" i="14"/>
  <c r="I95" i="14"/>
  <c r="E103" i="14"/>
  <c r="E104" i="14" l="1"/>
  <c r="E105" i="14" s="1"/>
  <c r="E107" i="14" s="1"/>
  <c r="G97" i="14"/>
  <c r="I96" i="14"/>
  <c r="C24" i="13"/>
  <c r="B23" i="12"/>
  <c r="I64" i="14"/>
  <c r="E65" i="14"/>
  <c r="I65" i="14" l="1"/>
  <c r="I67" i="14" s="1"/>
  <c r="B24" i="12"/>
  <c r="C25" i="13"/>
  <c r="G98" i="14"/>
  <c r="I97" i="14"/>
  <c r="R47" i="2" l="1"/>
  <c r="M67" i="14"/>
  <c r="M64" i="14" s="1"/>
  <c r="G99" i="14"/>
  <c r="I98" i="14"/>
  <c r="C26" i="13"/>
  <c r="B25" i="12"/>
  <c r="M55" i="14" l="1"/>
  <c r="M61" i="14"/>
  <c r="M63" i="14"/>
  <c r="M54" i="14"/>
  <c r="M53" i="14"/>
  <c r="M93" i="14" s="1"/>
  <c r="M56" i="14"/>
  <c r="M60" i="14"/>
  <c r="M62" i="14"/>
  <c r="M57" i="14"/>
  <c r="M58" i="14"/>
  <c r="M59" i="14"/>
  <c r="C27" i="13"/>
  <c r="G100" i="14"/>
  <c r="I99" i="14"/>
  <c r="M65" i="14" l="1"/>
  <c r="M94" i="14"/>
  <c r="M95" i="14" s="1"/>
  <c r="M96" i="14" s="1"/>
  <c r="M97" i="14" s="1"/>
  <c r="M98" i="14" s="1"/>
  <c r="M99" i="14" s="1"/>
  <c r="M100" i="14" s="1"/>
  <c r="M101" i="14" s="1"/>
  <c r="M102" i="14" s="1"/>
  <c r="M103" i="14" s="1"/>
  <c r="M104" i="14" s="1"/>
  <c r="G101" i="14"/>
  <c r="I100" i="14"/>
  <c r="M105" i="14" l="1"/>
  <c r="M107" i="14" s="1"/>
  <c r="M110" i="14" s="1"/>
  <c r="T47" i="2" s="1"/>
  <c r="G102" i="14"/>
  <c r="I101" i="14"/>
  <c r="G103" i="14" l="1"/>
  <c r="I102" i="14"/>
  <c r="G104" i="14" l="1"/>
  <c r="I103" i="14"/>
  <c r="I104" i="14" l="1"/>
  <c r="I105" i="14" s="1"/>
  <c r="I107" i="14" s="1"/>
  <c r="I110" i="14" s="1"/>
  <c r="F47" i="2" s="1"/>
  <c r="G105" i="14"/>
  <c r="G107" i="14" s="1"/>
  <c r="D44" i="2" l="1"/>
  <c r="B44" i="2"/>
  <c r="A6" i="11"/>
  <c r="A4" i="11"/>
  <c r="A94" i="9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93" i="9"/>
  <c r="I92" i="9"/>
  <c r="A54" i="9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17" i="9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16" i="9"/>
  <c r="E11" i="9"/>
  <c r="A8" i="9"/>
  <c r="A6" i="9"/>
  <c r="A4" i="9"/>
  <c r="E26" i="8"/>
  <c r="E25" i="8"/>
  <c r="E24" i="8"/>
  <c r="E23" i="8"/>
  <c r="E22" i="8"/>
  <c r="E21" i="8"/>
  <c r="E20" i="8"/>
  <c r="E19" i="8"/>
  <c r="E18" i="8"/>
  <c r="E17" i="8"/>
  <c r="G16" i="8"/>
  <c r="E16" i="8"/>
  <c r="C16" i="8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G15" i="8"/>
  <c r="E15" i="8"/>
  <c r="C15" i="8"/>
  <c r="A6" i="8"/>
  <c r="E27" i="8"/>
  <c r="B15" i="7"/>
  <c r="E73" i="9"/>
  <c r="B16" i="7" l="1"/>
  <c r="C17" i="8"/>
  <c r="G19" i="8"/>
  <c r="I19" i="8" s="1"/>
  <c r="G23" i="8"/>
  <c r="C16" i="9"/>
  <c r="C93" i="9" s="1"/>
  <c r="C94" i="9" s="1"/>
  <c r="C95" i="9" s="1"/>
  <c r="C96" i="9" s="1"/>
  <c r="C97" i="9" s="1"/>
  <c r="C98" i="9" s="1"/>
  <c r="C99" i="9" s="1"/>
  <c r="C100" i="9" s="1"/>
  <c r="C101" i="9" s="1"/>
  <c r="C102" i="9" s="1"/>
  <c r="C103" i="9" s="1"/>
  <c r="C104" i="9" s="1"/>
  <c r="G17" i="8"/>
  <c r="G21" i="8"/>
  <c r="G21" i="9" s="1"/>
  <c r="G25" i="8"/>
  <c r="I25" i="8" s="1"/>
  <c r="G27" i="8"/>
  <c r="I27" i="8" s="1"/>
  <c r="E27" i="9"/>
  <c r="E28" i="8"/>
  <c r="E30" i="8" s="1"/>
  <c r="G15" i="9"/>
  <c r="I16" i="8"/>
  <c r="E18" i="9"/>
  <c r="E20" i="9"/>
  <c r="E26" i="9"/>
  <c r="A81" i="9"/>
  <c r="A42" i="9"/>
  <c r="A83" i="9"/>
  <c r="A44" i="9"/>
  <c r="E116" i="9"/>
  <c r="G73" i="9"/>
  <c r="G116" i="9" s="1"/>
  <c r="B17" i="7"/>
  <c r="I15" i="8"/>
  <c r="C18" i="8"/>
  <c r="G18" i="8"/>
  <c r="E19" i="9"/>
  <c r="G20" i="8"/>
  <c r="E21" i="9"/>
  <c r="G22" i="8"/>
  <c r="E23" i="9"/>
  <c r="G24" i="8"/>
  <c r="E25" i="9"/>
  <c r="G26" i="8"/>
  <c r="E15" i="9"/>
  <c r="G16" i="9"/>
  <c r="K67" i="9" s="1"/>
  <c r="E17" i="9"/>
  <c r="C15" i="9"/>
  <c r="C92" i="9" s="1"/>
  <c r="E16" i="9"/>
  <c r="E22" i="9"/>
  <c r="E24" i="9"/>
  <c r="E62" i="9" s="1"/>
  <c r="G25" i="9"/>
  <c r="E49" i="9"/>
  <c r="C73" i="9" s="1"/>
  <c r="C116" i="9" s="1"/>
  <c r="E88" i="9"/>
  <c r="C53" i="9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A75" i="11"/>
  <c r="A77" i="11"/>
  <c r="C17" i="9" l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E53" i="9"/>
  <c r="G17" i="9"/>
  <c r="I17" i="9" s="1"/>
  <c r="E60" i="9"/>
  <c r="E55" i="9"/>
  <c r="E63" i="9"/>
  <c r="E57" i="9"/>
  <c r="E61" i="9"/>
  <c r="E59" i="9"/>
  <c r="I17" i="8"/>
  <c r="G23" i="9"/>
  <c r="G61" i="9" s="1"/>
  <c r="G19" i="9"/>
  <c r="I19" i="9" s="1"/>
  <c r="I23" i="8"/>
  <c r="G27" i="9"/>
  <c r="I27" i="9" s="1"/>
  <c r="I21" i="8"/>
  <c r="E64" i="9"/>
  <c r="E58" i="9"/>
  <c r="E56" i="9"/>
  <c r="I25" i="9"/>
  <c r="G63" i="9"/>
  <c r="E28" i="9"/>
  <c r="E30" i="9" s="1"/>
  <c r="E54" i="9"/>
  <c r="E93" i="9"/>
  <c r="G24" i="9"/>
  <c r="I24" i="8"/>
  <c r="G22" i="9"/>
  <c r="I22" i="8"/>
  <c r="G20" i="9"/>
  <c r="I20" i="8"/>
  <c r="B18" i="7"/>
  <c r="C19" i="8"/>
  <c r="G59" i="9"/>
  <c r="I21" i="9"/>
  <c r="G55" i="9"/>
  <c r="G54" i="9"/>
  <c r="G53" i="9"/>
  <c r="I16" i="9"/>
  <c r="G26" i="9"/>
  <c r="I26" i="8"/>
  <c r="G18" i="9"/>
  <c r="I18" i="8"/>
  <c r="G28" i="8"/>
  <c r="G30" i="8" s="1"/>
  <c r="I15" i="9"/>
  <c r="I23" i="9" l="1"/>
  <c r="I63" i="9"/>
  <c r="I55" i="9"/>
  <c r="I54" i="9"/>
  <c r="I59" i="9"/>
  <c r="G57" i="9"/>
  <c r="I57" i="9" s="1"/>
  <c r="I61" i="9"/>
  <c r="E65" i="9"/>
  <c r="I28" i="8"/>
  <c r="I30" i="8" s="1"/>
  <c r="I33" i="8" s="1"/>
  <c r="G56" i="9"/>
  <c r="I56" i="9" s="1"/>
  <c r="I18" i="9"/>
  <c r="I53" i="9"/>
  <c r="G93" i="9"/>
  <c r="G58" i="9"/>
  <c r="I58" i="9" s="1"/>
  <c r="I20" i="9"/>
  <c r="G60" i="9"/>
  <c r="I60" i="9" s="1"/>
  <c r="I22" i="9"/>
  <c r="G62" i="9"/>
  <c r="I62" i="9" s="1"/>
  <c r="I24" i="9"/>
  <c r="E94" i="9"/>
  <c r="E95" i="9" s="1"/>
  <c r="E96" i="9" s="1"/>
  <c r="E97" i="9" s="1"/>
  <c r="E98" i="9" s="1"/>
  <c r="E99" i="9" s="1"/>
  <c r="E100" i="9" s="1"/>
  <c r="E101" i="9" s="1"/>
  <c r="E102" i="9" s="1"/>
  <c r="E103" i="9" s="1"/>
  <c r="E104" i="9" s="1"/>
  <c r="G64" i="9"/>
  <c r="I64" i="9" s="1"/>
  <c r="I26" i="9"/>
  <c r="G28" i="9"/>
  <c r="G30" i="9" s="1"/>
  <c r="C20" i="8"/>
  <c r="B19" i="7"/>
  <c r="E105" i="9" l="1"/>
  <c r="E107" i="9" s="1"/>
  <c r="I28" i="9"/>
  <c r="I30" i="9" s="1"/>
  <c r="I33" i="9" s="1"/>
  <c r="F13" i="2" s="1"/>
  <c r="G94" i="9"/>
  <c r="I93" i="9"/>
  <c r="G65" i="9"/>
  <c r="C21" i="8"/>
  <c r="B20" i="7"/>
  <c r="I65" i="9"/>
  <c r="I67" i="9" s="1"/>
  <c r="R44" i="2" s="1"/>
  <c r="M67" i="9" l="1"/>
  <c r="M62" i="9" s="1"/>
  <c r="C22" i="8"/>
  <c r="B21" i="7"/>
  <c r="G95" i="9"/>
  <c r="I94" i="9"/>
  <c r="M60" i="9" l="1"/>
  <c r="M53" i="9"/>
  <c r="M93" i="9" s="1"/>
  <c r="M61" i="9"/>
  <c r="M56" i="9"/>
  <c r="M64" i="9"/>
  <c r="M63" i="9"/>
  <c r="M55" i="9"/>
  <c r="M57" i="9"/>
  <c r="M58" i="9"/>
  <c r="M59" i="9"/>
  <c r="M54" i="9"/>
  <c r="B22" i="7"/>
  <c r="C23" i="8"/>
  <c r="G96" i="9"/>
  <c r="I95" i="9"/>
  <c r="M65" i="9" l="1"/>
  <c r="M94" i="9"/>
  <c r="M95" i="9" s="1"/>
  <c r="M96" i="9" s="1"/>
  <c r="M97" i="9" s="1"/>
  <c r="M98" i="9" s="1"/>
  <c r="M99" i="9" s="1"/>
  <c r="M100" i="9" s="1"/>
  <c r="M101" i="9" s="1"/>
  <c r="M102" i="9" s="1"/>
  <c r="M103" i="9" s="1"/>
  <c r="M104" i="9" s="1"/>
  <c r="G97" i="9"/>
  <c r="I96" i="9"/>
  <c r="C24" i="8"/>
  <c r="B23" i="7"/>
  <c r="M105" i="9" l="1"/>
  <c r="M107" i="9" s="1"/>
  <c r="M110" i="9" s="1"/>
  <c r="T44" i="2" s="1"/>
  <c r="C25" i="8"/>
  <c r="B24" i="7"/>
  <c r="G98" i="9"/>
  <c r="I97" i="9"/>
  <c r="G99" i="9" l="1"/>
  <c r="I98" i="9"/>
  <c r="C26" i="8"/>
  <c r="B25" i="7"/>
  <c r="C27" i="8" l="1"/>
  <c r="G100" i="9"/>
  <c r="I99" i="9"/>
  <c r="G101" i="9" l="1"/>
  <c r="I100" i="9"/>
  <c r="G102" i="9" l="1"/>
  <c r="I101" i="9"/>
  <c r="G103" i="9" l="1"/>
  <c r="I102" i="9"/>
  <c r="G104" i="9" l="1"/>
  <c r="I103" i="9"/>
  <c r="I104" i="9" l="1"/>
  <c r="I105" i="9" s="1"/>
  <c r="I107" i="9" s="1"/>
  <c r="I110" i="9" s="1"/>
  <c r="F44" i="2" s="1"/>
  <c r="G105" i="9"/>
  <c r="G107" i="9" s="1"/>
  <c r="D47" i="2" l="1"/>
  <c r="D48" i="2"/>
  <c r="B47" i="2"/>
  <c r="B48" i="2"/>
  <c r="A6" i="6"/>
  <c r="A72" i="6" s="1"/>
  <c r="A4" i="6"/>
  <c r="A70" i="6" s="1"/>
  <c r="A93" i="5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I92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E11" i="5"/>
  <c r="E88" i="5" s="1"/>
  <c r="A8" i="5"/>
  <c r="A6" i="5"/>
  <c r="A83" i="5" s="1"/>
  <c r="A5" i="5"/>
  <c r="A81" i="5" s="1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G16" i="4"/>
  <c r="G27" i="4" s="1"/>
  <c r="C16" i="4"/>
  <c r="C16" i="5" s="1"/>
  <c r="A16" i="4"/>
  <c r="G15" i="4"/>
  <c r="G15" i="5" s="1"/>
  <c r="E15" i="4"/>
  <c r="E15" i="5" s="1"/>
  <c r="C15" i="4"/>
  <c r="C15" i="5" s="1"/>
  <c r="C92" i="5" s="1"/>
  <c r="A6" i="4"/>
  <c r="A4" i="4"/>
  <c r="B15" i="3"/>
  <c r="E16" i="4"/>
  <c r="E73" i="5"/>
  <c r="E16" i="5" l="1"/>
  <c r="G27" i="5"/>
  <c r="I15" i="4"/>
  <c r="C93" i="5"/>
  <c r="C94" i="5" s="1"/>
  <c r="C95" i="5" s="1"/>
  <c r="C96" i="5" s="1"/>
  <c r="C97" i="5" s="1"/>
  <c r="C98" i="5" s="1"/>
  <c r="C99" i="5" s="1"/>
  <c r="C100" i="5" s="1"/>
  <c r="C101" i="5" s="1"/>
  <c r="C102" i="5" s="1"/>
  <c r="C103" i="5" s="1"/>
  <c r="C104" i="5" s="1"/>
  <c r="C53" i="5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17" i="5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G20" i="4"/>
  <c r="G22" i="4"/>
  <c r="G24" i="4"/>
  <c r="G26" i="4"/>
  <c r="I15" i="5"/>
  <c r="I16" i="4"/>
  <c r="C17" i="4"/>
  <c r="G17" i="4"/>
  <c r="G19" i="4"/>
  <c r="G21" i="4"/>
  <c r="G23" i="4"/>
  <c r="G25" i="4"/>
  <c r="E116" i="5"/>
  <c r="G73" i="5"/>
  <c r="G116" i="5" s="1"/>
  <c r="B16" i="3"/>
  <c r="G16" i="5"/>
  <c r="K67" i="5" s="1"/>
  <c r="G18" i="4"/>
  <c r="A43" i="5"/>
  <c r="A44" i="5"/>
  <c r="E49" i="5"/>
  <c r="C73" i="5" s="1"/>
  <c r="C116" i="5" s="1"/>
  <c r="G28" i="4" l="1"/>
  <c r="G30" i="4" s="1"/>
  <c r="E53" i="5"/>
  <c r="E93" i="5" s="1"/>
  <c r="C18" i="4"/>
  <c r="B17" i="3"/>
  <c r="G23" i="5"/>
  <c r="G19" i="5"/>
  <c r="G26" i="5"/>
  <c r="G22" i="5"/>
  <c r="G18" i="5"/>
  <c r="G54" i="5"/>
  <c r="G53" i="5"/>
  <c r="I16" i="5"/>
  <c r="G25" i="5"/>
  <c r="G21" i="5"/>
  <c r="G17" i="5"/>
  <c r="E17" i="4"/>
  <c r="G24" i="5"/>
  <c r="G20" i="5"/>
  <c r="E54" i="5"/>
  <c r="E94" i="5" l="1"/>
  <c r="E18" i="4"/>
  <c r="G55" i="5"/>
  <c r="G59" i="5"/>
  <c r="G63" i="5"/>
  <c r="G28" i="5"/>
  <c r="G30" i="5" s="1"/>
  <c r="I54" i="5"/>
  <c r="G56" i="5"/>
  <c r="G60" i="5"/>
  <c r="G64" i="5"/>
  <c r="G57" i="5"/>
  <c r="G61" i="5"/>
  <c r="G58" i="5"/>
  <c r="G62" i="5"/>
  <c r="E17" i="5"/>
  <c r="I17" i="4"/>
  <c r="G93" i="5"/>
  <c r="I53" i="5"/>
  <c r="C19" i="4"/>
  <c r="B18" i="3"/>
  <c r="G65" i="5" l="1"/>
  <c r="G94" i="5"/>
  <c r="I93" i="5"/>
  <c r="E55" i="5"/>
  <c r="I55" i="5" s="1"/>
  <c r="I17" i="5"/>
  <c r="E18" i="5"/>
  <c r="I18" i="4"/>
  <c r="B19" i="3"/>
  <c r="C20" i="4"/>
  <c r="E19" i="4"/>
  <c r="E95" i="5" l="1"/>
  <c r="E20" i="4"/>
  <c r="C21" i="4"/>
  <c r="B20" i="3"/>
  <c r="E56" i="5"/>
  <c r="I56" i="5" s="1"/>
  <c r="I18" i="5"/>
  <c r="E19" i="5"/>
  <c r="I19" i="4"/>
  <c r="G95" i="5"/>
  <c r="I94" i="5"/>
  <c r="E96" i="5" l="1"/>
  <c r="G96" i="5"/>
  <c r="I95" i="5"/>
  <c r="E21" i="4"/>
  <c r="E57" i="5"/>
  <c r="I57" i="5" s="1"/>
  <c r="I19" i="5"/>
  <c r="C22" i="4"/>
  <c r="B21" i="3"/>
  <c r="E20" i="5"/>
  <c r="I20" i="4"/>
  <c r="E58" i="5" l="1"/>
  <c r="I58" i="5" s="1"/>
  <c r="I20" i="5"/>
  <c r="E22" i="4"/>
  <c r="G97" i="5"/>
  <c r="I96" i="5"/>
  <c r="C23" i="4"/>
  <c r="B22" i="3"/>
  <c r="E21" i="5"/>
  <c r="I21" i="4"/>
  <c r="E97" i="5"/>
  <c r="E98" i="5" l="1"/>
  <c r="E59" i="5"/>
  <c r="I59" i="5" s="1"/>
  <c r="I21" i="5"/>
  <c r="E23" i="4"/>
  <c r="C24" i="4"/>
  <c r="B23" i="3"/>
  <c r="G98" i="5"/>
  <c r="I97" i="5"/>
  <c r="E22" i="5"/>
  <c r="I22" i="4"/>
  <c r="E60" i="5" l="1"/>
  <c r="I60" i="5" s="1"/>
  <c r="I22" i="5"/>
  <c r="C25" i="4"/>
  <c r="B24" i="3"/>
  <c r="G99" i="5"/>
  <c r="I98" i="5"/>
  <c r="E24" i="4"/>
  <c r="E23" i="5"/>
  <c r="I23" i="4"/>
  <c r="E99" i="5"/>
  <c r="E100" i="5" l="1"/>
  <c r="E25" i="4"/>
  <c r="E61" i="5"/>
  <c r="I61" i="5" s="1"/>
  <c r="I23" i="5"/>
  <c r="E24" i="5"/>
  <c r="I24" i="4"/>
  <c r="G100" i="5"/>
  <c r="I99" i="5"/>
  <c r="C26" i="4"/>
  <c r="B25" i="3"/>
  <c r="C27" i="4" l="1"/>
  <c r="G101" i="5"/>
  <c r="I100" i="5"/>
  <c r="E62" i="5"/>
  <c r="I62" i="5" s="1"/>
  <c r="I24" i="5"/>
  <c r="E26" i="4"/>
  <c r="E27" i="4"/>
  <c r="E25" i="5"/>
  <c r="I25" i="4"/>
  <c r="E101" i="5"/>
  <c r="E102" i="5" l="1"/>
  <c r="E63" i="5"/>
  <c r="I63" i="5" s="1"/>
  <c r="I25" i="5"/>
  <c r="E26" i="5"/>
  <c r="I26" i="4"/>
  <c r="E27" i="5"/>
  <c r="I27" i="4"/>
  <c r="I28" i="4" s="1"/>
  <c r="I30" i="4" s="1"/>
  <c r="I33" i="4" s="1"/>
  <c r="E28" i="4"/>
  <c r="E30" i="4" s="1"/>
  <c r="G102" i="5"/>
  <c r="I101" i="5"/>
  <c r="I27" i="5" l="1"/>
  <c r="E28" i="5"/>
  <c r="E30" i="5" s="1"/>
  <c r="E64" i="5"/>
  <c r="I26" i="5"/>
  <c r="G103" i="5"/>
  <c r="I102" i="5"/>
  <c r="E103" i="5"/>
  <c r="E104" i="5" l="1"/>
  <c r="E105" i="5" s="1"/>
  <c r="E107" i="5" s="1"/>
  <c r="G104" i="5"/>
  <c r="I103" i="5"/>
  <c r="I64" i="5"/>
  <c r="E65" i="5"/>
  <c r="I28" i="5"/>
  <c r="I30" i="5" s="1"/>
  <c r="I33" i="5" s="1"/>
  <c r="F12" i="2" s="1"/>
  <c r="I65" i="5" l="1"/>
  <c r="I67" i="5" s="1"/>
  <c r="I104" i="5"/>
  <c r="I105" i="5" s="1"/>
  <c r="I107" i="5" s="1"/>
  <c r="I110" i="5" s="1"/>
  <c r="F43" i="2" s="1"/>
  <c r="G105" i="5"/>
  <c r="G107" i="5" s="1"/>
  <c r="R43" i="2" l="1"/>
  <c r="M67" i="5"/>
  <c r="M54" i="5" s="1"/>
  <c r="P13" i="2"/>
  <c r="P16" i="2"/>
  <c r="P17" i="2"/>
  <c r="P48" i="2"/>
  <c r="P44" i="2"/>
  <c r="P47" i="2"/>
  <c r="R54" i="2"/>
  <c r="N54" i="2"/>
  <c r="L54" i="2"/>
  <c r="J54" i="2"/>
  <c r="H54" i="2"/>
  <c r="F54" i="2"/>
  <c r="N23" i="2"/>
  <c r="L23" i="2"/>
  <c r="J23" i="2"/>
  <c r="H23" i="2"/>
  <c r="F23" i="2"/>
  <c r="A13" i="2"/>
  <c r="A14" i="2" l="1"/>
  <c r="M62" i="5"/>
  <c r="M56" i="5"/>
  <c r="M60" i="5"/>
  <c r="M58" i="5"/>
  <c r="M64" i="5"/>
  <c r="M63" i="5"/>
  <c r="M61" i="5"/>
  <c r="M59" i="5"/>
  <c r="M57" i="5"/>
  <c r="M53" i="5"/>
  <c r="M93" i="5" s="1"/>
  <c r="M55" i="5"/>
  <c r="A35" i="2"/>
  <c r="A3" i="2"/>
  <c r="P12" i="2"/>
  <c r="P23" i="2" s="1"/>
  <c r="B43" i="2"/>
  <c r="D43" i="2"/>
  <c r="P43" i="2"/>
  <c r="P54" i="2" s="1"/>
  <c r="B54" i="2"/>
  <c r="D54" i="2"/>
  <c r="B55" i="2"/>
  <c r="D55" i="2"/>
  <c r="B56" i="2"/>
  <c r="D56" i="2"/>
  <c r="B57" i="2"/>
  <c r="B58" i="2"/>
  <c r="B59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8" i="1"/>
  <c r="F19" i="1"/>
  <c r="F23" i="1"/>
  <c r="F24" i="1"/>
  <c r="F25" i="1"/>
  <c r="F26" i="1"/>
  <c r="F27" i="1"/>
  <c r="F34" i="1"/>
  <c r="A15" i="2" l="1"/>
  <c r="A16" i="2" s="1"/>
  <c r="A17" i="2" s="1"/>
  <c r="A33" i="1"/>
  <c r="A34" i="1" s="1"/>
  <c r="A30" i="1"/>
  <c r="A31" i="1" s="1"/>
  <c r="A32" i="1" s="1"/>
  <c r="M65" i="5"/>
  <c r="M94" i="5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F28" i="1"/>
  <c r="F20" i="1"/>
  <c r="A18" i="2" l="1"/>
  <c r="A19" i="2" s="1"/>
  <c r="A44" i="2" s="1"/>
  <c r="A45" i="2" s="1"/>
  <c r="A46" i="2" s="1"/>
  <c r="A47" i="2" s="1"/>
  <c r="A48" i="2" s="1"/>
  <c r="A49" i="2" s="1"/>
  <c r="A50" i="2" s="1"/>
  <c r="M105" i="5"/>
  <c r="M107" i="5" s="1"/>
  <c r="M110" i="5" s="1"/>
  <c r="T43" i="2" s="1"/>
  <c r="T54" i="2" s="1"/>
  <c r="F31" i="1" s="1"/>
</calcChain>
</file>

<file path=xl/sharedStrings.xml><?xml version="1.0" encoding="utf-8"?>
<sst xmlns="http://schemas.openxmlformats.org/spreadsheetml/2006/main" count="1816" uniqueCount="237">
  <si>
    <t>Pro-Forma Adjustment - Business Transformation</t>
  </si>
  <si>
    <t>Line</t>
  </si>
  <si>
    <t>Description</t>
  </si>
  <si>
    <t>Amount</t>
  </si>
  <si>
    <t>Reference</t>
  </si>
  <si>
    <t>(a)</t>
  </si>
  <si>
    <t>(b)</t>
  </si>
  <si>
    <t>(c)</t>
  </si>
  <si>
    <t>Pro Forma Adjustment:  Cast Iron Replacement</t>
  </si>
  <si>
    <t xml:space="preserve"> </t>
  </si>
  <si>
    <t>Pro Forma Adjustment - Rate Base:</t>
  </si>
  <si>
    <t>Plant in Service -</t>
  </si>
  <si>
    <t xml:space="preserve">  Intangible Plant</t>
  </si>
  <si>
    <t>Exhibit ASR 1.1, WP E,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</si>
  <si>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</si>
  <si>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</si>
  <si>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</si>
  <si>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</si>
  <si>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</si>
  <si>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6</t>
  </si>
  <si>
    <t>Accumulated Depreciation -</t>
  </si>
  <si>
    <t>Exhibit ASR 1.1, WP E,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</si>
  <si>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</si>
  <si>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</si>
  <si>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</si>
  <si>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</si>
  <si>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</si>
  <si>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</si>
  <si>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</si>
  <si>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</si>
  <si>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</si>
  <si>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</si>
  <si>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</si>
  <si>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</si>
  <si>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</si>
  <si>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</si>
  <si>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</si>
  <si>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</si>
  <si>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</si>
  <si>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</si>
  <si>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</si>
  <si>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</si>
  <si>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</si>
  <si>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</si>
  <si>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</si>
  <si>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</si>
  <si>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S03H0: Oracle CXM Communications</t>
  </si>
  <si>
    <t>S03GX: Oracle CX Engagement</t>
  </si>
  <si>
    <t>S03EJ: Maximo 2023</t>
  </si>
  <si>
    <t>S03HJ: Oracle Financial Mgmt ERP EPM SCM</t>
  </si>
  <si>
    <t>S03L5: PowerPlan</t>
  </si>
  <si>
    <t>S03HM: Oracle Human Resources</t>
  </si>
  <si>
    <t>S03HQ: Oracle OPC</t>
  </si>
  <si>
    <t>S03LK: Mobile GIS</t>
  </si>
  <si>
    <t>S03LF: Vertex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</si>
  <si>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</si>
  <si>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</si>
  <si>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</si>
  <si>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</si>
  <si>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</si>
  <si>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</si>
  <si>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</si>
  <si>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</si>
  <si>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</si>
  <si>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</si>
  <si>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Project:</t>
  </si>
  <si>
    <t>S03H0</t>
  </si>
  <si>
    <t>Oracle CXM</t>
  </si>
  <si>
    <t>Gas Utility %</t>
  </si>
  <si>
    <t>So Dak %</t>
  </si>
  <si>
    <t>Federal Tax</t>
  </si>
  <si>
    <t>Property Account Distribution</t>
  </si>
  <si>
    <t>Income</t>
  </si>
  <si>
    <t>No</t>
  </si>
  <si>
    <t>Month / Year:</t>
  </si>
  <si>
    <t>Booked Amount</t>
  </si>
  <si>
    <t>Account</t>
  </si>
  <si>
    <t>Per Cent</t>
  </si>
  <si>
    <t>Rate</t>
  </si>
  <si>
    <t>Tax Rate</t>
  </si>
  <si>
    <t>2.303.00</t>
  </si>
  <si>
    <t>0.000.00</t>
  </si>
  <si>
    <t>In-Service Date:</t>
  </si>
  <si>
    <t>Project Amount:</t>
  </si>
  <si>
    <t>Sources:</t>
  </si>
  <si>
    <t>Column (b):</t>
  </si>
  <si>
    <t xml:space="preserve">     Line 15 - Exhibit ASR 1.1, WP E Page 9</t>
  </si>
  <si>
    <t xml:space="preserve">     Line 16 - Exhibit ASR 1.1, WP E Page 10</t>
  </si>
  <si>
    <t>Column (c): Exhibit ASR 1.1, WP E, Page 9</t>
  </si>
  <si>
    <t>Column (d): Exhibit ASR 1.1, WP E, Page 9</t>
  </si>
  <si>
    <t xml:space="preserve">Column (e): Exhibit ASR 1.1, WP E, Page 10 </t>
  </si>
  <si>
    <t>Column (f): Straight line 3 year amortization rate for year one recovery on software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</si>
  <si>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</si>
  <si>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</si>
  <si>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</si>
  <si>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</si>
  <si>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</si>
  <si>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</si>
  <si>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</si>
  <si>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</si>
  <si>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</si>
  <si>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12 MO AVERAGE</t>
  </si>
  <si>
    <t>TOTAL ADJMNT</t>
  </si>
  <si>
    <t>To Exhibit ASR 1.1, WP E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</si>
  <si>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</si>
  <si>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</si>
  <si>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</si>
  <si>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</si>
  <si>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</si>
  <si>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</si>
  <si>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</si>
  <si>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Page 3, Line 11, Column (i)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</si>
  <si>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</si>
  <si>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</si>
  <si>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</si>
  <si>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</si>
  <si>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</si>
  <si>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</si>
  <si>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</si>
  <si>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</si>
  <si>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</si>
  <si>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SL 3</t>
  </si>
  <si>
    <t>ACCUMULATED DEPRECIATION</t>
  </si>
  <si>
    <t xml:space="preserve">ACCUMULATED </t>
  </si>
  <si>
    <t>DEFERRED TAXES</t>
  </si>
  <si>
    <t>12 MO AVG</t>
  </si>
  <si>
    <t>Page 3, Line 11, Column (f)</t>
  </si>
  <si>
    <t>Page 3, Line 11, Column (j)</t>
  </si>
  <si>
    <t>10 year life</t>
  </si>
  <si>
    <t>MidAmerican Project Cost</t>
  </si>
  <si>
    <t>SD Gas Allocation %</t>
  </si>
  <si>
    <t>SD Gas Amount</t>
  </si>
  <si>
    <t>S03GX</t>
  </si>
  <si>
    <t>Oracle CXM Engagement</t>
  </si>
  <si>
    <t xml:space="preserve">     Line 15 - Exhibit ASR 1.1, WP E Page 16</t>
  </si>
  <si>
    <t xml:space="preserve">     Line 16 - Exhibit ASR 1.1, WP E Page 17</t>
  </si>
  <si>
    <t>Column (c): Exhibit ASR 1.1, WP E, Page 16</t>
  </si>
  <si>
    <t>Column (d): Exhibit ASR 1.1, WP E, Page 16</t>
  </si>
  <si>
    <t>Column (e): Exhibit ASR 1.1, WP E, Page 17</t>
  </si>
  <si>
    <t>Page 2, Line 2, Column (f)</t>
  </si>
  <si>
    <t>Page 3, Line 12, Column (i)</t>
  </si>
  <si>
    <t>Page 3, Line 12, Column (f)</t>
  </si>
  <si>
    <t>Page 3, Line 12, Column (j)</t>
  </si>
  <si>
    <t>S03EJ</t>
  </si>
  <si>
    <t>Maximo</t>
  </si>
  <si>
    <t xml:space="preserve">     Line 15 - Exhibit ASR 1.1, WP E Page 23</t>
  </si>
  <si>
    <t xml:space="preserve">     Line 16 - Exhibit ASR 1.1, WP E Page 24</t>
  </si>
  <si>
    <t>Column (c): Exhibit ASR 1.1, WP E, Page 23</t>
  </si>
  <si>
    <t>Column (d): Exhibit ASR 1.1, WP E, Page 23</t>
  </si>
  <si>
    <t>Column (e): Exhibit ASR 1.1, WP E, Page 24</t>
  </si>
  <si>
    <t>Page 2, Line 3, Column (f)</t>
  </si>
  <si>
    <t>Page 3, Line 13, Column (i)</t>
  </si>
  <si>
    <t>Page 3, Line 13, Column (f)</t>
  </si>
  <si>
    <t>Page 3, Line 13, Column (j)</t>
  </si>
  <si>
    <t>MidAmerican Project Cost - 2022</t>
  </si>
  <si>
    <t>Maximo 2023</t>
  </si>
  <si>
    <t xml:space="preserve">     Line 15 - Exhibit ASR 1.1, WP E Page 30</t>
  </si>
  <si>
    <t xml:space="preserve">     Line 16 - Exhibit ASR 1.1, WP E Page 31</t>
  </si>
  <si>
    <t>Column (c): Exhibit ASR 1.1, WP E, Page 30</t>
  </si>
  <si>
    <t>Column (d): Exhibit ASR 1.1, WP E, Page 30</t>
  </si>
  <si>
    <t>Column (e): Exhibit ASR 1.1, WP E, Page 31</t>
  </si>
  <si>
    <t>Page 2, Line 4, Column (f)</t>
  </si>
  <si>
    <t>Page 3, Line 14, Column (i)</t>
  </si>
  <si>
    <t>Page 3, Line 14, Column (f)</t>
  </si>
  <si>
    <t>Page 3, Line 14, Column (j)</t>
  </si>
  <si>
    <t>MidAmerican Project Cost - 2023</t>
  </si>
  <si>
    <t>S03HJ</t>
  </si>
  <si>
    <t>Oracle Financial Mgmt ERP EPM SCM</t>
  </si>
  <si>
    <t xml:space="preserve">     Line 15 - Exhibit ASR 1.1, WP G Page 37</t>
  </si>
  <si>
    <t xml:space="preserve">     Line 16 - Exhibit ASR 1.1, WP G Page 38</t>
  </si>
  <si>
    <t>Column (c): Exhibit ASR 1.1, WP G, Page 37</t>
  </si>
  <si>
    <t>Column (d): Exhibit ASR 1.1, WP G, Page 37</t>
  </si>
  <si>
    <t>Column (e): Exhibit ASR 1.1, WP G, Page 38</t>
  </si>
  <si>
    <t>Page 2, Line 5, Column (f)</t>
  </si>
  <si>
    <t>Page 3, Line 15, Column (i)</t>
  </si>
  <si>
    <t>Page 3, Line 15, Column (f)</t>
  </si>
  <si>
    <t>Page 3, Line 15, Column (j)</t>
  </si>
  <si>
    <t>S03L5</t>
  </si>
  <si>
    <t>PowerPlan</t>
  </si>
  <si>
    <t xml:space="preserve">     Line 15 - Exhibit ASR 1.1, WP G Page 44</t>
  </si>
  <si>
    <t xml:space="preserve">     Line 16 - Exhibit ASR 1.1, WP G Page 45</t>
  </si>
  <si>
    <t>Column (c): Exhibit ASR 1.1, WP G, Page 44</t>
  </si>
  <si>
    <t>Column (d): Exhibit ASR 1.1, WP G, Page 44</t>
  </si>
  <si>
    <t>Column (e): Exhibit ASR 1.1, WP G, Page 45</t>
  </si>
  <si>
    <t>Page 2, Line 6, Column (f)</t>
  </si>
  <si>
    <t>Page 3, Line 16, Column (i)</t>
  </si>
  <si>
    <t>Page 3, Line 16, Column (f)</t>
  </si>
  <si>
    <t>Page 3, Line 16, Column (j)</t>
  </si>
  <si>
    <t>S03HM</t>
  </si>
  <si>
    <t>Oracle Human Resources</t>
  </si>
  <si>
    <t xml:space="preserve">     Line 15 - Exhibit ASR 1.1, WP E Page 51</t>
  </si>
  <si>
    <t xml:space="preserve">     Line 16 - Exhibit ASR 1.1, WP E Page 52</t>
  </si>
  <si>
    <t>Column (c): Exhibit ASR 1.1, WP E, Page 51</t>
  </si>
  <si>
    <t>Column (d): Exhibit ASR 1.1, WP E, Page 51</t>
  </si>
  <si>
    <t>Column (e): Exhibit ASR 1.1, WP E, Page 52</t>
  </si>
  <si>
    <t>Page 2, Line 7, Column (f)</t>
  </si>
  <si>
    <t>Page 3, Line 17, Column (i)</t>
  </si>
  <si>
    <t>Page 3, Line 17, Column (f)</t>
  </si>
  <si>
    <t>Page 3, Line 17, Column (j)</t>
  </si>
  <si>
    <t>S03HQ</t>
  </si>
  <si>
    <t>Oracle OPC</t>
  </si>
  <si>
    <t xml:space="preserve">     Line 15 - Exhibit ASR 1.1, WP G Page 58</t>
  </si>
  <si>
    <t xml:space="preserve">     Line 16 - Exhibit ASR 1.1, WP G Page 59</t>
  </si>
  <si>
    <t>Column (c): Exhibit ASR 1.1, WP G, Page 58</t>
  </si>
  <si>
    <t>Column (d): Exhibit ASR 1.1, WP G, Page 58</t>
  </si>
  <si>
    <t>Column (e): Exhibit ASR 1.1, WP G, Page 59</t>
  </si>
  <si>
    <t>Page 2, Line 8, Column (f)</t>
  </si>
  <si>
    <t>Page 3, Line 18, Column (i)</t>
  </si>
  <si>
    <t>Page 3, Line 18, Column (f)</t>
  </si>
  <si>
    <t>Page 3, Line 18, Column (j)</t>
  </si>
  <si>
    <t>S03LK</t>
  </si>
  <si>
    <t>Mobile GIS</t>
  </si>
  <si>
    <t xml:space="preserve">     Line 15 - Exhibit ASR 1.1, WP G Page 65</t>
  </si>
  <si>
    <t xml:space="preserve">     Line 16 - Exhibit ASR 1.1, WP G Page 66</t>
  </si>
  <si>
    <t>Column (c): Exhibit ASR 1.1, WP G, Page 65</t>
  </si>
  <si>
    <t>Column (d): Exhibit ASR 1.1, WP G, Page 65</t>
  </si>
  <si>
    <t>Column (e): Exhibit ASR 1.1, WP G, Page 66</t>
  </si>
  <si>
    <t>Page 2, Line 9, Column (f)</t>
  </si>
  <si>
    <t>Page 3, Line 19, Column (i)</t>
  </si>
  <si>
    <t>Page 3, Line 19, Column (f)</t>
  </si>
  <si>
    <t>Page 3, Line 19, Column (j)</t>
  </si>
  <si>
    <t>S03LF</t>
  </si>
  <si>
    <t>Vertex</t>
  </si>
  <si>
    <t xml:space="preserve">     Line 15 - Exhibit ASR 1.1, WP G Page 72</t>
  </si>
  <si>
    <t xml:space="preserve">     Line 16 - Exhibit ASR 1.1, WP G Page 73</t>
  </si>
  <si>
    <t>Column (c): Exhibit ASR 1.1, WP G, Page 72</t>
  </si>
  <si>
    <t>Column (d): Exhibit ASR 1.1, WP G, Page 72</t>
  </si>
  <si>
    <t>Column (e): Exhibit ASR 1.1, WP G, Page 73</t>
  </si>
  <si>
    <t>Page 2, Line 10, Column (f)</t>
  </si>
  <si>
    <t>Page 3, Line 20, Column (i)</t>
  </si>
  <si>
    <t>Page 3, Line 20, Column (f)</t>
  </si>
  <si>
    <t>Page 3, Line 20, Column (j)</t>
  </si>
  <si>
    <t>No.</t>
  </si>
  <si>
    <t>Pro-Forma Adjustment - System Reliability</t>
  </si>
  <si>
    <t xml:space="preserve"> To Exhibit BMG 1.1, WP BMG 8</t>
  </si>
  <si>
    <t>S03LX</t>
  </si>
  <si>
    <t>S03LX: Maximo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</si>
</sst>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mmm\ d\,\ yyyy"/>
    <numFmt numFmtId="167" formatCode="0.000%"/>
    <numFmt numFmtId="168" formatCode="General_)"/>
    <numFmt numFmtId="169" formatCode="mmm\-yy_)"/>
    <numFmt numFmtId="170" formatCode="0.0%"/>
  </numFmts>
  <fonts count="13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color indexed="8"/>
      <name val="Arial"/>
      <family val="2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  <xf numFmtId="0" fontId="7" fillId="0" borderId="0"/>
    <xf numFmtId="168" fontId="10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" fillId="0" borderId="0"/>
  </cellStyleXfs>
  <cellXfs count="130">
    <xf numFmtId="0" fontId="0" fillId="0" borderId="0" xfId="0"/>
    <xf numFmtId="0" fontId="5" fillId="0" borderId="0" xfId="4" applyFont="1"/>
    <xf numFmtId="0" fontId="4" fillId="0" borderId="2" xfId="4" applyFont="1" applyBorder="1"/>
    <xf numFmtId="0" fontId="4" fillId="0" borderId="2" xfId="4" applyFont="1" applyBorder="1" applyAlignment="1">
      <alignment horizontal="center"/>
    </xf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4" fontId="5" fillId="0" borderId="0" xfId="2" applyFont="1"/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4" fontId="5" fillId="0" borderId="3" xfId="2" applyFont="1" applyBorder="1"/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44" fontId="5" fillId="0" borderId="0" xfId="2" applyFont="1" applyBorder="1"/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5" xfId="7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5" fillId="0" borderId="0" xfId="8" applyFont="1"/>
    <xf numFmtId="0" fontId="4" fillId="0" borderId="0" xfId="8" applyFont="1"/>
    <xf numFmtId="0" fontId="5" fillId="0" borderId="5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5" xfId="8" applyFont="1" applyBorder="1" applyAlignment="1">
      <alignment horizontal="center"/>
    </xf>
    <xf numFmtId="0" fontId="5" fillId="2" borderId="0" xfId="8" applyFont="1" applyFill="1"/>
    <xf numFmtId="39" fontId="8" fillId="0" borderId="0" xfId="8" applyNumberFormat="1" applyFont="1" applyAlignment="1">
      <alignment horizontal="center"/>
    </xf>
    <xf numFmtId="17" fontId="5" fillId="0" borderId="0" xfId="8" applyNumberFormat="1" applyFont="1"/>
    <xf numFmtId="17" fontId="5" fillId="0" borderId="0" xfId="8" applyNumberFormat="1" applyFont="1" applyAlignment="1">
      <alignment horizontal="right"/>
    </xf>
    <xf numFmtId="9" fontId="5" fillId="0" borderId="0" xfId="3" applyFont="1"/>
    <xf numFmtId="167" fontId="5" fillId="0" borderId="0" xfId="3" applyNumberFormat="1" applyFont="1"/>
    <xf numFmtId="43" fontId="5" fillId="0" borderId="0" xfId="8" applyNumberFormat="1" applyFont="1"/>
    <xf numFmtId="0" fontId="9" fillId="0" borderId="0" xfId="9" applyFont="1"/>
    <xf numFmtId="168" fontId="6" fillId="0" borderId="0" xfId="10" applyFont="1" applyAlignment="1">
      <alignment horizontal="centerContinuous"/>
    </xf>
    <xf numFmtId="168" fontId="11" fillId="0" borderId="0" xfId="10" applyFont="1" applyAlignment="1">
      <alignment horizontal="centerContinuous"/>
    </xf>
    <xf numFmtId="168" fontId="5" fillId="0" borderId="0" xfId="10" applyFont="1" applyAlignment="1">
      <alignment horizontal="centerContinuous"/>
    </xf>
    <xf numFmtId="168" fontId="5" fillId="0" borderId="0" xfId="10" applyFont="1"/>
    <xf numFmtId="168" fontId="4" fillId="0" borderId="0" xfId="10" applyFont="1" applyAlignment="1">
      <alignment horizontal="centerContinuous"/>
    </xf>
    <xf numFmtId="168" fontId="4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"/>
    </xf>
    <xf numFmtId="168" fontId="11" fillId="0" borderId="0" xfId="10" applyFont="1" applyAlignment="1">
      <alignment horizontal="center"/>
    </xf>
    <xf numFmtId="168" fontId="5" fillId="0" borderId="0" xfId="10" applyFont="1" applyAlignment="1">
      <alignment horizontal="center"/>
    </xf>
    <xf numFmtId="169" fontId="5" fillId="0" borderId="0" xfId="10" applyNumberFormat="1" applyFont="1"/>
    <xf numFmtId="44" fontId="5" fillId="0" borderId="0" xfId="2" applyFont="1" applyProtection="1"/>
    <xf numFmtId="39" fontId="5" fillId="0" borderId="0" xfId="10" applyNumberFormat="1" applyFont="1"/>
    <xf numFmtId="43" fontId="5" fillId="0" borderId="0" xfId="1" applyFont="1" applyProtection="1"/>
    <xf numFmtId="43" fontId="5" fillId="0" borderId="0" xfId="10" applyNumberFormat="1" applyFont="1"/>
    <xf numFmtId="43" fontId="5" fillId="0" borderId="5" xfId="1" applyFont="1" applyBorder="1" applyProtection="1"/>
    <xf numFmtId="43" fontId="5" fillId="0" borderId="5" xfId="10" applyNumberFormat="1" applyFont="1" applyBorder="1"/>
    <xf numFmtId="168" fontId="5" fillId="0" borderId="0" xfId="10" applyFont="1" applyAlignment="1">
      <alignment horizontal="right"/>
    </xf>
    <xf numFmtId="44" fontId="5" fillId="0" borderId="0" xfId="10" applyNumberFormat="1" applyFont="1"/>
    <xf numFmtId="7" fontId="5" fillId="0" borderId="0" xfId="10" applyNumberFormat="1" applyFont="1"/>
    <xf numFmtId="168" fontId="5" fillId="0" borderId="0" xfId="10" quotePrefix="1" applyFont="1" applyAlignment="1">
      <alignment horizontal="right"/>
    </xf>
    <xf numFmtId="44" fontId="5" fillId="0" borderId="7" xfId="10" applyNumberFormat="1" applyFont="1" applyBorder="1"/>
    <xf numFmtId="39" fontId="5" fillId="0" borderId="0" xfId="10" applyNumberFormat="1" applyFont="1" applyAlignment="1">
      <alignment horizontal="left"/>
    </xf>
    <xf numFmtId="0" fontId="4" fillId="0" borderId="0" xfId="10" applyNumberFormat="1" applyFont="1" applyAlignment="1">
      <alignment horizontal="center"/>
    </xf>
    <xf numFmtId="43" fontId="5" fillId="0" borderId="0" xfId="11" applyNumberFormat="1" applyFont="1" applyProtection="1"/>
    <xf numFmtId="43" fontId="5" fillId="0" borderId="0" xfId="12" applyNumberFormat="1" applyFont="1" applyProtection="1"/>
    <xf numFmtId="43" fontId="5" fillId="0" borderId="5" xfId="12" applyNumberFormat="1" applyFont="1" applyBorder="1" applyProtection="1"/>
    <xf numFmtId="43" fontId="5" fillId="0" borderId="5" xfId="11" applyNumberFormat="1" applyFont="1" applyBorder="1" applyProtection="1"/>
    <xf numFmtId="40" fontId="5" fillId="0" borderId="0" xfId="11" applyFont="1" applyProtection="1"/>
    <xf numFmtId="39" fontId="5" fillId="0" borderId="0" xfId="10" applyNumberFormat="1" applyFont="1" applyAlignment="1">
      <alignment horizontal="center"/>
    </xf>
    <xf numFmtId="39" fontId="5" fillId="0" borderId="2" xfId="10" applyNumberFormat="1" applyFont="1" applyBorder="1" applyAlignment="1">
      <alignment horizontal="center"/>
    </xf>
    <xf numFmtId="168" fontId="5" fillId="0" borderId="0" xfId="10" applyFont="1" applyAlignment="1">
      <alignment horizontal="left"/>
    </xf>
    <xf numFmtId="10" fontId="5" fillId="0" borderId="0" xfId="10" applyNumberFormat="1" applyFont="1"/>
    <xf numFmtId="168" fontId="5" fillId="0" borderId="0" xfId="10" quotePrefix="1" applyFont="1" applyAlignment="1">
      <alignment horizontal="left"/>
    </xf>
    <xf numFmtId="44" fontId="5" fillId="0" borderId="7" xfId="12" applyNumberFormat="1" applyFont="1" applyBorder="1" applyProtection="1"/>
    <xf numFmtId="10" fontId="5" fillId="0" borderId="0" xfId="10" applyNumberFormat="1" applyFont="1" applyAlignment="1">
      <alignment horizontal="right"/>
    </xf>
    <xf numFmtId="0" fontId="5" fillId="0" borderId="0" xfId="13" applyFont="1"/>
    <xf numFmtId="17" fontId="5" fillId="0" borderId="0" xfId="13" applyNumberFormat="1" applyFont="1"/>
    <xf numFmtId="4" fontId="5" fillId="0" borderId="0" xfId="13" applyNumberFormat="1" applyFont="1"/>
    <xf numFmtId="0" fontId="5" fillId="0" borderId="0" xfId="0" applyFont="1"/>
    <xf numFmtId="165" fontId="5" fillId="0" borderId="0" xfId="1" applyNumberFormat="1" applyFont="1" applyProtection="1"/>
    <xf numFmtId="167" fontId="5" fillId="0" borderId="0" xfId="10" applyNumberFormat="1" applyFont="1"/>
    <xf numFmtId="170" fontId="5" fillId="0" borderId="0" xfId="10" applyNumberFormat="1" applyFont="1"/>
    <xf numFmtId="44" fontId="5" fillId="0" borderId="0" xfId="7" applyNumberFormat="1" applyFont="1"/>
    <xf numFmtId="43" fontId="5" fillId="0" borderId="0" xfId="1" applyFont="1"/>
    <xf numFmtId="164" fontId="5" fillId="0" borderId="3" xfId="2" applyNumberFormat="1" applyFont="1" applyBorder="1"/>
    <xf numFmtId="168" fontId="6" fillId="0" borderId="0" xfId="10" applyFont="1" applyAlignment="1">
      <alignment horizontal="center"/>
    </xf>
    <xf numFmtId="0" fontId="5" fillId="0" borderId="5" xfId="7" applyFont="1" applyBorder="1"/>
    <xf numFmtId="0" fontId="5" fillId="0" borderId="2" xfId="7" applyFont="1" applyBorder="1"/>
    <xf numFmtId="0" fontId="5" fillId="0" borderId="5" xfId="8" applyFont="1" applyBorder="1"/>
    <xf numFmtId="168" fontId="5" fillId="0" borderId="2" xfId="10" applyFont="1" applyBorder="1" applyAlignment="1">
      <alignment horizontal="left"/>
    </xf>
    <xf numFmtId="0" fontId="5" fillId="0" borderId="0" xfId="8" applyFont="1" applyBorder="1"/>
    <xf numFmtId="0" fontId="5" fillId="0" borderId="0" xfId="4" applyFont="1" applyAlignment="1">
      <alignment horizontal="center"/>
    </xf>
    <xf numFmtId="168" fontId="6" fillId="0" borderId="0" xfId="10" applyFont="1" applyAlignment="1">
      <alignment horizontal="left"/>
    </xf>
    <xf numFmtId="168" fontId="6" fillId="0" borderId="0" xfId="10" applyFont="1" applyAlignment="1">
      <alignment horizontal="center"/>
    </xf>
    <xf numFmtId="0" fontId="4" fillId="0" borderId="0" xfId="8" applyFont="1" applyAlignment="1">
      <alignment horizontal="right"/>
    </xf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 applyAlignment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5" fillId="0" borderId="0" xfId="8" applyFont="1" applyAlignment="1"/>
    <xf numFmtId="0" fontId="6" fillId="0" borderId="0" xfId="8" applyFont="1" applyAlignment="1">
      <alignment horizontal="center"/>
    </xf>
    <xf numFmtId="168" fontId="4" fillId="0" borderId="0" xfId="10" applyFont="1" applyAlignment="1">
      <alignment horizontal="center"/>
    </xf>
    <xf numFmtId="168" fontId="6" fillId="0" borderId="0" xfId="10" applyFont="1" applyAlignment="1">
      <alignment horizontal="center"/>
    </xf>
    <xf numFmtId="0" fontId="4" fillId="0" borderId="0" xfId="10" applyNumberFormat="1" applyFont="1" applyAlignment="1">
      <alignment horizontal="center"/>
    </xf>
    <xf numFmtId="0" fontId="4" fillId="0" borderId="0" xfId="13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13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>
      <alignment horizontal="right"/>
    </xf>
    <xf numFmtId="0" fontId="5" fillId="0" borderId="0" xfId="8" applyFont="1" applyAlignment="1">
      <alignment horizontal="right"/>
    </xf>
    <xf numFmtId="0" fontId="4" fillId="0" borderId="0" xfId="8" quotePrefix="1" applyFont="1" applyAlignment="1">
      <alignment horizontal="right"/>
    </xf>
    <xf numFmtId="0" fontId="4" fillId="0" borderId="0" xfId="8" applyFont="1" applyAlignment="1"/>
    <xf numFmtId="10" fontId="4" fillId="0" borderId="0" xfId="3" applyNumberFormat="1" applyFont="1"/>
    <xf numFmtId="39" fontId="5" fillId="0" borderId="5" xfId="8" applyNumberFormat="1" applyFont="1" applyBorder="1" applyAlignment="1">
      <alignment horizontal="right"/>
    </xf>
    <xf numFmtId="39" fontId="5" fillId="0" borderId="0" xfId="8" applyNumberFormat="1" applyFont="1" applyAlignment="1">
      <alignment horizontal="center"/>
    </xf>
    <xf numFmtId="39" fontId="5" fillId="0" borderId="0" xfId="8" applyNumberFormat="1" applyFont="1" applyAlignment="1">
      <alignment horizontal="right"/>
    </xf>
    <xf numFmtId="170" fontId="5" fillId="0" borderId="0" xfId="3" applyNumberFormat="1" applyFont="1"/>
    <xf numFmtId="17" fontId="4" fillId="0" borderId="0" xfId="8" applyNumberFormat="1" applyFont="1"/>
    <xf numFmtId="164" fontId="4" fillId="0" borderId="0" xfId="2" applyNumberFormat="1" applyFont="1"/>
    <xf numFmtId="166" fontId="4" fillId="0" borderId="0" xfId="8" applyNumberFormat="1" applyFont="1" applyAlignment="1"/>
    <xf numFmtId="0" fontId="4" fillId="0" borderId="0" xfId="8" applyFont="1" applyAlignment="1">
      <alignment horizontal="left"/>
    </xf>
  </cellXfs>
  <cellStyles count="14">
    <cellStyle name="Comma" xfId="1" builtinId="3"/>
    <cellStyle name="Comma 2" xfId="5" xr:uid="{00000000-0005-0000-0000-000001000000}"/>
    <cellStyle name="Comma_CB3DustCollector" xfId="11" xr:uid="{00000000-0005-0000-0000-000002000000}"/>
    <cellStyle name="Currency" xfId="2" builtinId="4"/>
    <cellStyle name="Currency_CB3DustCollector" xfId="12" xr:uid="{00000000-0005-0000-0000-000004000000}"/>
    <cellStyle name="Normal" xfId="0" builtinId="0"/>
    <cellStyle name="Normal 2" xfId="6" xr:uid="{00000000-0005-0000-0000-000006000000}"/>
    <cellStyle name="Normal 3" xfId="13" xr:uid="{00000000-0005-0000-0000-000007000000}"/>
    <cellStyle name="Normal_CB3DustCollector" xfId="10" xr:uid="{00000000-0005-0000-0000-000008000000}"/>
    <cellStyle name="Normal_GasProjSum_SD" xfId="7" xr:uid="{00000000-0005-0000-0000-000009000000}"/>
    <cellStyle name="Normal_Project 11045 - Work Management System - Workpaper B" xfId="9" xr:uid="{00000000-0005-0000-0000-00000A000000}"/>
    <cellStyle name="Normal_Project 11094" xfId="8" xr:uid="{00000000-0005-0000-0000-00000B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colors>
    <mruColors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24747</xdr:colOff>
      <xdr:row>6</xdr:row>
      <xdr:rowOff>47625</xdr:rowOff>
    </xdr:from>
    <xdr:to>
      <xdr:col>11</xdr:col>
      <xdr:colOff>539749</xdr:colOff>
      <xdr:row>63</xdr:row>
      <xdr:rowOff>54248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EC28D4-08AB-961E-B00F-E6B846F2CF28}"/>
            </a:ext>
            <a:ext uri="{147F2762-F138-4A5C-976F-8EAC2B608ADB}">
              <a16:predDERef xmlns:a16="http://schemas.microsoft.com/office/drawing/2014/main" pred="{A625EE21-A39E-1997-48F2-41693987F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47" y="984250"/>
          <a:ext cx="6499877" cy="8150498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73</xdr:row>
      <xdr:rowOff>47625</xdr:rowOff>
    </xdr:from>
    <xdr:to>
      <xdr:col>12</xdr:col>
      <xdr:colOff>19050</xdr:colOff>
      <xdr:row>94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6A3DB0-0B63-4FB3-ADDC-B799E2D00F90}"/>
            </a:ext>
            <a:ext uri="{147F2762-F138-4A5C-976F-8EAC2B608ADB}">
              <a16:predDERef xmlns:a16="http://schemas.microsoft.com/office/drawing/2014/main" pred="{91EC28D4-08AB-961E-B00F-E6B846F2C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" y="10706100"/>
          <a:ext cx="6105525" cy="304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6</xdr:row>
      <xdr:rowOff>123825</xdr:rowOff>
    </xdr:from>
    <xdr:to>
      <xdr:col>12</xdr:col>
      <xdr:colOff>600075</xdr:colOff>
      <xdr:row>68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3C86CC-E6D3-4A5A-C455-5DE352878C04}"/>
            </a:ext>
            <a:ext uri="{147F2762-F138-4A5C-976F-8EAC2B608ADB}">
              <a16:predDERef xmlns:a16="http://schemas.microsoft.com/office/drawing/2014/main" pred="{A2E7D4E3-F7BD-4F0D-9DBE-32D54AAE8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095375"/>
          <a:ext cx="6896100" cy="885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78</xdr:row>
      <xdr:rowOff>28575</xdr:rowOff>
    </xdr:from>
    <xdr:to>
      <xdr:col>12</xdr:col>
      <xdr:colOff>552450</xdr:colOff>
      <xdr:row>101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A61C59-FF2D-4D81-96A6-B0CFAA203D82}"/>
            </a:ext>
            <a:ext uri="{147F2762-F138-4A5C-976F-8EAC2B608ADB}">
              <a16:predDERef xmlns:a16="http://schemas.microsoft.com/office/drawing/2014/main" pred="{553C86CC-E6D3-4A5A-C455-5DE352878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11401425"/>
          <a:ext cx="6686550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6</xdr:row>
      <xdr:rowOff>133350</xdr:rowOff>
    </xdr:from>
    <xdr:to>
      <xdr:col>11</xdr:col>
      <xdr:colOff>457200</xdr:colOff>
      <xdr:row>65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110E540-7B97-47BD-AFD1-4EC7935302E7}"/>
            </a:ext>
            <a:ext uri="{147F2762-F138-4A5C-976F-8EAC2B608ADB}">
              <a16:predDERef xmlns:a16="http://schemas.microsoft.com/office/drawing/2014/main" pred="{0E49465D-1BB5-4A62-A1D5-ACAF196B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1104900"/>
          <a:ext cx="6438900" cy="833437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78</xdr:row>
      <xdr:rowOff>57150</xdr:rowOff>
    </xdr:from>
    <xdr:to>
      <xdr:col>11</xdr:col>
      <xdr:colOff>381000</xdr:colOff>
      <xdr:row>99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3346E-4A86-F43E-181A-148946D717F4}"/>
            </a:ext>
            <a:ext uri="{147F2762-F138-4A5C-976F-8EAC2B608ADB}">
              <a16:predDERef xmlns:a16="http://schemas.microsoft.com/office/drawing/2014/main" pred="{A110E540-7B97-47BD-AFD1-4EC793530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925" y="11430000"/>
          <a:ext cx="6105525" cy="304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81</xdr:row>
      <xdr:rowOff>57150</xdr:rowOff>
    </xdr:from>
    <xdr:to>
      <xdr:col>11</xdr:col>
      <xdr:colOff>400050</xdr:colOff>
      <xdr:row>104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C1EF7B4-7E79-4538-9605-9FA71A9FCE2D}"/>
            </a:ext>
            <a:ext uri="{147F2762-F138-4A5C-976F-8EAC2B608ADB}">
              <a16:predDERef xmlns:a16="http://schemas.microsoft.com/office/drawing/2014/main" pred="{62AD8DFA-8704-4870-B30A-4F97F2C9F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1287125"/>
          <a:ext cx="6677025" cy="334327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7</xdr:row>
      <xdr:rowOff>0</xdr:rowOff>
    </xdr:from>
    <xdr:to>
      <xdr:col>12</xdr:col>
      <xdr:colOff>313442</xdr:colOff>
      <xdr:row>64</xdr:row>
      <xdr:rowOff>65649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9ECDBA-A8E9-4896-86A3-BB09CFF3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1114425"/>
          <a:ext cx="7066667" cy="8209524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57</xdr:row>
      <xdr:rowOff>104775</xdr:rowOff>
    </xdr:from>
    <xdr:to>
      <xdr:col>12</xdr:col>
      <xdr:colOff>332488</xdr:colOff>
      <xdr:row>72</xdr:row>
      <xdr:rowOff>104507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E8291D-EBB0-482C-9F50-A7AE8C548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" y="8362950"/>
          <a:ext cx="7095238" cy="2142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84</xdr:row>
      <xdr:rowOff>85725</xdr:rowOff>
    </xdr:from>
    <xdr:to>
      <xdr:col>12</xdr:col>
      <xdr:colOff>514350</xdr:colOff>
      <xdr:row>108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2E8C86-E6B0-E07B-7081-5F9C815B44E8}"/>
            </a:ext>
            <a:ext uri="{147F2762-F138-4A5C-976F-8EAC2B608ADB}">
              <a16:predDERef xmlns:a16="http://schemas.microsoft.com/office/drawing/2014/main" pred="{B268E87B-3D46-E645-D67D-6AAA39E93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3601700"/>
          <a:ext cx="6677025" cy="3343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13</xdr:col>
      <xdr:colOff>18165</xdr:colOff>
      <xdr:row>62</xdr:row>
      <xdr:rowOff>94274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63D3FA-E53A-435E-B913-71ACC37F0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1257300"/>
          <a:ext cx="7076190" cy="78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76200</xdr:rowOff>
    </xdr:from>
    <xdr:to>
      <xdr:col>13</xdr:col>
      <xdr:colOff>27689</xdr:colOff>
      <xdr:row>75</xdr:row>
      <xdr:rowOff>123569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7177C9E-3986-429A-8701-8426057C4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5275" y="8905875"/>
          <a:ext cx="7085714" cy="20476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263526</xdr:colOff>
      <xdr:row>6</xdr:row>
      <xdr:rowOff>34925</xdr:rowOff>
    </xdr:from>
    <xdr:to>
      <xdr:col>12</xdr:col>
      <xdr:colOff>4412</xdr:colOff>
      <xdr:row>63</xdr:row>
      <xdr:rowOff>15875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A3C9D3-5685-D393-D4E7-5CA45690D1A0}"/>
            </a:ext>
            <a:ext uri="{147F2762-F138-4A5C-976F-8EAC2B608ADB}">
              <a16:predDERef xmlns:a16="http://schemas.microsoft.com/office/drawing/2014/main" pred="{874E2CD3-1927-493B-AC33-430EE0B0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526" y="971550"/>
          <a:ext cx="6249636" cy="8124825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63</xdr:row>
      <xdr:rowOff>3176</xdr:rowOff>
    </xdr:from>
    <xdr:to>
      <xdr:col>11</xdr:col>
      <xdr:colOff>476250</xdr:colOff>
      <xdr:row>75</xdr:row>
      <xdr:rowOff>115180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96F7BA-52E9-A7F6-14C1-A99BA9772982}"/>
            </a:ext>
            <a:ext uri="{147F2762-F138-4A5C-976F-8EAC2B608ADB}">
              <a16:predDERef xmlns:a16="http://schemas.microsoft.com/office/drawing/2014/main" pred="{D2A3C9D3-5685-D393-D4E7-5CA45690D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9083676"/>
          <a:ext cx="6111875" cy="1826504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93</xdr:row>
      <xdr:rowOff>9525</xdr:rowOff>
    </xdr:from>
    <xdr:to>
      <xdr:col>12</xdr:col>
      <xdr:colOff>514350</xdr:colOff>
      <xdr:row>113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C9958F-66CD-7B33-ACB3-DE7E80505B85}"/>
            </a:ext>
            <a:ext uri="{147F2762-F138-4A5C-976F-8EAC2B608ADB}">
              <a16:predDERef xmlns:a16="http://schemas.microsoft.com/office/drawing/2014/main" pred="{9196F7BA-52E9-A7F6-14C1-A99BA9772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" y="13525500"/>
          <a:ext cx="6448425" cy="2895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7</xdr:row>
      <xdr:rowOff>19050</xdr:rowOff>
    </xdr:from>
    <xdr:to>
      <xdr:col>12</xdr:col>
      <xdr:colOff>600075</xdr:colOff>
      <xdr:row>69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F760AE-6AAD-6458-A2E8-E9419A6038CD}"/>
            </a:ext>
            <a:ext uri="{147F2762-F138-4A5C-976F-8EAC2B608ADB}">
              <a16:predDERef xmlns:a16="http://schemas.microsoft.com/office/drawing/2014/main" pred="{5E13B705-0DE6-4C08-BD69-A18317C26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133475"/>
          <a:ext cx="6886575" cy="88487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57</xdr:row>
      <xdr:rowOff>57150</xdr:rowOff>
    </xdr:from>
    <xdr:to>
      <xdr:col>13</xdr:col>
      <xdr:colOff>19050</xdr:colOff>
      <xdr:row>71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EAF0D9-14B2-6B51-7E1F-D58816E2AEBF}"/>
            </a:ext>
            <a:ext uri="{147F2762-F138-4A5C-976F-8EAC2B608ADB}">
              <a16:predDERef xmlns:a16="http://schemas.microsoft.com/office/drawing/2014/main" pred="{35F760AE-6AAD-6458-A2E8-E9419A603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8315325"/>
          <a:ext cx="6915150" cy="199072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84</xdr:row>
      <xdr:rowOff>19050</xdr:rowOff>
    </xdr:from>
    <xdr:to>
      <xdr:col>12</xdr:col>
      <xdr:colOff>552450</xdr:colOff>
      <xdr:row>107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C16CCD-9D47-8289-202A-5771CF089840}"/>
            </a:ext>
            <a:ext uri="{147F2762-F138-4A5C-976F-8EAC2B608ADB}">
              <a16:predDERef xmlns:a16="http://schemas.microsoft.com/office/drawing/2014/main" pred="{95EAF0D9-14B2-6B51-7E1F-D58816E2A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13535025"/>
          <a:ext cx="6677025" cy="335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6</xdr:row>
      <xdr:rowOff>12700</xdr:rowOff>
    </xdr:from>
    <xdr:to>
      <xdr:col>12</xdr:col>
      <xdr:colOff>535966</xdr:colOff>
      <xdr:row>70</xdr:row>
      <xdr:rowOff>31750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C14F07-B909-4EA4-6774-F18255D05E61}"/>
            </a:ext>
            <a:ext uri="{147F2762-F138-4A5C-976F-8EAC2B608ADB}">
              <a16:predDERef xmlns:a16="http://schemas.microsoft.com/office/drawing/2014/main" pred="{6DAF105C-B696-423D-8E1C-2023EAD82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949325"/>
          <a:ext cx="7079641" cy="91630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70</xdr:row>
      <xdr:rowOff>28575</xdr:rowOff>
    </xdr:from>
    <xdr:to>
      <xdr:col>12</xdr:col>
      <xdr:colOff>561975</xdr:colOff>
      <xdr:row>84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0B4F1CC-7778-7559-E581-CF8D36275BB3}"/>
            </a:ext>
            <a:ext uri="{147F2762-F138-4A5C-976F-8EAC2B608ADB}">
              <a16:predDERef xmlns:a16="http://schemas.microsoft.com/office/drawing/2014/main" pred="{A3C14F07-B909-4EA4-6774-F18255D05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350" y="10109200"/>
          <a:ext cx="68580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92</xdr:row>
      <xdr:rowOff>28575</xdr:rowOff>
    </xdr:from>
    <xdr:to>
      <xdr:col>12</xdr:col>
      <xdr:colOff>495300</xdr:colOff>
      <xdr:row>115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47189-B077-7B56-E98E-869C605461EC}"/>
            </a:ext>
            <a:ext uri="{147F2762-F138-4A5C-976F-8EAC2B608ADB}">
              <a16:predDERef xmlns:a16="http://schemas.microsoft.com/office/drawing/2014/main" pred="{A0B4F1CC-7778-7559-E581-CF8D3627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" y="13401675"/>
          <a:ext cx="6686550" cy="3343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6</xdr:row>
      <xdr:rowOff>114300</xdr:rowOff>
    </xdr:from>
    <xdr:to>
      <xdr:col>12</xdr:col>
      <xdr:colOff>561975</xdr:colOff>
      <xdr:row>68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445513-AEE6-90C7-2F38-6FA6EBB40F4A}"/>
            </a:ext>
            <a:ext uri="{147F2762-F138-4A5C-976F-8EAC2B608ADB}">
              <a16:predDERef xmlns:a16="http://schemas.microsoft.com/office/drawing/2014/main" pred="{29ACDBA2-7042-46FB-8A2E-8A0D02F95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085850"/>
          <a:ext cx="6877050" cy="88773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70</xdr:row>
      <xdr:rowOff>0</xdr:rowOff>
    </xdr:from>
    <xdr:to>
      <xdr:col>12</xdr:col>
      <xdr:colOff>581025</xdr:colOff>
      <xdr:row>83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62A2DE-BF2D-5AC3-EC07-176626AAA021}"/>
            </a:ext>
            <a:ext uri="{147F2762-F138-4A5C-976F-8EAC2B608ADB}">
              <a16:predDERef xmlns:a16="http://schemas.microsoft.com/office/drawing/2014/main" pred="{6D445513-AEE6-90C7-2F38-6FA6EBB40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0115550"/>
          <a:ext cx="6886575" cy="199072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93</xdr:row>
      <xdr:rowOff>0</xdr:rowOff>
    </xdr:from>
    <xdr:to>
      <xdr:col>12</xdr:col>
      <xdr:colOff>523875</xdr:colOff>
      <xdr:row>116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AA3FF-4E9E-F400-1D50-527FF3AF41B1}"/>
            </a:ext>
            <a:ext uri="{147F2762-F138-4A5C-976F-8EAC2B608ADB}">
              <a16:predDERef xmlns:a16="http://schemas.microsoft.com/office/drawing/2014/main" pred="{BB62A2DE-BF2D-5AC3-EC07-176626AAA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0" y="13515975"/>
          <a:ext cx="6753225" cy="3400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7</xdr:row>
      <xdr:rowOff>19050</xdr:rowOff>
    </xdr:from>
    <xdr:to>
      <xdr:col>12</xdr:col>
      <xdr:colOff>561975</xdr:colOff>
      <xdr:row>69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3E3361-DEDA-CAD0-3FB2-3EF8BD2FA6A1}"/>
            </a:ext>
            <a:ext uri="{147F2762-F138-4A5C-976F-8EAC2B608ADB}">
              <a16:predDERef xmlns:a16="http://schemas.microsoft.com/office/drawing/2014/main" pred="{1C09195D-36C6-4F19-9B17-113FA0754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133475"/>
          <a:ext cx="6838950" cy="88773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78</xdr:row>
      <xdr:rowOff>57150</xdr:rowOff>
    </xdr:from>
    <xdr:to>
      <xdr:col>12</xdr:col>
      <xdr:colOff>514350</xdr:colOff>
      <xdr:row>101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94B67F-C3C8-489E-80E7-7E41991C1C65}"/>
            </a:ext>
            <a:ext uri="{147F2762-F138-4A5C-976F-8EAC2B608ADB}">
              <a16:predDERef xmlns:a16="http://schemas.microsoft.com/office/drawing/2014/main" pred="{773E3361-DEDA-CAD0-3FB2-3EF8BD2FA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11430000"/>
          <a:ext cx="6686550" cy="3324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q12_2000\CB3DustCollec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talWO"/>
      <sheetName val="Acct1"/>
      <sheetName val="Acct2"/>
      <sheetName val="Acct3"/>
      <sheetName val="Acct4"/>
      <sheetName val="Acct5"/>
      <sheetName val="Module1"/>
    </sheetNames>
    <sheetDataSet>
      <sheetData sheetId="0"/>
      <sheetData sheetId="1"/>
      <sheetData sheetId="2">
        <row r="13">
          <cell r="A13">
            <v>3</v>
          </cell>
        </row>
        <row r="14">
          <cell r="A14">
            <v>4</v>
          </cell>
        </row>
        <row r="15">
          <cell r="A15">
            <v>5</v>
          </cell>
        </row>
        <row r="16">
          <cell r="A16">
            <v>6</v>
          </cell>
        </row>
        <row r="17">
          <cell r="A17">
            <v>7</v>
          </cell>
        </row>
        <row r="18">
          <cell r="A18">
            <v>8</v>
          </cell>
        </row>
        <row r="19">
          <cell r="A19">
            <v>9</v>
          </cell>
        </row>
        <row r="20">
          <cell r="A20">
            <v>10</v>
          </cell>
        </row>
        <row r="21">
          <cell r="A21">
            <v>11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</row>
        <row r="28">
          <cell r="A28">
            <v>18</v>
          </cell>
        </row>
        <row r="29">
          <cell r="A29">
            <v>19</v>
          </cell>
        </row>
        <row r="30">
          <cell r="A30">
            <v>20</v>
          </cell>
        </row>
        <row r="31">
          <cell r="A31">
            <v>21</v>
          </cell>
        </row>
        <row r="32">
          <cell r="A32">
            <v>22</v>
          </cell>
        </row>
        <row r="33">
          <cell r="A33">
            <v>23</v>
          </cell>
        </row>
        <row r="34">
          <cell r="A34">
            <v>24</v>
          </cell>
        </row>
        <row r="35">
          <cell r="A35">
            <v>25</v>
          </cell>
        </row>
        <row r="36">
          <cell r="A36" t="str">
            <v>MIDAMERICAN ENERGY COMPANY</v>
          </cell>
        </row>
        <row r="37">
          <cell r="A37" t="str">
            <v>CB3 Dust Collector</v>
          </cell>
        </row>
        <row r="38">
          <cell r="A38" t="str">
            <v>Test Year Ending December 31, 2000</v>
          </cell>
        </row>
        <row r="39">
          <cell r="A39" t="str">
            <v>DEPRECIATION EXPENSE</v>
          </cell>
        </row>
        <row r="40">
          <cell r="A40" t="str">
            <v xml:space="preserve"> </v>
          </cell>
        </row>
        <row r="44">
          <cell r="A44" t="str">
            <v>LINE</v>
          </cell>
        </row>
      </sheetData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A3" sqref="A3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06"/>
      <c r="B1" s="106"/>
      <c r="C1" s="106"/>
      <c r="D1" s="106"/>
      <c r="E1" s="106"/>
      <c r="F1" s="106"/>
      <c r="G1" s="106"/>
      <c r="H1" s="106"/>
    </row>
    <row r="2" spans="1:8" x14ac:dyDescent="0.2">
      <c r="A2" s="106"/>
      <c r="B2" s="106"/>
      <c r="C2" s="106"/>
      <c r="D2" s="106"/>
      <c r="E2" s="106"/>
      <c r="F2" s="106"/>
      <c r="G2" s="106"/>
      <c r="H2" s="106"/>
    </row>
    <row r="4" spans="1:8" x14ac:dyDescent="0.2">
      <c r="A4" s="106"/>
      <c r="B4" s="106"/>
      <c r="C4" s="106"/>
      <c r="D4" s="106"/>
      <c r="E4" s="106"/>
      <c r="F4" s="106"/>
      <c r="G4" s="106"/>
      <c r="H4" s="106"/>
    </row>
    <row r="5" spans="1:8" x14ac:dyDescent="0.2">
      <c r="A5" s="106" t="s">
        <v>0</v>
      </c>
      <c r="B5" s="106"/>
      <c r="C5" s="106"/>
      <c r="D5" s="106"/>
      <c r="E5" s="106"/>
      <c r="F5" s="106"/>
      <c r="G5" s="106"/>
      <c r="H5" s="106"/>
    </row>
    <row r="6" spans="1:8" x14ac:dyDescent="0.2">
      <c r="A6" s="5" t="s">
        <v>1</v>
      </c>
    </row>
    <row r="7" spans="1:8" ht="12" thickBot="1" x14ac:dyDescent="0.25">
      <c r="A7" s="2" t="s">
        <v>232</v>
      </c>
      <c r="C7" s="104" t="s">
        <v>2</v>
      </c>
      <c r="D7" s="105"/>
      <c r="F7" s="3" t="s">
        <v>3</v>
      </c>
      <c r="H7" s="3" t="s">
        <v>4</v>
      </c>
    </row>
    <row r="8" spans="1:8" x14ac:dyDescent="0.2">
      <c r="A8" s="5"/>
      <c r="C8" s="103" t="s">
        <v>5</v>
      </c>
      <c r="D8" s="103"/>
      <c r="F8" s="32" t="s">
        <v>6</v>
      </c>
      <c r="H8" s="32" t="s">
        <v>7</v>
      </c>
    </row>
    <row r="9" spans="1:8" x14ac:dyDescent="0.2">
      <c r="A9" s="5"/>
      <c r="C9" s="32"/>
      <c r="F9" s="32"/>
      <c r="H9" s="32"/>
    </row>
    <row r="10" spans="1:8" x14ac:dyDescent="0.2">
      <c r="A10" s="99">
        <v>1</v>
      </c>
      <c r="C10" s="1" t="s">
        <v>8</v>
      </c>
    </row>
    <row r="11" spans="1:8" x14ac:dyDescent="0.2">
      <c r="A11" s="99">
        <f t="shared" ref="A11:A34" si="0">A10+1</f>
        <v>2</v>
      </c>
      <c r="C11" s="1" t="s">
        <v>9</v>
      </c>
      <c r="F11" s="4" t="s">
        <v>9</v>
      </c>
      <c r="H11" s="1" t="s">
        <v>9</v>
      </c>
    </row>
    <row r="12" spans="1:8" x14ac:dyDescent="0.2">
      <c r="A12" s="99">
        <f t="shared" si="0"/>
        <v>3</v>
      </c>
      <c r="C12" s="5" t="s">
        <v>10</v>
      </c>
      <c r="H12" s="1" t="s">
        <v>9</v>
      </c>
    </row>
    <row r="13" spans="1:8" x14ac:dyDescent="0.2">
      <c r="A13" s="99">
        <f t="shared" si="0"/>
        <v>4</v>
      </c>
    </row>
    <row r="14" spans="1:8" x14ac:dyDescent="0.2">
      <c r="A14" s="99">
        <f t="shared" si="0"/>
        <v>5</v>
      </c>
      <c r="C14" s="5" t="s">
        <v>11</v>
      </c>
      <c r="D14" s="6" t="s">
        <v>9</v>
      </c>
    </row>
    <row r="15" spans="1:8" x14ac:dyDescent="0.2">
      <c r="A15" s="99">
        <f t="shared" si="0"/>
        <v>6</v>
      </c>
      <c r="C15" s="1" t="s">
        <v>12</v>
      </c>
      <c r="D15" s="6" t="s">
        <v>9</v>
      </c>
      <c r="F15" s="7">
        <f>'WP E, pg 2 &amp; 3'!F23</f>
        <v>2332060.12</v>
      </c>
      <c r="H15" s="1" t="s">
        <v>13</v>
      </c>
    </row>
    <row r="16" spans="1:8" x14ac:dyDescent="0.2">
      <c r="A16" s="99">
        <f t="shared" si="0"/>
        <v>7</v>
      </c>
      <c r="C16" s="1" t="s">
        <v>14</v>
      </c>
      <c r="F16" s="4">
        <f>SUM('WP E, pg 2 &amp; 3'!H23)</f>
        <v>0</v>
      </c>
      <c r="H16" s="1" t="s">
        <v>13</v>
      </c>
    </row>
    <row r="17" spans="1:8" x14ac:dyDescent="0.2">
      <c r="A17" s="99">
        <f t="shared" si="0"/>
        <v>8</v>
      </c>
      <c r="C17" s="1" t="s">
        <v>15</v>
      </c>
      <c r="F17" s="8">
        <f>SUM('WP E, pg 2 &amp; 3'!J23)</f>
        <v>0</v>
      </c>
      <c r="H17" s="1" t="s">
        <v>13</v>
      </c>
    </row>
    <row r="18" spans="1:8" x14ac:dyDescent="0.2">
      <c r="A18" s="99">
        <f t="shared" si="0"/>
        <v>9</v>
      </c>
      <c r="C18" s="1" t="s">
        <v>16</v>
      </c>
      <c r="F18" s="8">
        <f>SUM('WP E, pg 2 &amp; 3'!L23)</f>
        <v>0</v>
      </c>
      <c r="H18" s="1" t="s">
        <v>13</v>
      </c>
    </row>
    <row r="19" spans="1:8" ht="12" thickBot="1" x14ac:dyDescent="0.25">
      <c r="A19" s="99">
        <f t="shared" si="0"/>
        <v>10</v>
      </c>
      <c r="C19" s="1" t="s">
        <v>17</v>
      </c>
      <c r="F19" s="8">
        <f>SUM('WP E, pg 2 &amp; 3'!N23)</f>
        <v>0</v>
      </c>
      <c r="H19" s="1" t="s">
        <v>13</v>
      </c>
    </row>
    <row r="20" spans="1:8" ht="12" thickBot="1" x14ac:dyDescent="0.25">
      <c r="A20" s="99">
        <f t="shared" si="0"/>
        <v>11</v>
      </c>
      <c r="C20" s="5" t="s">
        <v>18</v>
      </c>
      <c r="F20" s="9">
        <f>SUM(F15:F19)</f>
        <v>2332060.12</v>
      </c>
      <c r="H20" s="1" t="s">
        <v>19</v>
      </c>
    </row>
    <row r="21" spans="1:8" x14ac:dyDescent="0.2">
      <c r="A21" s="99">
        <f t="shared" si="0"/>
        <v>12</v>
      </c>
    </row>
    <row r="22" spans="1:8" x14ac:dyDescent="0.2">
      <c r="A22" s="99">
        <f t="shared" si="0"/>
        <v>13</v>
      </c>
      <c r="C22" s="5" t="s">
        <v>20</v>
      </c>
    </row>
    <row r="23" spans="1:8" x14ac:dyDescent="0.2">
      <c r="A23" s="99">
        <f t="shared" si="0"/>
        <v>14</v>
      </c>
      <c r="C23" s="1" t="s">
        <v>12</v>
      </c>
      <c r="D23" s="6" t="s">
        <v>9</v>
      </c>
      <c r="F23" s="7">
        <f>SUM('WP E, pg 2 &amp; 3'!F54)</f>
        <v>126319.92</v>
      </c>
      <c r="H23" s="1" t="s">
        <v>21</v>
      </c>
    </row>
    <row r="24" spans="1:8" x14ac:dyDescent="0.2">
      <c r="A24" s="99">
        <f t="shared" si="0"/>
        <v>15</v>
      </c>
      <c r="C24" s="1" t="s">
        <v>14</v>
      </c>
      <c r="F24" s="4">
        <f>SUM('WP E, pg 2 &amp; 3'!H54)</f>
        <v>0</v>
      </c>
      <c r="H24" s="1" t="s">
        <v>21</v>
      </c>
    </row>
    <row r="25" spans="1:8" x14ac:dyDescent="0.2">
      <c r="A25" s="99">
        <f t="shared" si="0"/>
        <v>16</v>
      </c>
      <c r="C25" s="1" t="s">
        <v>15</v>
      </c>
      <c r="F25" s="8">
        <f>SUM('WP E, pg 2 &amp; 3'!J54)</f>
        <v>0</v>
      </c>
      <c r="H25" s="1" t="s">
        <v>21</v>
      </c>
    </row>
    <row r="26" spans="1:8" x14ac:dyDescent="0.2">
      <c r="A26" s="99">
        <f t="shared" si="0"/>
        <v>17</v>
      </c>
      <c r="C26" s="1" t="s">
        <v>16</v>
      </c>
      <c r="F26" s="8">
        <f>SUM('WP E, pg 2 &amp; 3'!L54)</f>
        <v>0</v>
      </c>
      <c r="H26" s="1" t="s">
        <v>21</v>
      </c>
    </row>
    <row r="27" spans="1:8" ht="12" thickBot="1" x14ac:dyDescent="0.25">
      <c r="A27" s="99">
        <f t="shared" si="0"/>
        <v>18</v>
      </c>
      <c r="C27" s="1" t="s">
        <v>17</v>
      </c>
      <c r="F27" s="8">
        <f>SUM('WP E, pg 2 &amp; 3'!N54)</f>
        <v>0</v>
      </c>
      <c r="H27" s="1" t="s">
        <v>21</v>
      </c>
    </row>
    <row r="28" spans="1:8" ht="12" thickBot="1" x14ac:dyDescent="0.25">
      <c r="A28" s="99">
        <f t="shared" si="0"/>
        <v>19</v>
      </c>
      <c r="C28" s="5" t="s">
        <v>22</v>
      </c>
      <c r="F28" s="9">
        <f>SUM(F23:F27)</f>
        <v>126319.92</v>
      </c>
      <c r="H28" s="1" t="s">
        <v>19</v>
      </c>
    </row>
    <row r="29" spans="1:8" x14ac:dyDescent="0.2">
      <c r="A29" s="99">
        <f t="shared" si="0"/>
        <v>20</v>
      </c>
    </row>
    <row r="30" spans="1:8" ht="12" thickBot="1" x14ac:dyDescent="0.25">
      <c r="A30" s="99">
        <f t="shared" si="0"/>
        <v>21</v>
      </c>
      <c r="C30" s="5" t="s">
        <v>23</v>
      </c>
    </row>
    <row r="31" spans="1:8" ht="12" thickBot="1" x14ac:dyDescent="0.25">
      <c r="A31" s="99">
        <f t="shared" si="0"/>
        <v>22</v>
      </c>
      <c r="C31" s="86" t="s">
        <v>24</v>
      </c>
      <c r="F31" s="9">
        <f>+'WP E, pg 2 &amp; 3'!T54</f>
        <v>61896.85</v>
      </c>
      <c r="H31" s="1" t="s">
        <v>21</v>
      </c>
    </row>
    <row r="32" spans="1:8" x14ac:dyDescent="0.2">
      <c r="A32" s="99">
        <f t="shared" si="0"/>
        <v>23</v>
      </c>
      <c r="H32" s="1" t="s">
        <v>19</v>
      </c>
    </row>
    <row r="33" spans="1:8" ht="12" thickBot="1" x14ac:dyDescent="0.25">
      <c r="A33" s="99">
        <f t="shared" si="0"/>
        <v>24</v>
      </c>
      <c r="C33" s="5" t="s">
        <v>25</v>
      </c>
    </row>
    <row r="34" spans="1:8" ht="12" thickBot="1" x14ac:dyDescent="0.25">
      <c r="A34" s="99">
        <f t="shared" si="0"/>
        <v>25</v>
      </c>
      <c r="C34" s="5" t="s">
        <v>26</v>
      </c>
      <c r="F34" s="10">
        <f>SUM('WP E, pg 2 &amp; 3'!R54)</f>
        <v>233205.96000000002</v>
      </c>
      <c r="H34" s="1" t="s">
        <v>21</v>
      </c>
    </row>
    <row r="35" spans="1:8" x14ac:dyDescent="0.2">
      <c r="H35" s="1" t="s">
        <v>234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8"/>
  <sheetViews>
    <sheetView zoomScaleNormal="100" workbookViewId="0">
      <selection activeCell="A3" sqref="A3"/>
    </sheetView>
  </sheetViews>
  <sheetFormatPr defaultRowHeight="11.25" x14ac:dyDescent="0.2"/>
  <cols>
    <col min="1" max="1" width="4.140625" style="83" customWidth="1"/>
    <col min="2" max="2" width="0.85546875" style="83" customWidth="1"/>
    <col min="3" max="3" width="9.140625" style="83"/>
    <col min="4" max="4" width="0.85546875" style="83" customWidth="1"/>
    <col min="5" max="6" width="9.140625" style="83"/>
    <col min="7" max="7" width="17" style="83" customWidth="1"/>
    <col min="8" max="8" width="16.7109375" style="83" customWidth="1"/>
    <col min="9" max="9" width="14.42578125" style="83" customWidth="1"/>
    <col min="10" max="16384" width="9.140625" style="83"/>
  </cols>
  <sheetData>
    <row r="1" spans="1:13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</row>
    <row r="2" spans="1:13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</row>
    <row r="4" spans="1:13" ht="12.75" x14ac:dyDescent="0.2">
      <c r="A4" s="115" t="str">
        <f>'Oracle CXM Engage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</row>
    <row r="5" spans="1:13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</row>
    <row r="6" spans="1:13" ht="12.75" x14ac:dyDescent="0.2">
      <c r="A6" s="113" t="str">
        <f>'Oracle CXM Engage Input'!F6</f>
        <v>Oracle CXM Engagement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</row>
    <row r="72" spans="1:13" ht="12.75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116"/>
      <c r="M72" s="116"/>
    </row>
    <row r="73" spans="1:13" ht="12.75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116"/>
      <c r="M73" s="116"/>
    </row>
    <row r="75" spans="1:13" ht="12.75" x14ac:dyDescent="0.2">
      <c r="A75" s="115" t="str">
        <f>A4</f>
        <v>Pro-Forma Adjustment - Business Transformation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</row>
    <row r="76" spans="1:13" ht="12.75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116"/>
      <c r="M76" s="116"/>
    </row>
    <row r="77" spans="1:13" ht="12.75" x14ac:dyDescent="0.2">
      <c r="A77" s="113" t="str">
        <f t="shared" ref="A77" si="0">A6</f>
        <v>Oracle CXM Engagement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4"/>
      <c r="L77" s="114"/>
      <c r="M77" s="114"/>
    </row>
    <row r="78" spans="1:13" x14ac:dyDescent="0.2">
      <c r="H78" s="83" t="s">
        <v>128</v>
      </c>
    </row>
    <row r="105" spans="5:8" x14ac:dyDescent="0.2">
      <c r="E105" s="83" t="s">
        <v>129</v>
      </c>
      <c r="H105" s="7">
        <v>6486532</v>
      </c>
    </row>
    <row r="106" spans="5:8" x14ac:dyDescent="0.2">
      <c r="E106" s="83" t="s">
        <v>130</v>
      </c>
      <c r="H106" s="6">
        <v>6.1199999999999997E-2</v>
      </c>
    </row>
    <row r="107" spans="5:8" ht="12" thickBot="1" x14ac:dyDescent="0.25">
      <c r="E107" s="83" t="s">
        <v>131</v>
      </c>
      <c r="H107" s="92">
        <f>+H105*H106</f>
        <v>396975.75839999999</v>
      </c>
    </row>
    <row r="108" spans="5:8" ht="12" thickTop="1" x14ac:dyDescent="0.2"/>
  </sheetData>
  <mergeCells count="10">
    <mergeCell ref="A77:M77"/>
    <mergeCell ref="A1:M1"/>
    <mergeCell ref="A2:M2"/>
    <mergeCell ref="A4:M4"/>
    <mergeCell ref="A5:M5"/>
    <mergeCell ref="A6:M6"/>
    <mergeCell ref="A72:M72"/>
    <mergeCell ref="A73:M73"/>
    <mergeCell ref="A75:M75"/>
    <mergeCell ref="A76:M76"/>
  </mergeCells>
  <pageMargins left="0.75" right="0.75" top="1" bottom="1" header="0.5" footer="0.5"/>
  <pageSetup scale="7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71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C82C-4174-42BE-9690-B0C8C08F366D}">
  <dimension ref="A1:N38"/>
  <sheetViews>
    <sheetView zoomScaleNormal="100" workbookViewId="0">
      <selection activeCell="D7" sqref="D7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235</v>
      </c>
      <c r="E6" s="35"/>
      <c r="F6" s="120" t="s">
        <v>144</v>
      </c>
      <c r="G6" s="108"/>
      <c r="H6" s="108"/>
      <c r="I6" s="108"/>
      <c r="J6" s="108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ref="B16:B25" si="0">B15+30</f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44682</v>
      </c>
    </row>
    <row r="28" spans="1:10" x14ac:dyDescent="0.2">
      <c r="A28" s="37">
        <v>16</v>
      </c>
      <c r="B28" s="35" t="s">
        <v>83</v>
      </c>
      <c r="D28" s="127">
        <v>188786.84711999999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145</v>
      </c>
    </row>
    <row r="33" spans="2:2" x14ac:dyDescent="0.2">
      <c r="B33" s="46" t="s">
        <v>146</v>
      </c>
    </row>
    <row r="34" spans="2:2" x14ac:dyDescent="0.2">
      <c r="B34" s="46" t="s">
        <v>147</v>
      </c>
    </row>
    <row r="35" spans="2:2" x14ac:dyDescent="0.2">
      <c r="B35" s="46" t="s">
        <v>148</v>
      </c>
    </row>
    <row r="36" spans="2:2" x14ac:dyDescent="0.2">
      <c r="B36" s="46" t="s">
        <v>149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J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29FD-A632-4F75-B56A-690793D3E530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'Maximo 2022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'Maximo 2022 Input'!F6</f>
        <v>Maximo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'Maximo 2022 Input'!B13</f>
        <v>44180</v>
      </c>
      <c r="D15" s="57"/>
      <c r="E15" s="58">
        <f>'Maximo 2022 Input'!D13*'Maximo 2022 Input'!$D$7*'Maximo 2022 Input'!$H$7</f>
        <v>0</v>
      </c>
      <c r="F15" s="59"/>
      <c r="G15" s="58">
        <f>'Maximo 2022 Input'!D27*'Maximo 2022 Input'!D6*'Maximo 2022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'Maximo 2022 Input'!B14</f>
        <v>44211</v>
      </c>
      <c r="D16" s="57"/>
      <c r="E16" s="60">
        <f>'Maximo 2022 Input'!D14*'Maximo 2022 Input'!$D$7*'Maximo 2022 Input'!$H$7</f>
        <v>0</v>
      </c>
      <c r="F16" s="59"/>
      <c r="G16" s="60">
        <f>'Maximo 2022 Input'!D28*'Maximo 2022 Input'!D7*'Maximo 2022 Input'!H7</f>
        <v>188786.84711999999</v>
      </c>
      <c r="H16" s="59"/>
      <c r="I16" s="60">
        <f t="shared" si="0"/>
        <v>188786.84711999999</v>
      </c>
    </row>
    <row r="17" spans="1:10" x14ac:dyDescent="0.2">
      <c r="A17" s="56">
        <f t="shared" si="1"/>
        <v>3</v>
      </c>
      <c r="C17" s="57">
        <f>'Maximo 2022 Input'!B15</f>
        <v>44241</v>
      </c>
      <c r="D17" s="57"/>
      <c r="E17" s="60">
        <f>'Maximo 2022 Input'!D15*'Maximo 2022 Input'!$D$7*'Maximo 2022 Input'!$H$7</f>
        <v>0</v>
      </c>
      <c r="F17" s="59"/>
      <c r="G17" s="61">
        <f t="shared" ref="G17:G27" si="2">$G$16</f>
        <v>188786.84711999999</v>
      </c>
      <c r="H17" s="59"/>
      <c r="I17" s="61">
        <f t="shared" si="0"/>
        <v>188786.84711999999</v>
      </c>
      <c r="J17" s="59"/>
    </row>
    <row r="18" spans="1:10" x14ac:dyDescent="0.2">
      <c r="A18" s="56">
        <f t="shared" si="1"/>
        <v>4</v>
      </c>
      <c r="C18" s="57">
        <f>'Maximo 2022 Input'!B16</f>
        <v>44271</v>
      </c>
      <c r="D18" s="57"/>
      <c r="E18" s="60">
        <f>'Maximo 2022 Input'!D16*'Maximo 2022 Input'!$D$7*'Maximo 2022 Input'!$H$7</f>
        <v>0</v>
      </c>
      <c r="F18" s="59"/>
      <c r="G18" s="61">
        <f t="shared" si="2"/>
        <v>188786.84711999999</v>
      </c>
      <c r="H18" s="59"/>
      <c r="I18" s="61">
        <f t="shared" si="0"/>
        <v>188786.84711999999</v>
      </c>
      <c r="J18" s="59"/>
    </row>
    <row r="19" spans="1:10" x14ac:dyDescent="0.2">
      <c r="A19" s="56">
        <f t="shared" si="1"/>
        <v>5</v>
      </c>
      <c r="C19" s="57">
        <f>'Maximo 2022 Input'!B17</f>
        <v>44301</v>
      </c>
      <c r="D19" s="57"/>
      <c r="E19" s="60">
        <f>'Maximo 2022 Input'!D17*'Maximo 2022 Input'!$D$7*'Maximo 2022 Input'!$H$7</f>
        <v>0</v>
      </c>
      <c r="F19" s="59"/>
      <c r="G19" s="61">
        <f t="shared" si="2"/>
        <v>188786.84711999999</v>
      </c>
      <c r="H19" s="59"/>
      <c r="I19" s="61">
        <f t="shared" si="0"/>
        <v>188786.84711999999</v>
      </c>
      <c r="J19" s="59"/>
    </row>
    <row r="20" spans="1:10" x14ac:dyDescent="0.2">
      <c r="A20" s="56">
        <f t="shared" si="1"/>
        <v>6</v>
      </c>
      <c r="C20" s="57">
        <f>'Maximo 2022 Input'!B18</f>
        <v>44331</v>
      </c>
      <c r="D20" s="57"/>
      <c r="E20" s="60">
        <f>'Maximo 2022 Input'!D18*'Maximo 2022 Input'!$D$7*'Maximo 2022 Input'!$H$7</f>
        <v>0</v>
      </c>
      <c r="F20" s="59"/>
      <c r="G20" s="61">
        <f t="shared" si="2"/>
        <v>188786.84711999999</v>
      </c>
      <c r="H20" s="59"/>
      <c r="I20" s="61">
        <f t="shared" si="0"/>
        <v>188786.84711999999</v>
      </c>
      <c r="J20" s="59"/>
    </row>
    <row r="21" spans="1:10" x14ac:dyDescent="0.2">
      <c r="A21" s="56">
        <f t="shared" si="1"/>
        <v>7</v>
      </c>
      <c r="C21" s="57">
        <f>'Maximo 2022 Input'!B19</f>
        <v>44361</v>
      </c>
      <c r="D21" s="57"/>
      <c r="E21" s="60">
        <f>'Maximo 2022 Input'!D19*'Maximo 2022 Input'!$D$7*'Maximo 2022 Input'!$H$7</f>
        <v>0</v>
      </c>
      <c r="F21" s="59"/>
      <c r="G21" s="61">
        <f t="shared" si="2"/>
        <v>188786.84711999999</v>
      </c>
      <c r="H21" s="59"/>
      <c r="I21" s="61">
        <f t="shared" si="0"/>
        <v>188786.84711999999</v>
      </c>
      <c r="J21" s="59"/>
    </row>
    <row r="22" spans="1:10" x14ac:dyDescent="0.2">
      <c r="A22" s="56">
        <f t="shared" si="1"/>
        <v>8</v>
      </c>
      <c r="C22" s="57">
        <f>'Maximo 2022 Input'!B20</f>
        <v>44391</v>
      </c>
      <c r="D22" s="57"/>
      <c r="E22" s="60">
        <f>'Maximo 2022 Input'!D20*'Maximo 2022 Input'!$D$7*'Maximo 2022 Input'!$H$7</f>
        <v>0</v>
      </c>
      <c r="F22" s="59"/>
      <c r="G22" s="61">
        <f t="shared" si="2"/>
        <v>188786.84711999999</v>
      </c>
      <c r="H22" s="59"/>
      <c r="I22" s="61">
        <f t="shared" si="0"/>
        <v>188786.84711999999</v>
      </c>
      <c r="J22" s="59"/>
    </row>
    <row r="23" spans="1:10" x14ac:dyDescent="0.2">
      <c r="A23" s="56">
        <f t="shared" si="1"/>
        <v>9</v>
      </c>
      <c r="C23" s="57">
        <f>'Maximo 2022 Input'!B21</f>
        <v>44421</v>
      </c>
      <c r="D23" s="57"/>
      <c r="E23" s="60">
        <f>'Maximo 2022 Input'!D21*'Maximo 2022 Input'!$D$7*'Maximo 2022 Input'!$H$7</f>
        <v>0</v>
      </c>
      <c r="F23" s="59"/>
      <c r="G23" s="61">
        <f t="shared" si="2"/>
        <v>188786.84711999999</v>
      </c>
      <c r="H23" s="59"/>
      <c r="I23" s="61">
        <f t="shared" si="0"/>
        <v>188786.84711999999</v>
      </c>
      <c r="J23" s="59"/>
    </row>
    <row r="24" spans="1:10" x14ac:dyDescent="0.2">
      <c r="A24" s="56">
        <f t="shared" si="1"/>
        <v>10</v>
      </c>
      <c r="C24" s="57">
        <f>'Maximo 2022 Input'!B22</f>
        <v>44451</v>
      </c>
      <c r="D24" s="57"/>
      <c r="E24" s="60">
        <f>'Maximo 2022 Input'!D22*'Maximo 2022 Input'!$D$7*'Maximo 2022 Input'!$H$7</f>
        <v>0</v>
      </c>
      <c r="F24" s="59"/>
      <c r="G24" s="61">
        <f t="shared" si="2"/>
        <v>188786.84711999999</v>
      </c>
      <c r="H24" s="59"/>
      <c r="I24" s="61">
        <f t="shared" si="0"/>
        <v>188786.84711999999</v>
      </c>
      <c r="J24" s="59"/>
    </row>
    <row r="25" spans="1:10" x14ac:dyDescent="0.2">
      <c r="A25" s="56">
        <f t="shared" si="1"/>
        <v>11</v>
      </c>
      <c r="C25" s="57">
        <f>'Maximo 2022 Input'!B23</f>
        <v>44481</v>
      </c>
      <c r="D25" s="57"/>
      <c r="E25" s="60">
        <f>'Maximo 2022 Input'!D23*'Maximo 2022 Input'!$D$7*'Maximo 2022 Input'!$H$7</f>
        <v>0</v>
      </c>
      <c r="F25" s="59"/>
      <c r="G25" s="61">
        <f t="shared" si="2"/>
        <v>188786.84711999999</v>
      </c>
      <c r="H25" s="59"/>
      <c r="I25" s="61">
        <f t="shared" si="0"/>
        <v>188786.84711999999</v>
      </c>
      <c r="J25" s="59"/>
    </row>
    <row r="26" spans="1:10" x14ac:dyDescent="0.2">
      <c r="A26" s="56">
        <f t="shared" si="1"/>
        <v>12</v>
      </c>
      <c r="C26" s="57">
        <f>'Maximo 2022 Input'!B24</f>
        <v>44511</v>
      </c>
      <c r="D26" s="57"/>
      <c r="E26" s="60">
        <f>'Maximo 2022 Input'!D24*'Maximo 2022 Input'!$D$7*'Maximo 2022 Input'!$H$7</f>
        <v>0</v>
      </c>
      <c r="F26" s="59"/>
      <c r="G26" s="61">
        <f t="shared" si="2"/>
        <v>188786.84711999999</v>
      </c>
      <c r="H26" s="59"/>
      <c r="I26" s="61">
        <f t="shared" si="0"/>
        <v>188786.84711999999</v>
      </c>
      <c r="J26" s="59"/>
    </row>
    <row r="27" spans="1:10" x14ac:dyDescent="0.2">
      <c r="A27" s="56">
        <f t="shared" si="1"/>
        <v>13</v>
      </c>
      <c r="C27" s="57">
        <f>'Maximo 2022 Input'!B25</f>
        <v>44541</v>
      </c>
      <c r="D27" s="57"/>
      <c r="E27" s="62">
        <f>'Maximo 2022 Input'!D25*'Maximo 2022 Input'!$D$7*'Maximo 2022 Input'!$H$7</f>
        <v>0</v>
      </c>
      <c r="F27" s="59"/>
      <c r="G27" s="63">
        <f t="shared" si="2"/>
        <v>188786.84711999999</v>
      </c>
      <c r="H27" s="59"/>
      <c r="I27" s="63">
        <f t="shared" si="0"/>
        <v>188786.84711999999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2265442.1654400001</v>
      </c>
      <c r="H28" s="66"/>
      <c r="I28" s="65">
        <f>SUM(I16:I27)</f>
        <v>2265442.1654400001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188786.85</v>
      </c>
      <c r="H30" s="66"/>
      <c r="I30" s="68">
        <f>ROUND(+I28/12,2)</f>
        <v>188786.85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188786.85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861-CFDF-40B9-B999-BA82501F7362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13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0.855468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'Maximo 2022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'Maximo 2022 Input'!F6</f>
        <v>Maximo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'Maximo 2022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78" t="s">
        <v>94</v>
      </c>
      <c r="E11" s="53" t="str">
        <f>"Acct "&amp;'Maximo 2022 Input'!F13</f>
        <v>Acct 2.303.00</v>
      </c>
      <c r="F11" s="53"/>
      <c r="G11" s="53"/>
      <c r="H11" s="53"/>
      <c r="I11" s="53"/>
    </row>
    <row r="12" spans="1:12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6">
        <v>1</v>
      </c>
      <c r="C15" s="57">
        <f>'Maximo 2022 TotalWO'!C15</f>
        <v>44180</v>
      </c>
      <c r="D15" s="57"/>
      <c r="E15" s="58">
        <f>'Maximo 2022 TotalWO'!E15*'Maximo 2022 Input'!$H$13</f>
        <v>0</v>
      </c>
      <c r="F15" s="71"/>
      <c r="G15" s="58">
        <f>'Maximo 2022 TotalWO'!G15*'Maximo 2022 Input'!$H$13</f>
        <v>0</v>
      </c>
      <c r="H15" s="61"/>
      <c r="I15" s="58">
        <f t="shared" ref="I15:I27" si="0">G15-E15</f>
        <v>0</v>
      </c>
    </row>
    <row r="16" spans="1:12" x14ac:dyDescent="0.2">
      <c r="A16" s="56">
        <f t="shared" ref="A16:A38" si="1">1+A15</f>
        <v>2</v>
      </c>
      <c r="C16" s="57">
        <f>'Maximo 2022 TotalWO'!C16</f>
        <v>44211</v>
      </c>
      <c r="D16" s="57"/>
      <c r="E16" s="60">
        <f>'Maximo 2022 TotalWO'!E16*'Maximo 2022 Input'!$H$13</f>
        <v>0</v>
      </c>
      <c r="F16" s="71"/>
      <c r="G16" s="60">
        <f>'Maximo 2022 TotalWO'!G16*'Maximo 2022 Input'!$H$13</f>
        <v>188786.84711999999</v>
      </c>
      <c r="H16" s="61"/>
      <c r="I16" s="60">
        <f t="shared" si="0"/>
        <v>188786.84711999999</v>
      </c>
      <c r="K16" s="87"/>
      <c r="L16" s="87"/>
    </row>
    <row r="17" spans="1:9" x14ac:dyDescent="0.2">
      <c r="A17" s="56">
        <f t="shared" si="1"/>
        <v>3</v>
      </c>
      <c r="C17" s="57">
        <f t="shared" ref="C17:C27" si="2">C16+31</f>
        <v>44242</v>
      </c>
      <c r="D17" s="57"/>
      <c r="E17" s="72">
        <f>'Maximo 2022 TotalWO'!E17*'Maximo 2022 Input'!$H$13</f>
        <v>0</v>
      </c>
      <c r="F17" s="71"/>
      <c r="G17" s="71">
        <f>'Maximo 2022 TotalWO'!G17*'Maximo 2022 Input'!$H$13</f>
        <v>188786.84711999999</v>
      </c>
      <c r="H17" s="61"/>
      <c r="I17" s="61">
        <f t="shared" si="0"/>
        <v>188786.84711999999</v>
      </c>
    </row>
    <row r="18" spans="1:9" x14ac:dyDescent="0.2">
      <c r="A18" s="56">
        <f t="shared" si="1"/>
        <v>4</v>
      </c>
      <c r="C18" s="57">
        <f t="shared" si="2"/>
        <v>44273</v>
      </c>
      <c r="D18" s="57"/>
      <c r="E18" s="72">
        <f>'Maximo 2022 TotalWO'!E18*'Maximo 2022 Input'!$H$13</f>
        <v>0</v>
      </c>
      <c r="F18" s="71"/>
      <c r="G18" s="71">
        <f>'Maximo 2022 TotalWO'!G18*'Maximo 2022 Input'!$H$13</f>
        <v>188786.84711999999</v>
      </c>
      <c r="H18" s="61"/>
      <c r="I18" s="61">
        <f t="shared" si="0"/>
        <v>188786.84711999999</v>
      </c>
    </row>
    <row r="19" spans="1:9" x14ac:dyDescent="0.2">
      <c r="A19" s="56">
        <f t="shared" si="1"/>
        <v>5</v>
      </c>
      <c r="C19" s="57">
        <f t="shared" si="2"/>
        <v>44304</v>
      </c>
      <c r="D19" s="57"/>
      <c r="E19" s="72">
        <f>'Maximo 2022 TotalWO'!E19*'Maximo 2022 Input'!$H$13</f>
        <v>0</v>
      </c>
      <c r="F19" s="71"/>
      <c r="G19" s="71">
        <f>'Maximo 2022 TotalWO'!G19*'Maximo 2022 Input'!$H$13</f>
        <v>188786.84711999999</v>
      </c>
      <c r="H19" s="61"/>
      <c r="I19" s="61">
        <f t="shared" si="0"/>
        <v>188786.84711999999</v>
      </c>
    </row>
    <row r="20" spans="1:9" x14ac:dyDescent="0.2">
      <c r="A20" s="56">
        <f t="shared" si="1"/>
        <v>6</v>
      </c>
      <c r="C20" s="57">
        <f t="shared" si="2"/>
        <v>44335</v>
      </c>
      <c r="D20" s="57"/>
      <c r="E20" s="72">
        <f>'Maximo 2022 TotalWO'!E20*'Maximo 2022 Input'!$H$13</f>
        <v>0</v>
      </c>
      <c r="F20" s="71"/>
      <c r="G20" s="71">
        <f>'Maximo 2022 TotalWO'!G20*'Maximo 2022 Input'!$H$13</f>
        <v>188786.84711999999</v>
      </c>
      <c r="H20" s="61"/>
      <c r="I20" s="61">
        <f t="shared" si="0"/>
        <v>188786.84711999999</v>
      </c>
    </row>
    <row r="21" spans="1:9" x14ac:dyDescent="0.2">
      <c r="A21" s="56">
        <f t="shared" si="1"/>
        <v>7</v>
      </c>
      <c r="C21" s="57">
        <f t="shared" si="2"/>
        <v>44366</v>
      </c>
      <c r="D21" s="57"/>
      <c r="E21" s="72">
        <f>'Maximo 2022 TotalWO'!E21*'Maximo 2022 Input'!$H$13</f>
        <v>0</v>
      </c>
      <c r="F21" s="71"/>
      <c r="G21" s="71">
        <f>'Maximo 2022 TotalWO'!G21*'Maximo 2022 Input'!$H$13</f>
        <v>188786.84711999999</v>
      </c>
      <c r="H21" s="61"/>
      <c r="I21" s="61">
        <f t="shared" si="0"/>
        <v>188786.84711999999</v>
      </c>
    </row>
    <row r="22" spans="1:9" x14ac:dyDescent="0.2">
      <c r="A22" s="56">
        <f t="shared" si="1"/>
        <v>8</v>
      </c>
      <c r="C22" s="57">
        <f t="shared" si="2"/>
        <v>44397</v>
      </c>
      <c r="D22" s="57"/>
      <c r="E22" s="72">
        <f>'Maximo 2022 TotalWO'!E22*'Maximo 2022 Input'!$H$13</f>
        <v>0</v>
      </c>
      <c r="F22" s="71"/>
      <c r="G22" s="71">
        <f>'Maximo 2022 TotalWO'!G22*'Maximo 2022 Input'!$H$13</f>
        <v>188786.84711999999</v>
      </c>
      <c r="H22" s="61"/>
      <c r="I22" s="61">
        <f t="shared" si="0"/>
        <v>188786.84711999999</v>
      </c>
    </row>
    <row r="23" spans="1:9" x14ac:dyDescent="0.2">
      <c r="A23" s="56">
        <f t="shared" si="1"/>
        <v>9</v>
      </c>
      <c r="C23" s="57">
        <f t="shared" si="2"/>
        <v>44428</v>
      </c>
      <c r="D23" s="57"/>
      <c r="E23" s="72">
        <f>'Maximo 2022 TotalWO'!E23*'Maximo 2022 Input'!$H$13</f>
        <v>0</v>
      </c>
      <c r="F23" s="71"/>
      <c r="G23" s="71">
        <f>'Maximo 2022 TotalWO'!G23*'Maximo 2022 Input'!$H$13</f>
        <v>188786.84711999999</v>
      </c>
      <c r="H23" s="61"/>
      <c r="I23" s="61">
        <f t="shared" si="0"/>
        <v>188786.84711999999</v>
      </c>
    </row>
    <row r="24" spans="1:9" x14ac:dyDescent="0.2">
      <c r="A24" s="56">
        <f t="shared" si="1"/>
        <v>10</v>
      </c>
      <c r="C24" s="57">
        <f t="shared" si="2"/>
        <v>44459</v>
      </c>
      <c r="D24" s="57"/>
      <c r="E24" s="72">
        <f>'Maximo 2022 TotalWO'!E24*'Maximo 2022 Input'!$H$13</f>
        <v>0</v>
      </c>
      <c r="F24" s="71"/>
      <c r="G24" s="71">
        <f>'Maximo 2022 TotalWO'!G24*'Maximo 2022 Input'!$H$13</f>
        <v>188786.84711999999</v>
      </c>
      <c r="H24" s="61"/>
      <c r="I24" s="61">
        <f t="shared" si="0"/>
        <v>188786.84711999999</v>
      </c>
    </row>
    <row r="25" spans="1:9" x14ac:dyDescent="0.2">
      <c r="A25" s="56">
        <f t="shared" si="1"/>
        <v>11</v>
      </c>
      <c r="C25" s="57">
        <f t="shared" si="2"/>
        <v>44490</v>
      </c>
      <c r="D25" s="57"/>
      <c r="E25" s="72">
        <f>'Maximo 2022 TotalWO'!E25*'Maximo 2022 Input'!$H$13</f>
        <v>0</v>
      </c>
      <c r="F25" s="71"/>
      <c r="G25" s="71">
        <f>'Maximo 2022 TotalWO'!G25*'Maximo 2022 Input'!$H$13</f>
        <v>188786.84711999999</v>
      </c>
      <c r="H25" s="61"/>
      <c r="I25" s="61">
        <f t="shared" si="0"/>
        <v>188786.84711999999</v>
      </c>
    </row>
    <row r="26" spans="1:9" x14ac:dyDescent="0.2">
      <c r="A26" s="56">
        <f t="shared" si="1"/>
        <v>12</v>
      </c>
      <c r="C26" s="57">
        <f t="shared" si="2"/>
        <v>44521</v>
      </c>
      <c r="D26" s="57"/>
      <c r="E26" s="72">
        <f>'Maximo 2022 TotalWO'!E26*'Maximo 2022 Input'!$H$13</f>
        <v>0</v>
      </c>
      <c r="F26" s="71"/>
      <c r="G26" s="71">
        <f>'Maximo 2022 TotalWO'!G26*'Maximo 2022 Input'!$H$13</f>
        <v>188786.84711999999</v>
      </c>
      <c r="H26" s="61"/>
      <c r="I26" s="61">
        <f t="shared" si="0"/>
        <v>188786.84711999999</v>
      </c>
    </row>
    <row r="27" spans="1:9" x14ac:dyDescent="0.2">
      <c r="A27" s="56">
        <f t="shared" si="1"/>
        <v>13</v>
      </c>
      <c r="C27" s="57">
        <f t="shared" si="2"/>
        <v>44552</v>
      </c>
      <c r="D27" s="57"/>
      <c r="E27" s="73">
        <f>'Maximo 2022 TotalWO'!E27*'Maximo 2022 Input'!$H$13</f>
        <v>0</v>
      </c>
      <c r="F27" s="71"/>
      <c r="G27" s="74">
        <f>'Maximo 2022 TotalWO'!G27*'Maximo 2022 Input'!$H$13</f>
        <v>188786.84711999999</v>
      </c>
      <c r="H27" s="61"/>
      <c r="I27" s="63">
        <f t="shared" si="0"/>
        <v>188786.84711999999</v>
      </c>
    </row>
    <row r="28" spans="1:9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2265442.1654400001</v>
      </c>
      <c r="H28" s="66"/>
      <c r="I28" s="65">
        <f>SUM(I16:I27)</f>
        <v>2265442.1654400001</v>
      </c>
    </row>
    <row r="29" spans="1:9" x14ac:dyDescent="0.2">
      <c r="A29" s="56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188786.85</v>
      </c>
      <c r="H30" s="66"/>
      <c r="I30" s="68">
        <f>ROUND(+I28/12,2)</f>
        <v>188786.85</v>
      </c>
    </row>
    <row r="31" spans="1:9" ht="12" thickTop="1" x14ac:dyDescent="0.2">
      <c r="A31" s="56">
        <f t="shared" si="1"/>
        <v>17</v>
      </c>
    </row>
    <row r="32" spans="1:9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188786.85</v>
      </c>
    </row>
    <row r="34" spans="1:13" ht="12" thickTop="1" x14ac:dyDescent="0.2">
      <c r="A34" s="56">
        <f t="shared" si="1"/>
        <v>20</v>
      </c>
    </row>
    <row r="35" spans="1:13" x14ac:dyDescent="0.2">
      <c r="A35" s="56">
        <f t="shared" si="1"/>
        <v>21</v>
      </c>
      <c r="I35" s="64" t="s">
        <v>103</v>
      </c>
    </row>
    <row r="36" spans="1:13" x14ac:dyDescent="0.2">
      <c r="A36" s="56">
        <f t="shared" si="1"/>
        <v>22</v>
      </c>
      <c r="I36" s="64" t="s">
        <v>150</v>
      </c>
    </row>
    <row r="37" spans="1:13" x14ac:dyDescent="0.2">
      <c r="A37" s="56">
        <f t="shared" si="1"/>
        <v>23</v>
      </c>
    </row>
    <row r="38" spans="1:13" x14ac:dyDescent="0.2">
      <c r="A38" s="56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Maximo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78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97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1573.22</v>
      </c>
      <c r="H53" s="66"/>
      <c r="I53" s="65">
        <f t="shared" ref="I53:I64" si="4">G53-E53</f>
        <v>1573.22</v>
      </c>
      <c r="K53" s="60"/>
      <c r="M53" s="65">
        <f>+ROUND(I53/I$67*M$67,2)</f>
        <v>770.88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1573.22</v>
      </c>
      <c r="H54" s="59"/>
      <c r="I54" s="61">
        <f t="shared" si="4"/>
        <v>1573.22</v>
      </c>
      <c r="M54" s="61">
        <f t="shared" ref="M54:M60" si="8">+ROUND(I54/I$67*M$67,2)</f>
        <v>770.88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1573.22</v>
      </c>
      <c r="H55" s="59"/>
      <c r="I55" s="61">
        <f t="shared" si="4"/>
        <v>1573.22</v>
      </c>
      <c r="M55" s="61">
        <f t="shared" si="8"/>
        <v>770.88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1573.22</v>
      </c>
      <c r="H56" s="59"/>
      <c r="I56" s="61">
        <f t="shared" si="4"/>
        <v>1573.22</v>
      </c>
      <c r="M56" s="61">
        <f t="shared" si="8"/>
        <v>770.88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1573.22</v>
      </c>
      <c r="H57" s="59"/>
      <c r="I57" s="61">
        <f t="shared" si="4"/>
        <v>1573.22</v>
      </c>
      <c r="M57" s="61">
        <f t="shared" si="8"/>
        <v>770.88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1573.22</v>
      </c>
      <c r="H58" s="59"/>
      <c r="I58" s="61">
        <f t="shared" si="4"/>
        <v>1573.22</v>
      </c>
      <c r="M58" s="61">
        <f t="shared" si="8"/>
        <v>770.88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1573.22</v>
      </c>
      <c r="H59" s="59"/>
      <c r="I59" s="61">
        <f t="shared" si="4"/>
        <v>1573.22</v>
      </c>
      <c r="M59" s="61">
        <f t="shared" si="8"/>
        <v>770.88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1573.22</v>
      </c>
      <c r="H60" s="59"/>
      <c r="I60" s="61">
        <f t="shared" si="4"/>
        <v>1573.22</v>
      </c>
      <c r="M60" s="61">
        <f t="shared" si="8"/>
        <v>770.88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1573.22</v>
      </c>
      <c r="H61" s="59"/>
      <c r="I61" s="61">
        <f t="shared" si="4"/>
        <v>1573.22</v>
      </c>
      <c r="M61" s="61">
        <f>+ROUND(I61/I$67*M$67,2)+0.01</f>
        <v>770.89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1573.22</v>
      </c>
      <c r="H62" s="59"/>
      <c r="I62" s="61">
        <f t="shared" si="4"/>
        <v>1573.22</v>
      </c>
      <c r="M62" s="61">
        <f>+ROUND(I62/I$67*M$67,2)+0.01</f>
        <v>770.89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1573.22</v>
      </c>
      <c r="H63" s="59"/>
      <c r="I63" s="61">
        <f t="shared" si="4"/>
        <v>1573.22</v>
      </c>
      <c r="M63" s="61">
        <f>+ROUND(I63/I$67*M$67,2)+0.01</f>
        <v>770.89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1573.22</v>
      </c>
      <c r="H64" s="59"/>
      <c r="I64" s="63">
        <f t="shared" si="4"/>
        <v>1573.22</v>
      </c>
      <c r="M64" s="63">
        <f>+ROUND(I64/I$67*M$67,2)+0.01</f>
        <v>770.89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18878.64</v>
      </c>
      <c r="H65" s="66"/>
      <c r="I65" s="65">
        <f>SUM(I53:I64)</f>
        <v>18878.64</v>
      </c>
      <c r="M65" s="65">
        <f>SUM(M53:M64)</f>
        <v>9250.6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18878.64</v>
      </c>
      <c r="K67" s="68">
        <f>ROUND(G16*K73,2)</f>
        <v>62928.95</v>
      </c>
      <c r="M67" s="68">
        <f>ROUND(+(K67-I67)*M73,2)</f>
        <v>9250.57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151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'Maximo 2022 Input'!J13</f>
        <v>0.1</v>
      </c>
      <c r="F73" s="79"/>
      <c r="G73" s="79">
        <f>E73/12</f>
        <v>8.3333333333333332E-3</v>
      </c>
      <c r="K73" s="88">
        <f>+'Maximo 2022 Input'!L13</f>
        <v>0.33333333333333331</v>
      </c>
      <c r="M73" s="89">
        <f>+'Maximo 2022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Maximo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97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1573.22</v>
      </c>
      <c r="H93" s="59"/>
      <c r="I93" s="60">
        <f t="shared" si="9"/>
        <v>1573.22</v>
      </c>
      <c r="M93" s="60">
        <f>+M53</f>
        <v>770.88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3146.44</v>
      </c>
      <c r="H94" s="59"/>
      <c r="I94" s="61">
        <f t="shared" si="9"/>
        <v>3146.44</v>
      </c>
      <c r="M94" s="61">
        <f>+M93+M54</f>
        <v>1541.76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4719.66</v>
      </c>
      <c r="H95" s="59"/>
      <c r="I95" s="61">
        <f t="shared" si="9"/>
        <v>4719.66</v>
      </c>
      <c r="M95" s="61">
        <f t="shared" ref="M95:M104" si="14">+M94+M55</f>
        <v>2312.64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6292.88</v>
      </c>
      <c r="H96" s="59"/>
      <c r="I96" s="61">
        <f t="shared" si="9"/>
        <v>6292.88</v>
      </c>
      <c r="M96" s="61">
        <f t="shared" si="14"/>
        <v>3083.52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7866.1</v>
      </c>
      <c r="H97" s="59"/>
      <c r="I97" s="61">
        <f t="shared" si="9"/>
        <v>7866.1</v>
      </c>
      <c r="M97" s="61">
        <f t="shared" si="14"/>
        <v>3854.4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9439.32</v>
      </c>
      <c r="H98" s="59"/>
      <c r="I98" s="61">
        <f t="shared" si="9"/>
        <v>9439.32</v>
      </c>
      <c r="M98" s="61">
        <f t="shared" si="14"/>
        <v>4625.28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11012.539999999999</v>
      </c>
      <c r="H99" s="59"/>
      <c r="I99" s="61">
        <f t="shared" si="9"/>
        <v>11012.539999999999</v>
      </c>
      <c r="M99" s="61">
        <f t="shared" si="14"/>
        <v>5396.16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12585.759999999998</v>
      </c>
      <c r="H100" s="59"/>
      <c r="I100" s="61">
        <f t="shared" si="9"/>
        <v>12585.759999999998</v>
      </c>
      <c r="M100" s="61">
        <f t="shared" si="14"/>
        <v>6167.04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14158.979999999998</v>
      </c>
      <c r="H101" s="59"/>
      <c r="I101" s="61">
        <f t="shared" si="9"/>
        <v>14158.979999999998</v>
      </c>
      <c r="M101" s="61">
        <f t="shared" si="14"/>
        <v>6937.93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15732.199999999997</v>
      </c>
      <c r="H102" s="59"/>
      <c r="I102" s="61">
        <f t="shared" si="9"/>
        <v>15732.199999999997</v>
      </c>
      <c r="M102" s="61">
        <f t="shared" si="14"/>
        <v>7708.8200000000006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17305.419999999998</v>
      </c>
      <c r="H103" s="59"/>
      <c r="I103" s="61">
        <f t="shared" si="9"/>
        <v>17305.419999999998</v>
      </c>
      <c r="M103" s="61">
        <f t="shared" si="14"/>
        <v>8479.7100000000009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18878.64</v>
      </c>
      <c r="H104" s="59"/>
      <c r="I104" s="63">
        <f t="shared" si="9"/>
        <v>18878.64</v>
      </c>
      <c r="M104" s="63">
        <f t="shared" si="14"/>
        <v>9250.6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122711.15999999999</v>
      </c>
      <c r="H105" s="66"/>
      <c r="I105" s="65">
        <f>SUM(I93:I104)</f>
        <v>122711.15999999999</v>
      </c>
      <c r="M105" s="65">
        <f>SUM(M93:M104)</f>
        <v>60128.74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10225.93</v>
      </c>
      <c r="H107" s="66"/>
      <c r="I107" s="68">
        <f>ROUND(+I105/12,2)</f>
        <v>10225.93</v>
      </c>
      <c r="M107" s="68">
        <f>ROUND(+M105/12,2)</f>
        <v>5010.7299999999996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10225.93</v>
      </c>
      <c r="M110" s="81">
        <f>+M107</f>
        <v>5010.7299999999996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152</v>
      </c>
      <c r="M112" s="64" t="s">
        <v>153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9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1756-A3D1-4A3B-9B66-98775155D244}">
  <dimension ref="A1:M113"/>
  <sheetViews>
    <sheetView topLeftCell="A7" zoomScaleNormal="100" workbookViewId="0">
      <selection activeCell="A3" sqref="A3"/>
    </sheetView>
  </sheetViews>
  <sheetFormatPr defaultRowHeight="11.25" x14ac:dyDescent="0.2"/>
  <cols>
    <col min="1" max="1" width="4.140625" style="83" customWidth="1"/>
    <col min="2" max="2" width="0.85546875" style="83" customWidth="1"/>
    <col min="3" max="3" width="9.140625" style="83"/>
    <col min="4" max="4" width="0.85546875" style="83" customWidth="1"/>
    <col min="5" max="6" width="9.140625" style="83"/>
    <col min="7" max="7" width="17" style="83" customWidth="1"/>
    <col min="8" max="8" width="16.7109375" style="83" customWidth="1"/>
    <col min="9" max="9" width="14.42578125" style="83" customWidth="1"/>
    <col min="10" max="16384" width="9.140625" style="83"/>
  </cols>
  <sheetData>
    <row r="1" spans="1:13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</row>
    <row r="2" spans="1:13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</row>
    <row r="4" spans="1:13" ht="12.75" x14ac:dyDescent="0.2">
      <c r="A4" s="115" t="str">
        <f>'Maximo 2022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</row>
    <row r="5" spans="1:13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</row>
    <row r="6" spans="1:13" ht="12.75" x14ac:dyDescent="0.2">
      <c r="A6" s="113" t="str">
        <f>'Maximo 2022 Input'!F6</f>
        <v>Maximo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</row>
    <row r="75" spans="1:13" ht="12.75" x14ac:dyDescent="0.2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</row>
    <row r="76" spans="1:13" ht="12.75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116"/>
      <c r="M76" s="116"/>
    </row>
    <row r="78" spans="1:13" ht="12.75" x14ac:dyDescent="0.2">
      <c r="A78" s="115" t="str">
        <f>A4</f>
        <v>Pro-Forma Adjustment - Business Transformation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6"/>
      <c r="L78" s="116"/>
      <c r="M78" s="116"/>
    </row>
    <row r="79" spans="1:13" ht="12.75" x14ac:dyDescent="0.2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116"/>
      <c r="M79" s="116"/>
    </row>
    <row r="80" spans="1:13" ht="12.75" x14ac:dyDescent="0.2">
      <c r="A80" s="113" t="str">
        <f t="shared" ref="A80" si="0">A6</f>
        <v>Maximo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4"/>
      <c r="L80" s="114"/>
      <c r="M80" s="114"/>
    </row>
    <row r="81" spans="8:8" x14ac:dyDescent="0.2">
      <c r="H81" s="83" t="s">
        <v>128</v>
      </c>
    </row>
    <row r="110" spans="5:8" x14ac:dyDescent="0.2">
      <c r="E110" s="83" t="s">
        <v>154</v>
      </c>
      <c r="H110" s="7">
        <v>10849818.800000001</v>
      </c>
    </row>
    <row r="111" spans="5:8" x14ac:dyDescent="0.2">
      <c r="E111" s="83" t="s">
        <v>130</v>
      </c>
      <c r="H111" s="6">
        <v>1.7399999999999999E-2</v>
      </c>
    </row>
    <row r="112" spans="5:8" ht="12" thickBot="1" x14ac:dyDescent="0.25">
      <c r="E112" s="83" t="s">
        <v>131</v>
      </c>
      <c r="H112" s="92">
        <f>+H110*H111</f>
        <v>188786.84711999999</v>
      </c>
    </row>
    <row r="113" ht="12" thickTop="1" x14ac:dyDescent="0.2"/>
  </sheetData>
  <mergeCells count="10">
    <mergeCell ref="A1:M1"/>
    <mergeCell ref="A2:M2"/>
    <mergeCell ref="A4:M4"/>
    <mergeCell ref="A5:M5"/>
    <mergeCell ref="A79:M79"/>
    <mergeCell ref="A80:M80"/>
    <mergeCell ref="A6:M6"/>
    <mergeCell ref="A75:M75"/>
    <mergeCell ref="A76:M76"/>
    <mergeCell ref="A78:M78"/>
  </mergeCells>
  <pageMargins left="0.75" right="0.75" top="1" bottom="1" header="0.5" footer="0.5"/>
  <pageSetup scale="7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74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CDB9-83B2-4D0B-BE09-C39C45FE0D7F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">
        <v>233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143</v>
      </c>
      <c r="E6" s="35"/>
      <c r="F6" s="129" t="s">
        <v>155</v>
      </c>
      <c r="G6" s="129"/>
      <c r="H6" s="129"/>
      <c r="I6" s="129"/>
      <c r="J6" s="129"/>
      <c r="K6" s="129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 t="shared" ref="B15:B25" si="0"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si="0"/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45108</v>
      </c>
    </row>
    <row r="28" spans="1:10" x14ac:dyDescent="0.2">
      <c r="A28" s="37">
        <v>16</v>
      </c>
      <c r="B28" s="35" t="s">
        <v>83</v>
      </c>
      <c r="D28" s="127">
        <v>283180.27067999996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156</v>
      </c>
    </row>
    <row r="33" spans="2:2" x14ac:dyDescent="0.2">
      <c r="B33" s="46" t="s">
        <v>157</v>
      </c>
    </row>
    <row r="34" spans="2:2" x14ac:dyDescent="0.2">
      <c r="B34" s="46" t="s">
        <v>158</v>
      </c>
    </row>
    <row r="35" spans="2:2" x14ac:dyDescent="0.2">
      <c r="B35" s="46" t="s">
        <v>159</v>
      </c>
    </row>
    <row r="36" spans="2:2" x14ac:dyDescent="0.2">
      <c r="B36" s="46" t="s">
        <v>160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K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A790-63B7-495C-99D9-85444D21C3E5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'Maximo 2023 Input'!A4:J4</f>
        <v>Pro-Forma Adjustment - System Reliability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'Maximo 2023 Input'!F6</f>
        <v>Maximo 2023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'Maximo 2023 Input'!B13</f>
        <v>44180</v>
      </c>
      <c r="D15" s="57"/>
      <c r="E15" s="58">
        <f>'Maximo 2023 Input'!D13*'Maximo 2023 Input'!$D$7*'Maximo 2023 Input'!$H$7</f>
        <v>0</v>
      </c>
      <c r="F15" s="59"/>
      <c r="G15" s="58">
        <f>'Maximo 2023 Input'!D27*'Maximo 2023 Input'!D6*'Maximo 2023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'Maximo 2023 Input'!B14</f>
        <v>44211</v>
      </c>
      <c r="D16" s="57"/>
      <c r="E16" s="60">
        <f>'Maximo 2023 Input'!D14*'Maximo 2023 Input'!$D$7*'Maximo 2023 Input'!$H$7</f>
        <v>0</v>
      </c>
      <c r="F16" s="59"/>
      <c r="G16" s="60">
        <f>'Maximo 2023 Input'!D28*'Maximo 2023 Input'!D7*'Maximo 2023 Input'!H7</f>
        <v>283180.27067999996</v>
      </c>
      <c r="H16" s="59"/>
      <c r="I16" s="60">
        <f t="shared" si="0"/>
        <v>283180.27067999996</v>
      </c>
    </row>
    <row r="17" spans="1:10" x14ac:dyDescent="0.2">
      <c r="A17" s="56">
        <f t="shared" si="1"/>
        <v>3</v>
      </c>
      <c r="C17" s="57">
        <f>'Maximo 2023 Input'!B15</f>
        <v>44241</v>
      </c>
      <c r="D17" s="57"/>
      <c r="E17" s="60">
        <f>'Maximo 2023 Input'!D15*'Maximo 2023 Input'!$D$7*'Maximo 2023 Input'!$H$7</f>
        <v>0</v>
      </c>
      <c r="F17" s="59"/>
      <c r="G17" s="61">
        <f t="shared" ref="G17:G27" si="2">$G$16</f>
        <v>283180.27067999996</v>
      </c>
      <c r="H17" s="59"/>
      <c r="I17" s="61">
        <f t="shared" si="0"/>
        <v>283180.27067999996</v>
      </c>
      <c r="J17" s="59"/>
    </row>
    <row r="18" spans="1:10" x14ac:dyDescent="0.2">
      <c r="A18" s="56">
        <f t="shared" si="1"/>
        <v>4</v>
      </c>
      <c r="C18" s="57">
        <f>'Maximo 2023 Input'!B16</f>
        <v>44271</v>
      </c>
      <c r="D18" s="57"/>
      <c r="E18" s="60">
        <f>'Maximo 2023 Input'!D16*'Maximo 2023 Input'!$D$7*'Maximo 2023 Input'!$H$7</f>
        <v>0</v>
      </c>
      <c r="F18" s="59"/>
      <c r="G18" s="61">
        <f t="shared" si="2"/>
        <v>283180.27067999996</v>
      </c>
      <c r="H18" s="59"/>
      <c r="I18" s="61">
        <f t="shared" si="0"/>
        <v>283180.27067999996</v>
      </c>
      <c r="J18" s="59"/>
    </row>
    <row r="19" spans="1:10" x14ac:dyDescent="0.2">
      <c r="A19" s="56">
        <f t="shared" si="1"/>
        <v>5</v>
      </c>
      <c r="C19" s="57">
        <f>'Maximo 2023 Input'!B17</f>
        <v>44301</v>
      </c>
      <c r="D19" s="57"/>
      <c r="E19" s="60">
        <f>'Maximo 2023 Input'!D17*'Maximo 2023 Input'!$D$7*'Maximo 2023 Input'!$H$7</f>
        <v>0</v>
      </c>
      <c r="F19" s="59"/>
      <c r="G19" s="61">
        <f t="shared" si="2"/>
        <v>283180.27067999996</v>
      </c>
      <c r="H19" s="59"/>
      <c r="I19" s="61">
        <f t="shared" si="0"/>
        <v>283180.27067999996</v>
      </c>
      <c r="J19" s="59"/>
    </row>
    <row r="20" spans="1:10" x14ac:dyDescent="0.2">
      <c r="A20" s="56">
        <f t="shared" si="1"/>
        <v>6</v>
      </c>
      <c r="C20" s="57">
        <f>'Maximo 2023 Input'!B18</f>
        <v>44331</v>
      </c>
      <c r="D20" s="57"/>
      <c r="E20" s="60">
        <f>'Maximo 2023 Input'!D18*'Maximo 2023 Input'!$D$7*'Maximo 2023 Input'!$H$7</f>
        <v>0</v>
      </c>
      <c r="F20" s="59"/>
      <c r="G20" s="61">
        <f t="shared" si="2"/>
        <v>283180.27067999996</v>
      </c>
      <c r="H20" s="59"/>
      <c r="I20" s="61">
        <f t="shared" si="0"/>
        <v>283180.27067999996</v>
      </c>
      <c r="J20" s="59"/>
    </row>
    <row r="21" spans="1:10" x14ac:dyDescent="0.2">
      <c r="A21" s="56">
        <f t="shared" si="1"/>
        <v>7</v>
      </c>
      <c r="C21" s="57">
        <f>'Maximo 2023 Input'!B19</f>
        <v>44361</v>
      </c>
      <c r="D21" s="57"/>
      <c r="E21" s="60">
        <f>'Maximo 2023 Input'!D19*'Maximo 2023 Input'!$D$7*'Maximo 2023 Input'!$H$7</f>
        <v>0</v>
      </c>
      <c r="F21" s="59"/>
      <c r="G21" s="61">
        <f t="shared" si="2"/>
        <v>283180.27067999996</v>
      </c>
      <c r="H21" s="59"/>
      <c r="I21" s="61">
        <f t="shared" si="0"/>
        <v>283180.27067999996</v>
      </c>
      <c r="J21" s="59"/>
    </row>
    <row r="22" spans="1:10" x14ac:dyDescent="0.2">
      <c r="A22" s="56">
        <f t="shared" si="1"/>
        <v>8</v>
      </c>
      <c r="C22" s="57">
        <f>'Maximo 2023 Input'!B20</f>
        <v>44391</v>
      </c>
      <c r="D22" s="57"/>
      <c r="E22" s="60">
        <f>'Maximo 2023 Input'!D20*'Maximo 2023 Input'!$D$7*'Maximo 2023 Input'!$H$7</f>
        <v>0</v>
      </c>
      <c r="F22" s="59"/>
      <c r="G22" s="61">
        <f t="shared" si="2"/>
        <v>283180.27067999996</v>
      </c>
      <c r="H22" s="59"/>
      <c r="I22" s="61">
        <f t="shared" si="0"/>
        <v>283180.27067999996</v>
      </c>
      <c r="J22" s="59"/>
    </row>
    <row r="23" spans="1:10" x14ac:dyDescent="0.2">
      <c r="A23" s="56">
        <f t="shared" si="1"/>
        <v>9</v>
      </c>
      <c r="C23" s="57">
        <f>'Maximo 2023 Input'!B21</f>
        <v>44421</v>
      </c>
      <c r="D23" s="57"/>
      <c r="E23" s="60">
        <f>'Maximo 2023 Input'!D21*'Maximo 2023 Input'!$D$7*'Maximo 2023 Input'!$H$7</f>
        <v>0</v>
      </c>
      <c r="F23" s="59"/>
      <c r="G23" s="61">
        <f t="shared" si="2"/>
        <v>283180.27067999996</v>
      </c>
      <c r="H23" s="59"/>
      <c r="I23" s="61">
        <f t="shared" si="0"/>
        <v>283180.27067999996</v>
      </c>
      <c r="J23" s="59"/>
    </row>
    <row r="24" spans="1:10" x14ac:dyDescent="0.2">
      <c r="A24" s="56">
        <f t="shared" si="1"/>
        <v>10</v>
      </c>
      <c r="C24" s="57">
        <f>'Maximo 2023 Input'!B22</f>
        <v>44451</v>
      </c>
      <c r="D24" s="57"/>
      <c r="E24" s="60">
        <f>'Maximo 2023 Input'!D22*'Maximo 2023 Input'!$D$7*'Maximo 2023 Input'!$H$7</f>
        <v>0</v>
      </c>
      <c r="F24" s="59"/>
      <c r="G24" s="61">
        <f t="shared" si="2"/>
        <v>283180.27067999996</v>
      </c>
      <c r="H24" s="59"/>
      <c r="I24" s="61">
        <f t="shared" si="0"/>
        <v>283180.27067999996</v>
      </c>
      <c r="J24" s="59"/>
    </row>
    <row r="25" spans="1:10" x14ac:dyDescent="0.2">
      <c r="A25" s="56">
        <f t="shared" si="1"/>
        <v>11</v>
      </c>
      <c r="C25" s="57">
        <f>'Maximo 2023 Input'!B23</f>
        <v>44481</v>
      </c>
      <c r="D25" s="57"/>
      <c r="E25" s="60">
        <f>'Maximo 2023 Input'!D23*'Maximo 2023 Input'!$D$7*'Maximo 2023 Input'!$H$7</f>
        <v>0</v>
      </c>
      <c r="F25" s="59"/>
      <c r="G25" s="61">
        <f t="shared" si="2"/>
        <v>283180.27067999996</v>
      </c>
      <c r="H25" s="59"/>
      <c r="I25" s="61">
        <f t="shared" si="0"/>
        <v>283180.27067999996</v>
      </c>
      <c r="J25" s="59"/>
    </row>
    <row r="26" spans="1:10" x14ac:dyDescent="0.2">
      <c r="A26" s="56">
        <f t="shared" si="1"/>
        <v>12</v>
      </c>
      <c r="C26" s="57">
        <f>'Maximo 2023 Input'!B24</f>
        <v>44511</v>
      </c>
      <c r="D26" s="57"/>
      <c r="E26" s="60">
        <f>'Maximo 2023 Input'!D24*'Maximo 2023 Input'!$D$7*'Maximo 2023 Input'!$H$7</f>
        <v>0</v>
      </c>
      <c r="F26" s="59"/>
      <c r="G26" s="61">
        <f t="shared" si="2"/>
        <v>283180.27067999996</v>
      </c>
      <c r="H26" s="59"/>
      <c r="I26" s="61">
        <f t="shared" si="0"/>
        <v>283180.27067999996</v>
      </c>
      <c r="J26" s="59"/>
    </row>
    <row r="27" spans="1:10" x14ac:dyDescent="0.2">
      <c r="A27" s="56">
        <f t="shared" si="1"/>
        <v>13</v>
      </c>
      <c r="C27" s="57">
        <f>'Maximo 2023 Input'!B25</f>
        <v>44541</v>
      </c>
      <c r="D27" s="57"/>
      <c r="E27" s="62">
        <f>'Maximo 2023 Input'!D25*'Maximo 2023 Input'!$D$7*'Maximo 2023 Input'!$H$7</f>
        <v>0</v>
      </c>
      <c r="F27" s="59"/>
      <c r="G27" s="63">
        <f t="shared" si="2"/>
        <v>283180.27067999996</v>
      </c>
      <c r="H27" s="59"/>
      <c r="I27" s="63">
        <f t="shared" si="0"/>
        <v>283180.27067999996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3398163.2481600004</v>
      </c>
      <c r="H28" s="66"/>
      <c r="I28" s="65">
        <f>SUM(I16:I27)</f>
        <v>3398163.2481600004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283180.27</v>
      </c>
      <c r="H30" s="66"/>
      <c r="I30" s="68">
        <f>ROUND(+I28/12,2)</f>
        <v>283180.27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283180.27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2480-D2EC-4E02-9752-6F6718A9AB92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20.71093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1.71093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'Maximo 2023 Input'!A4:J4</f>
        <v>Pro-Forma Adjustment - System Reliability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'Maximo 2023 Input'!F6</f>
        <v>Maximo 2023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'Maximo 2023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78" t="s">
        <v>94</v>
      </c>
      <c r="E11" s="53" t="str">
        <f>"Acct "&amp;'Maximo 2023 Input'!F13</f>
        <v>Acct 2.303.00</v>
      </c>
      <c r="F11" s="53"/>
      <c r="G11" s="53"/>
      <c r="H11" s="53"/>
      <c r="I11" s="53"/>
    </row>
    <row r="12" spans="1:12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0">
        <v>1</v>
      </c>
      <c r="C15" s="57">
        <f>'Maximo 2023 TotalWO'!C15</f>
        <v>44180</v>
      </c>
      <c r="D15" s="57"/>
      <c r="E15" s="58">
        <f>'Maximo 2023 TotalWO'!E15*'Maximo 2023 Input'!$H$13</f>
        <v>0</v>
      </c>
      <c r="F15" s="71"/>
      <c r="G15" s="58">
        <f>'Maximo 2023 TotalWO'!G15*'Maximo 2023 Input'!$H$13</f>
        <v>0</v>
      </c>
      <c r="H15" s="61"/>
      <c r="I15" s="58">
        <f t="shared" ref="I15:I27" si="0">G15-E15</f>
        <v>0</v>
      </c>
    </row>
    <row r="16" spans="1:12" x14ac:dyDescent="0.2">
      <c r="A16" s="50">
        <f t="shared" ref="A16:A38" si="1">1+A15</f>
        <v>2</v>
      </c>
      <c r="C16" s="57">
        <f>'Maximo 2023 TotalWO'!C16</f>
        <v>44211</v>
      </c>
      <c r="D16" s="57"/>
      <c r="E16" s="60">
        <f>'Maximo 2023 TotalWO'!E16*'Maximo 2023 Input'!$H$13</f>
        <v>0</v>
      </c>
      <c r="F16" s="71"/>
      <c r="G16" s="60">
        <f>'Maximo 2023 TotalWO'!G16*'Maximo 2023 Input'!$H$13</f>
        <v>283180.27067999996</v>
      </c>
      <c r="H16" s="61"/>
      <c r="I16" s="60">
        <f t="shared" si="0"/>
        <v>283180.27067999996</v>
      </c>
      <c r="K16" s="87"/>
      <c r="L16" s="87"/>
    </row>
    <row r="17" spans="1:9" x14ac:dyDescent="0.2">
      <c r="A17" s="50">
        <f t="shared" si="1"/>
        <v>3</v>
      </c>
      <c r="C17" s="57">
        <f t="shared" ref="C17:C27" si="2">C16+31</f>
        <v>44242</v>
      </c>
      <c r="D17" s="57"/>
      <c r="E17" s="72">
        <f>'Maximo 2023 TotalWO'!E17*'Maximo 2023 Input'!$H$13</f>
        <v>0</v>
      </c>
      <c r="F17" s="71"/>
      <c r="G17" s="71">
        <f>'Maximo 2023 TotalWO'!G17*'Maximo 2023 Input'!$H$13</f>
        <v>283180.27067999996</v>
      </c>
      <c r="H17" s="61"/>
      <c r="I17" s="61">
        <f t="shared" si="0"/>
        <v>283180.27067999996</v>
      </c>
    </row>
    <row r="18" spans="1:9" x14ac:dyDescent="0.2">
      <c r="A18" s="50">
        <f t="shared" si="1"/>
        <v>4</v>
      </c>
      <c r="C18" s="57">
        <f t="shared" si="2"/>
        <v>44273</v>
      </c>
      <c r="D18" s="57"/>
      <c r="E18" s="72">
        <f>'Maximo 2023 TotalWO'!E18*'Maximo 2023 Input'!$H$13</f>
        <v>0</v>
      </c>
      <c r="F18" s="71"/>
      <c r="G18" s="71">
        <f>'Maximo 2023 TotalWO'!G18*'Maximo 2023 Input'!$H$13</f>
        <v>283180.27067999996</v>
      </c>
      <c r="H18" s="61"/>
      <c r="I18" s="61">
        <f t="shared" si="0"/>
        <v>283180.27067999996</v>
      </c>
    </row>
    <row r="19" spans="1:9" x14ac:dyDescent="0.2">
      <c r="A19" s="50">
        <f t="shared" si="1"/>
        <v>5</v>
      </c>
      <c r="C19" s="57">
        <f t="shared" si="2"/>
        <v>44304</v>
      </c>
      <c r="D19" s="57"/>
      <c r="E19" s="72">
        <f>'Maximo 2023 TotalWO'!E19*'Maximo 2023 Input'!$H$13</f>
        <v>0</v>
      </c>
      <c r="F19" s="71"/>
      <c r="G19" s="71">
        <f>'Maximo 2023 TotalWO'!G19*'Maximo 2023 Input'!$H$13</f>
        <v>283180.27067999996</v>
      </c>
      <c r="H19" s="61"/>
      <c r="I19" s="61">
        <f t="shared" si="0"/>
        <v>283180.27067999996</v>
      </c>
    </row>
    <row r="20" spans="1:9" x14ac:dyDescent="0.2">
      <c r="A20" s="50">
        <f t="shared" si="1"/>
        <v>6</v>
      </c>
      <c r="C20" s="57">
        <f t="shared" si="2"/>
        <v>44335</v>
      </c>
      <c r="D20" s="57"/>
      <c r="E20" s="72">
        <f>'Maximo 2023 TotalWO'!E20*'Maximo 2023 Input'!$H$13</f>
        <v>0</v>
      </c>
      <c r="F20" s="71"/>
      <c r="G20" s="71">
        <f>'Maximo 2023 TotalWO'!G20*'Maximo 2023 Input'!$H$13</f>
        <v>283180.27067999996</v>
      </c>
      <c r="H20" s="61"/>
      <c r="I20" s="61">
        <f t="shared" si="0"/>
        <v>283180.27067999996</v>
      </c>
    </row>
    <row r="21" spans="1:9" x14ac:dyDescent="0.2">
      <c r="A21" s="50">
        <f t="shared" si="1"/>
        <v>7</v>
      </c>
      <c r="C21" s="57">
        <f t="shared" si="2"/>
        <v>44366</v>
      </c>
      <c r="D21" s="57"/>
      <c r="E21" s="72">
        <f>'Maximo 2023 TotalWO'!E21*'Maximo 2023 Input'!$H$13</f>
        <v>0</v>
      </c>
      <c r="F21" s="71"/>
      <c r="G21" s="71">
        <f>'Maximo 2023 TotalWO'!G21*'Maximo 2023 Input'!$H$13</f>
        <v>283180.27067999996</v>
      </c>
      <c r="H21" s="61"/>
      <c r="I21" s="61">
        <f t="shared" si="0"/>
        <v>283180.27067999996</v>
      </c>
    </row>
    <row r="22" spans="1:9" x14ac:dyDescent="0.2">
      <c r="A22" s="50">
        <f t="shared" si="1"/>
        <v>8</v>
      </c>
      <c r="C22" s="57">
        <f t="shared" si="2"/>
        <v>44397</v>
      </c>
      <c r="D22" s="57"/>
      <c r="E22" s="72">
        <f>'Maximo 2023 TotalWO'!E22*'Maximo 2023 Input'!$H$13</f>
        <v>0</v>
      </c>
      <c r="F22" s="71"/>
      <c r="G22" s="71">
        <f>'Maximo 2023 TotalWO'!G22*'Maximo 2023 Input'!$H$13</f>
        <v>283180.27067999996</v>
      </c>
      <c r="H22" s="61"/>
      <c r="I22" s="61">
        <f t="shared" si="0"/>
        <v>283180.27067999996</v>
      </c>
    </row>
    <row r="23" spans="1:9" x14ac:dyDescent="0.2">
      <c r="A23" s="50">
        <f t="shared" si="1"/>
        <v>9</v>
      </c>
      <c r="C23" s="57">
        <f t="shared" si="2"/>
        <v>44428</v>
      </c>
      <c r="D23" s="57"/>
      <c r="E23" s="72">
        <f>'Maximo 2023 TotalWO'!E23*'Maximo 2023 Input'!$H$13</f>
        <v>0</v>
      </c>
      <c r="F23" s="71"/>
      <c r="G23" s="71">
        <f>'Maximo 2023 TotalWO'!G23*'Maximo 2023 Input'!$H$13</f>
        <v>283180.27067999996</v>
      </c>
      <c r="H23" s="61"/>
      <c r="I23" s="61">
        <f t="shared" si="0"/>
        <v>283180.27067999996</v>
      </c>
    </row>
    <row r="24" spans="1:9" x14ac:dyDescent="0.2">
      <c r="A24" s="50">
        <f t="shared" si="1"/>
        <v>10</v>
      </c>
      <c r="C24" s="57">
        <f t="shared" si="2"/>
        <v>44459</v>
      </c>
      <c r="D24" s="57"/>
      <c r="E24" s="72">
        <f>'Maximo 2023 TotalWO'!E24*'Maximo 2023 Input'!$H$13</f>
        <v>0</v>
      </c>
      <c r="F24" s="71"/>
      <c r="G24" s="71">
        <f>'Maximo 2023 TotalWO'!G24*'Maximo 2023 Input'!$H$13</f>
        <v>283180.27067999996</v>
      </c>
      <c r="H24" s="61"/>
      <c r="I24" s="61">
        <f t="shared" si="0"/>
        <v>283180.27067999996</v>
      </c>
    </row>
    <row r="25" spans="1:9" x14ac:dyDescent="0.2">
      <c r="A25" s="50">
        <f t="shared" si="1"/>
        <v>11</v>
      </c>
      <c r="C25" s="57">
        <f t="shared" si="2"/>
        <v>44490</v>
      </c>
      <c r="D25" s="57"/>
      <c r="E25" s="72">
        <f>'Maximo 2023 TotalWO'!E25*'Maximo 2023 Input'!$H$13</f>
        <v>0</v>
      </c>
      <c r="F25" s="71"/>
      <c r="G25" s="71">
        <f>'Maximo 2023 TotalWO'!G25*'Maximo 2023 Input'!$H$13</f>
        <v>283180.27067999996</v>
      </c>
      <c r="H25" s="61"/>
      <c r="I25" s="61">
        <f t="shared" si="0"/>
        <v>283180.27067999996</v>
      </c>
    </row>
    <row r="26" spans="1:9" x14ac:dyDescent="0.2">
      <c r="A26" s="50">
        <f t="shared" si="1"/>
        <v>12</v>
      </c>
      <c r="C26" s="57">
        <f t="shared" si="2"/>
        <v>44521</v>
      </c>
      <c r="D26" s="57"/>
      <c r="E26" s="72">
        <f>'Maximo 2023 TotalWO'!E26*'Maximo 2023 Input'!$H$13</f>
        <v>0</v>
      </c>
      <c r="F26" s="71"/>
      <c r="G26" s="71">
        <f>'Maximo 2023 TotalWO'!G26*'Maximo 2023 Input'!$H$13</f>
        <v>283180.27067999996</v>
      </c>
      <c r="H26" s="61"/>
      <c r="I26" s="61">
        <f t="shared" si="0"/>
        <v>283180.27067999996</v>
      </c>
    </row>
    <row r="27" spans="1:9" x14ac:dyDescent="0.2">
      <c r="A27" s="50">
        <f t="shared" si="1"/>
        <v>13</v>
      </c>
      <c r="C27" s="57">
        <f t="shared" si="2"/>
        <v>44552</v>
      </c>
      <c r="D27" s="57"/>
      <c r="E27" s="73">
        <f>'Maximo 2023 TotalWO'!E27*'Maximo 2023 Input'!$H$13</f>
        <v>0</v>
      </c>
      <c r="F27" s="71"/>
      <c r="G27" s="74">
        <f>'Maximo 2023 TotalWO'!G27*'Maximo 2023 Input'!$H$13</f>
        <v>283180.27067999996</v>
      </c>
      <c r="H27" s="61"/>
      <c r="I27" s="63">
        <f t="shared" si="0"/>
        <v>283180.27067999996</v>
      </c>
    </row>
    <row r="28" spans="1:9" x14ac:dyDescent="0.2">
      <c r="A28" s="50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3398163.2481600004</v>
      </c>
      <c r="H28" s="66"/>
      <c r="I28" s="65">
        <f>SUM(I16:I27)</f>
        <v>3398163.2481600004</v>
      </c>
    </row>
    <row r="29" spans="1:9" x14ac:dyDescent="0.2">
      <c r="A29" s="50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0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283180.27</v>
      </c>
      <c r="H30" s="66"/>
      <c r="I30" s="68">
        <f>ROUND(+I28/12,2)</f>
        <v>283180.27</v>
      </c>
    </row>
    <row r="31" spans="1:9" ht="12" thickTop="1" x14ac:dyDescent="0.2">
      <c r="A31" s="50">
        <f t="shared" si="1"/>
        <v>17</v>
      </c>
    </row>
    <row r="32" spans="1:9" x14ac:dyDescent="0.2">
      <c r="A32" s="50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0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283180.27</v>
      </c>
    </row>
    <row r="34" spans="1:13" ht="12" thickTop="1" x14ac:dyDescent="0.2">
      <c r="A34" s="50">
        <f t="shared" si="1"/>
        <v>20</v>
      </c>
    </row>
    <row r="35" spans="1:13" x14ac:dyDescent="0.2">
      <c r="A35" s="50">
        <f t="shared" si="1"/>
        <v>21</v>
      </c>
      <c r="I35" s="64" t="s">
        <v>103</v>
      </c>
    </row>
    <row r="36" spans="1:13" x14ac:dyDescent="0.2">
      <c r="A36" s="50">
        <f t="shared" si="1"/>
        <v>22</v>
      </c>
      <c r="I36" s="64" t="s">
        <v>161</v>
      </c>
    </row>
    <row r="37" spans="1:13" x14ac:dyDescent="0.2">
      <c r="A37" s="50">
        <f t="shared" si="1"/>
        <v>23</v>
      </c>
    </row>
    <row r="38" spans="1:13" x14ac:dyDescent="0.2">
      <c r="A38" s="50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System Reliability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Maximo 2023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78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97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2359.84</v>
      </c>
      <c r="H53" s="66"/>
      <c r="I53" s="65">
        <f t="shared" ref="I53:I64" si="4">G53-E53</f>
        <v>2359.84</v>
      </c>
      <c r="K53" s="60"/>
      <c r="M53" s="18">
        <f>+ROUND(M67/12,2)</f>
        <v>1156.32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2359.84</v>
      </c>
      <c r="H54" s="59"/>
      <c r="I54" s="61">
        <f t="shared" si="4"/>
        <v>2359.84</v>
      </c>
      <c r="M54" s="91">
        <f t="shared" ref="M54:M60" si="8">+M53</f>
        <v>1156.32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2359.84</v>
      </c>
      <c r="H55" s="59"/>
      <c r="I55" s="61">
        <f t="shared" si="4"/>
        <v>2359.84</v>
      </c>
      <c r="M55" s="91">
        <f t="shared" si="8"/>
        <v>1156.32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2359.84</v>
      </c>
      <c r="H56" s="59"/>
      <c r="I56" s="61">
        <f t="shared" si="4"/>
        <v>2359.84</v>
      </c>
      <c r="M56" s="91">
        <f t="shared" si="8"/>
        <v>1156.32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2359.84</v>
      </c>
      <c r="H57" s="59"/>
      <c r="I57" s="61">
        <f t="shared" si="4"/>
        <v>2359.84</v>
      </c>
      <c r="M57" s="91">
        <f t="shared" si="8"/>
        <v>1156.32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2359.84</v>
      </c>
      <c r="H58" s="59"/>
      <c r="I58" s="61">
        <f t="shared" si="4"/>
        <v>2359.84</v>
      </c>
      <c r="M58" s="91">
        <f t="shared" si="8"/>
        <v>1156.32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2359.84</v>
      </c>
      <c r="H59" s="59"/>
      <c r="I59" s="61">
        <f t="shared" si="4"/>
        <v>2359.84</v>
      </c>
      <c r="M59" s="91">
        <f t="shared" si="8"/>
        <v>1156.32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2359.84</v>
      </c>
      <c r="H60" s="59"/>
      <c r="I60" s="61">
        <f t="shared" si="4"/>
        <v>2359.84</v>
      </c>
      <c r="M60" s="91">
        <f t="shared" si="8"/>
        <v>1156.32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2359.84</v>
      </c>
      <c r="H61" s="59"/>
      <c r="I61" s="61">
        <f t="shared" si="4"/>
        <v>2359.84</v>
      </c>
      <c r="M61" s="91">
        <f>+M60+0.01</f>
        <v>1156.33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2359.84</v>
      </c>
      <c r="H62" s="59"/>
      <c r="I62" s="61">
        <f t="shared" si="4"/>
        <v>2359.84</v>
      </c>
      <c r="M62" s="91">
        <f>+M61</f>
        <v>1156.33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2359.84</v>
      </c>
      <c r="H63" s="59"/>
      <c r="I63" s="61">
        <f t="shared" si="4"/>
        <v>2359.84</v>
      </c>
      <c r="M63" s="91">
        <f>+M62</f>
        <v>1156.33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2359.84</v>
      </c>
      <c r="H64" s="59"/>
      <c r="I64" s="63">
        <f t="shared" si="4"/>
        <v>2359.84</v>
      </c>
      <c r="M64" s="63">
        <f>+M63</f>
        <v>1156.33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28318.080000000002</v>
      </c>
      <c r="H65" s="66"/>
      <c r="I65" s="65">
        <f>SUM(I53:I64)</f>
        <v>28318.080000000002</v>
      </c>
      <c r="M65" s="65">
        <f>SUM(M53:M64)</f>
        <v>13875.88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28318.080000000002</v>
      </c>
      <c r="K67" s="68">
        <f>ROUND(G16*K73,2)</f>
        <v>94393.42</v>
      </c>
      <c r="M67" s="68">
        <f>ROUND(+(K67-I67)*M73,2)</f>
        <v>13875.82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162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'Maximo 2023 Input'!J13</f>
        <v>0.1</v>
      </c>
      <c r="F73" s="79"/>
      <c r="G73" s="79">
        <f>E73/12</f>
        <v>8.3333333333333332E-3</v>
      </c>
      <c r="K73" s="88">
        <f>+'Maximo 2023 Input'!L13</f>
        <v>0.33333333333333331</v>
      </c>
      <c r="M73" s="89">
        <f>+'Maximo 2023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System Reliability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Maximo 2023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97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6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6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2359.84</v>
      </c>
      <c r="H93" s="59"/>
      <c r="I93" s="60">
        <f t="shared" si="9"/>
        <v>2359.84</v>
      </c>
      <c r="M93" s="60">
        <f>+M53</f>
        <v>1156.32</v>
      </c>
    </row>
    <row r="94" spans="1:13" x14ac:dyDescent="0.2">
      <c r="A94" s="56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4719.68</v>
      </c>
      <c r="H94" s="59"/>
      <c r="I94" s="61">
        <f t="shared" si="9"/>
        <v>4719.68</v>
      </c>
      <c r="M94" s="61">
        <f t="shared" ref="M94:M104" si="14">+M93+M54</f>
        <v>2312.64</v>
      </c>
    </row>
    <row r="95" spans="1:13" x14ac:dyDescent="0.2">
      <c r="A95" s="56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7079.52</v>
      </c>
      <c r="H95" s="59"/>
      <c r="I95" s="61">
        <f t="shared" si="9"/>
        <v>7079.52</v>
      </c>
      <c r="M95" s="61">
        <f t="shared" si="14"/>
        <v>3468.96</v>
      </c>
    </row>
    <row r="96" spans="1:13" x14ac:dyDescent="0.2">
      <c r="A96" s="56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9439.36</v>
      </c>
      <c r="H96" s="59"/>
      <c r="I96" s="61">
        <f t="shared" si="9"/>
        <v>9439.36</v>
      </c>
      <c r="M96" s="61">
        <f t="shared" si="14"/>
        <v>4625.28</v>
      </c>
    </row>
    <row r="97" spans="1:13" x14ac:dyDescent="0.2">
      <c r="A97" s="56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11799.2</v>
      </c>
      <c r="H97" s="59"/>
      <c r="I97" s="61">
        <f t="shared" si="9"/>
        <v>11799.2</v>
      </c>
      <c r="M97" s="61">
        <f t="shared" si="14"/>
        <v>5781.5999999999995</v>
      </c>
    </row>
    <row r="98" spans="1:13" x14ac:dyDescent="0.2">
      <c r="A98" s="56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14159.04</v>
      </c>
      <c r="H98" s="59"/>
      <c r="I98" s="61">
        <f t="shared" si="9"/>
        <v>14159.04</v>
      </c>
      <c r="M98" s="61">
        <f t="shared" si="14"/>
        <v>6937.9199999999992</v>
      </c>
    </row>
    <row r="99" spans="1:13" x14ac:dyDescent="0.2">
      <c r="A99" s="56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16518.88</v>
      </c>
      <c r="H99" s="59"/>
      <c r="I99" s="61">
        <f t="shared" si="9"/>
        <v>16518.88</v>
      </c>
      <c r="M99" s="61">
        <f t="shared" si="14"/>
        <v>8094.2399999999989</v>
      </c>
    </row>
    <row r="100" spans="1:13" x14ac:dyDescent="0.2">
      <c r="A100" s="56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18878.72</v>
      </c>
      <c r="H100" s="59"/>
      <c r="I100" s="61">
        <f t="shared" si="9"/>
        <v>18878.72</v>
      </c>
      <c r="M100" s="61">
        <f t="shared" si="14"/>
        <v>9250.56</v>
      </c>
    </row>
    <row r="101" spans="1:13" x14ac:dyDescent="0.2">
      <c r="A101" s="56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21238.560000000001</v>
      </c>
      <c r="H101" s="59"/>
      <c r="I101" s="61">
        <f t="shared" si="9"/>
        <v>21238.560000000001</v>
      </c>
      <c r="M101" s="61">
        <f t="shared" si="14"/>
        <v>10406.89</v>
      </c>
    </row>
    <row r="102" spans="1:13" x14ac:dyDescent="0.2">
      <c r="A102" s="56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23598.400000000001</v>
      </c>
      <c r="H102" s="59"/>
      <c r="I102" s="61">
        <f t="shared" si="9"/>
        <v>23598.400000000001</v>
      </c>
      <c r="M102" s="61">
        <f t="shared" si="14"/>
        <v>11563.22</v>
      </c>
    </row>
    <row r="103" spans="1:13" x14ac:dyDescent="0.2">
      <c r="A103" s="56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25958.240000000002</v>
      </c>
      <c r="H103" s="59"/>
      <c r="I103" s="61">
        <f t="shared" si="9"/>
        <v>25958.240000000002</v>
      </c>
      <c r="M103" s="61">
        <f t="shared" si="14"/>
        <v>12719.55</v>
      </c>
    </row>
    <row r="104" spans="1:13" x14ac:dyDescent="0.2">
      <c r="A104" s="56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28318.080000000002</v>
      </c>
      <c r="H104" s="59"/>
      <c r="I104" s="63">
        <f t="shared" si="9"/>
        <v>28318.080000000002</v>
      </c>
      <c r="M104" s="63">
        <f t="shared" si="14"/>
        <v>13875.88</v>
      </c>
    </row>
    <row r="105" spans="1:13" x14ac:dyDescent="0.2">
      <c r="A105" s="56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184067.52000000002</v>
      </c>
      <c r="H105" s="66"/>
      <c r="I105" s="65">
        <f>SUM(I93:I104)</f>
        <v>184067.52000000002</v>
      </c>
      <c r="M105" s="65">
        <f>SUM(M93:M104)</f>
        <v>90193.06</v>
      </c>
    </row>
    <row r="106" spans="1:13" x14ac:dyDescent="0.2">
      <c r="A106" s="56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6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15338.96</v>
      </c>
      <c r="H107" s="66"/>
      <c r="I107" s="68">
        <f>ROUND(+I105/12,2)</f>
        <v>15338.96</v>
      </c>
      <c r="M107" s="68">
        <f>ROUND(+M105/12,2)</f>
        <v>7516.09</v>
      </c>
    </row>
    <row r="108" spans="1:13" ht="12" thickTop="1" x14ac:dyDescent="0.2">
      <c r="A108" s="56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6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6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15338.96</v>
      </c>
      <c r="M110" s="81">
        <f>+M107</f>
        <v>7516.09</v>
      </c>
    </row>
    <row r="111" spans="1:13" ht="12" thickTop="1" x14ac:dyDescent="0.2">
      <c r="A111" s="56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6">
        <f t="shared" si="10"/>
        <v>21</v>
      </c>
      <c r="I112" s="64" t="s">
        <v>163</v>
      </c>
      <c r="M112" s="64" t="s">
        <v>164</v>
      </c>
    </row>
    <row r="113" spans="1:9" x14ac:dyDescent="0.2">
      <c r="A113" s="56">
        <f t="shared" si="10"/>
        <v>22</v>
      </c>
    </row>
    <row r="114" spans="1:9" x14ac:dyDescent="0.2">
      <c r="A114" s="56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6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6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6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6">
        <f t="shared" si="10"/>
        <v>27</v>
      </c>
      <c r="H118" s="59"/>
      <c r="I118" s="59"/>
    </row>
    <row r="119" spans="1:9" x14ac:dyDescent="0.2">
      <c r="A119" s="56">
        <f t="shared" si="10"/>
        <v>28</v>
      </c>
    </row>
    <row r="120" spans="1:9" x14ac:dyDescent="0.2">
      <c r="A120" s="56">
        <f t="shared" si="10"/>
        <v>29</v>
      </c>
    </row>
    <row r="121" spans="1:9" x14ac:dyDescent="0.2">
      <c r="A121" s="56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88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491A-3221-468A-AA92-6BCCFC284F8F}">
  <dimension ref="A1:N115"/>
  <sheetViews>
    <sheetView zoomScaleNormal="100" workbookViewId="0">
      <selection activeCell="A3" sqref="A3"/>
    </sheetView>
  </sheetViews>
  <sheetFormatPr defaultColWidth="9.140625"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4" width="14.7109375" style="83" customWidth="1"/>
    <col min="5" max="5" width="5.85546875" style="83" customWidth="1"/>
    <col min="6" max="6" width="9.140625" style="83"/>
    <col min="7" max="7" width="11.28515625" style="83" bestFit="1" customWidth="1"/>
    <col min="8" max="16384" width="9.140625" style="83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 t="str">
        <f>'Maximo 2023 Input'!A4:J4</f>
        <v>Pro-Forma Adjustment - System Reliability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3" t="str">
        <f>'Maximo 2023 Input'!F6</f>
        <v>Maximo 2023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</row>
    <row r="9" spans="1:14" x14ac:dyDescent="0.2">
      <c r="B9" s="84"/>
      <c r="D9" s="85"/>
    </row>
    <row r="10" spans="1:14" x14ac:dyDescent="0.2">
      <c r="B10" s="84"/>
      <c r="D10" s="85"/>
    </row>
    <row r="13" spans="1:14" x14ac:dyDescent="0.2">
      <c r="B13" s="84"/>
      <c r="D13" s="85"/>
    </row>
    <row r="14" spans="1:14" x14ac:dyDescent="0.2">
      <c r="B14" s="84"/>
      <c r="D14" s="85"/>
    </row>
    <row r="15" spans="1:14" x14ac:dyDescent="0.2">
      <c r="B15" s="84"/>
      <c r="D15" s="85"/>
    </row>
    <row r="16" spans="1:14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2:4" x14ac:dyDescent="0.2">
      <c r="B49" s="84"/>
      <c r="D49" s="85"/>
    </row>
    <row r="50" spans="2:4" x14ac:dyDescent="0.2">
      <c r="B50" s="84"/>
      <c r="D50" s="85"/>
    </row>
    <row r="51" spans="2:4" x14ac:dyDescent="0.2">
      <c r="B51" s="84"/>
      <c r="D51" s="85"/>
    </row>
    <row r="52" spans="2:4" x14ac:dyDescent="0.2">
      <c r="B52" s="84"/>
      <c r="D52" s="85"/>
    </row>
    <row r="53" spans="2:4" x14ac:dyDescent="0.2">
      <c r="B53" s="84"/>
      <c r="D53" s="85"/>
    </row>
    <row r="54" spans="2:4" x14ac:dyDescent="0.2">
      <c r="B54" s="84"/>
      <c r="D54" s="85"/>
    </row>
    <row r="55" spans="2:4" x14ac:dyDescent="0.2">
      <c r="B55" s="84"/>
      <c r="D55" s="85"/>
    </row>
    <row r="56" spans="2:4" x14ac:dyDescent="0.2">
      <c r="B56" s="84"/>
      <c r="D56" s="85"/>
    </row>
    <row r="57" spans="2:4" x14ac:dyDescent="0.2">
      <c r="B57" s="84"/>
      <c r="D57" s="85"/>
    </row>
    <row r="58" spans="2:4" x14ac:dyDescent="0.2">
      <c r="B58" s="84"/>
      <c r="D58" s="85"/>
    </row>
    <row r="59" spans="2:4" x14ac:dyDescent="0.2">
      <c r="B59" s="84"/>
      <c r="D59" s="85"/>
    </row>
    <row r="60" spans="2:4" x14ac:dyDescent="0.2">
      <c r="B60" s="84"/>
      <c r="D60" s="85"/>
    </row>
    <row r="61" spans="2:4" x14ac:dyDescent="0.2">
      <c r="B61" s="84"/>
      <c r="D61" s="85"/>
    </row>
    <row r="62" spans="2:4" x14ac:dyDescent="0.2">
      <c r="B62" s="84"/>
      <c r="D62" s="85"/>
    </row>
    <row r="63" spans="2:4" x14ac:dyDescent="0.2">
      <c r="B63" s="84"/>
      <c r="D63" s="85"/>
    </row>
    <row r="64" spans="2:4" x14ac:dyDescent="0.2">
      <c r="B64" s="84"/>
      <c r="D64" s="85"/>
    </row>
    <row r="65" spans="1:14" x14ac:dyDescent="0.2">
      <c r="B65" s="84"/>
      <c r="D65" s="85"/>
    </row>
    <row r="66" spans="1:14" x14ac:dyDescent="0.2">
      <c r="B66" s="84"/>
      <c r="D66" s="85"/>
    </row>
    <row r="67" spans="1:14" x14ac:dyDescent="0.2">
      <c r="B67" s="84"/>
      <c r="D67" s="85"/>
    </row>
    <row r="68" spans="1:14" x14ac:dyDescent="0.2">
      <c r="B68" s="84"/>
      <c r="D68" s="85"/>
    </row>
    <row r="69" spans="1:14" x14ac:dyDescent="0.2">
      <c r="B69" s="84"/>
      <c r="D69" s="85"/>
    </row>
    <row r="78" spans="1:14" ht="12.75" x14ac:dyDescent="0.2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6"/>
      <c r="L78" s="116"/>
      <c r="M78" s="116"/>
      <c r="N78" s="116"/>
    </row>
    <row r="79" spans="1:14" ht="12.75" x14ac:dyDescent="0.2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116"/>
      <c r="M79" s="116"/>
      <c r="N79" s="116"/>
    </row>
    <row r="81" spans="1:14" ht="12.75" x14ac:dyDescent="0.2">
      <c r="A81" s="115" t="str">
        <f>A4</f>
        <v>Pro-Forma Adjustment - System Reliability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116"/>
      <c r="M81" s="116"/>
      <c r="N81" s="116"/>
    </row>
    <row r="82" spans="1:14" ht="12.75" x14ac:dyDescent="0.2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6"/>
      <c r="L82" s="116"/>
      <c r="M82" s="116"/>
      <c r="N82" s="116"/>
    </row>
    <row r="83" spans="1:14" ht="12.75" x14ac:dyDescent="0.2">
      <c r="A83" s="113" t="str">
        <f>A6</f>
        <v>Maximo 2023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4"/>
      <c r="L83" s="114"/>
      <c r="M83" s="114"/>
      <c r="N83" s="114"/>
    </row>
    <row r="84" spans="1:14" x14ac:dyDescent="0.2">
      <c r="H84" s="83" t="s">
        <v>128</v>
      </c>
    </row>
    <row r="112" spans="4:7" x14ac:dyDescent="0.2">
      <c r="D112" s="83" t="s">
        <v>165</v>
      </c>
      <c r="G112" s="7">
        <v>16274728.199999999</v>
      </c>
    </row>
    <row r="113" spans="4:7" x14ac:dyDescent="0.2">
      <c r="D113" s="83" t="s">
        <v>130</v>
      </c>
      <c r="G113" s="6">
        <v>1.7399999999999999E-2</v>
      </c>
    </row>
    <row r="114" spans="4:7" ht="12" thickBot="1" x14ac:dyDescent="0.25">
      <c r="D114" s="83" t="s">
        <v>131</v>
      </c>
      <c r="G114" s="92">
        <f>+G112*G113</f>
        <v>283180.27067999996</v>
      </c>
    </row>
    <row r="115" spans="4:7" ht="12" thickTop="1" x14ac:dyDescent="0.2"/>
  </sheetData>
  <mergeCells count="10">
    <mergeCell ref="A83:N83"/>
    <mergeCell ref="A6:N6"/>
    <mergeCell ref="A78:N78"/>
    <mergeCell ref="A79:N79"/>
    <mergeCell ref="A81:N81"/>
    <mergeCell ref="A1:N1"/>
    <mergeCell ref="A2:N2"/>
    <mergeCell ref="A4:N4"/>
    <mergeCell ref="A5:N5"/>
    <mergeCell ref="A82:N82"/>
  </mergeCells>
  <pageMargins left="0.75" right="0.75" top="1" bottom="1" header="0.5" footer="0.5"/>
  <pageSetup scale="7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77" max="1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166</v>
      </c>
      <c r="E6" s="35"/>
      <c r="F6" s="120" t="s">
        <v>167</v>
      </c>
      <c r="G6" s="108"/>
      <c r="H6" s="108"/>
      <c r="I6" s="108"/>
      <c r="J6" s="108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ref="B16:B25" si="0">B15+30</f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45108</v>
      </c>
    </row>
    <row r="28" spans="1:10" x14ac:dyDescent="0.2">
      <c r="A28" s="37">
        <v>16</v>
      </c>
      <c r="B28" s="35" t="s">
        <v>83</v>
      </c>
      <c r="D28" s="127">
        <v>230980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168</v>
      </c>
    </row>
    <row r="33" spans="2:2" x14ac:dyDescent="0.2">
      <c r="B33" s="46" t="s">
        <v>169</v>
      </c>
    </row>
    <row r="34" spans="2:2" x14ac:dyDescent="0.2">
      <c r="B34" s="46" t="s">
        <v>170</v>
      </c>
    </row>
    <row r="35" spans="2:2" x14ac:dyDescent="0.2">
      <c r="B35" s="46" t="s">
        <v>171</v>
      </c>
    </row>
    <row r="36" spans="2:2" x14ac:dyDescent="0.2">
      <c r="B36" s="46" t="s">
        <v>172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J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8"/>
  <sheetViews>
    <sheetView zoomScaleNormal="100" workbookViewId="0">
      <selection sqref="A1:R1"/>
    </sheetView>
  </sheetViews>
  <sheetFormatPr defaultColWidth="8" defaultRowHeight="11.25" x14ac:dyDescent="0.2"/>
  <cols>
    <col min="1" max="1" width="3.85546875" style="11" bestFit="1" customWidth="1"/>
    <col min="2" max="2" width="29" style="11" bestFit="1" customWidth="1"/>
    <col min="3" max="3" width="0.85546875" style="11" customWidth="1"/>
    <col min="4" max="4" width="5.5703125" style="11" bestFit="1" customWidth="1"/>
    <col min="5" max="5" width="0.85546875" style="11" customWidth="1"/>
    <col min="6" max="6" width="12" style="11" bestFit="1" customWidth="1"/>
    <col min="7" max="7" width="0.85546875" style="11" customWidth="1"/>
    <col min="8" max="8" width="10.85546875" style="11" bestFit="1" customWidth="1"/>
    <col min="9" max="9" width="2.5703125" style="11" bestFit="1" customWidth="1"/>
    <col min="10" max="10" width="13.28515625" style="11" bestFit="1" customWidth="1"/>
    <col min="11" max="11" width="0.85546875" style="11" customWidth="1"/>
    <col min="12" max="12" width="12" style="11" bestFit="1" customWidth="1"/>
    <col min="13" max="13" width="0.85546875" style="11" customWidth="1"/>
    <col min="14" max="14" width="8.28515625" style="11" bestFit="1" customWidth="1"/>
    <col min="15" max="15" width="0.85546875" style="11" customWidth="1"/>
    <col min="16" max="16" width="12" style="11" bestFit="1" customWidth="1"/>
    <col min="17" max="17" width="0.85546875" style="11" customWidth="1"/>
    <col min="18" max="18" width="12.5703125" style="11" bestFit="1" customWidth="1"/>
    <col min="19" max="19" width="0.85546875" style="11" customWidth="1"/>
    <col min="20" max="20" width="12.7109375" style="11" bestFit="1" customWidth="1"/>
    <col min="21" max="16384" width="8" style="11"/>
  </cols>
  <sheetData>
    <row r="1" spans="1:18" ht="12.75" customHeight="1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8" ht="12.7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12.75" customHeight="1" x14ac:dyDescent="0.2">
      <c r="A3" s="107" t="str">
        <f>'WP E, pg 1'!A5:H5</f>
        <v>Pro-Forma Adjustment - Business Transformation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ht="12.75" customHeight="1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8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8" ht="12" thickBot="1" x14ac:dyDescent="0.25">
      <c r="F7" s="30" t="s">
        <v>27</v>
      </c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8" x14ac:dyDescent="0.2">
      <c r="A8" s="11" t="s">
        <v>1</v>
      </c>
      <c r="F8" s="13" t="s">
        <v>28</v>
      </c>
      <c r="H8" s="13" t="s">
        <v>29</v>
      </c>
      <c r="J8" s="13" t="s">
        <v>30</v>
      </c>
      <c r="L8" s="13" t="s">
        <v>31</v>
      </c>
      <c r="N8" s="13" t="s">
        <v>32</v>
      </c>
    </row>
    <row r="9" spans="1:18" ht="12" thickBot="1" x14ac:dyDescent="0.25">
      <c r="A9" s="95" t="s">
        <v>232</v>
      </c>
      <c r="B9" s="14" t="s">
        <v>33</v>
      </c>
      <c r="C9" s="14"/>
      <c r="D9" s="14" t="s">
        <v>34</v>
      </c>
      <c r="F9" s="15" t="s">
        <v>35</v>
      </c>
      <c r="H9" s="15" t="s">
        <v>36</v>
      </c>
      <c r="J9" s="15" t="s">
        <v>37</v>
      </c>
      <c r="L9" s="15" t="s">
        <v>38</v>
      </c>
      <c r="N9" s="15" t="s">
        <v>39</v>
      </c>
      <c r="P9" s="14" t="s">
        <v>40</v>
      </c>
    </row>
    <row r="10" spans="1:18" x14ac:dyDescent="0.2">
      <c r="B10" s="13" t="s">
        <v>5</v>
      </c>
      <c r="C10" s="13"/>
      <c r="D10" s="13" t="s">
        <v>6</v>
      </c>
      <c r="F10" s="33" t="s">
        <v>7</v>
      </c>
      <c r="H10" s="33" t="s">
        <v>41</v>
      </c>
      <c r="J10" s="33" t="s">
        <v>42</v>
      </c>
      <c r="L10" s="33" t="s">
        <v>43</v>
      </c>
      <c r="N10" s="33" t="s">
        <v>44</v>
      </c>
      <c r="P10" s="13" t="s">
        <v>45</v>
      </c>
    </row>
    <row r="11" spans="1:18" x14ac:dyDescent="0.2">
      <c r="B11" s="13"/>
      <c r="C11" s="13"/>
      <c r="D11" s="13"/>
      <c r="F11" s="33"/>
      <c r="H11" s="33"/>
      <c r="J11" s="33"/>
      <c r="L11" s="33"/>
      <c r="N11" s="33"/>
      <c r="P11" s="13"/>
    </row>
    <row r="12" spans="1:18" x14ac:dyDescent="0.2">
      <c r="A12" s="21">
        <v>1</v>
      </c>
      <c r="B12" s="11" t="s">
        <v>46</v>
      </c>
      <c r="C12" s="16"/>
      <c r="D12" s="17">
        <v>2022</v>
      </c>
      <c r="F12" s="18">
        <f>'Oracle CXM Acct1'!I33</f>
        <v>104238</v>
      </c>
      <c r="G12" s="19"/>
      <c r="H12" s="18">
        <v>0</v>
      </c>
      <c r="I12" s="19" t="s">
        <v>9</v>
      </c>
      <c r="J12" s="18">
        <v>0</v>
      </c>
      <c r="K12" s="19"/>
      <c r="L12" s="18">
        <v>0</v>
      </c>
      <c r="M12" s="19"/>
      <c r="N12" s="18">
        <v>0</v>
      </c>
      <c r="O12" s="19"/>
      <c r="P12" s="18">
        <f t="shared" ref="P12:P19" si="0">SUM(F12:N12)</f>
        <v>104238</v>
      </c>
    </row>
    <row r="13" spans="1:18" x14ac:dyDescent="0.2">
      <c r="A13" s="21">
        <f>A12+1</f>
        <v>2</v>
      </c>
      <c r="B13" s="11" t="s">
        <v>47</v>
      </c>
      <c r="C13" s="16"/>
      <c r="D13" s="17">
        <v>2022</v>
      </c>
      <c r="F13" s="23">
        <f>'Oracle CXM Engage Acct1'!I33</f>
        <v>396976</v>
      </c>
      <c r="G13" s="28"/>
      <c r="H13" s="23">
        <v>0</v>
      </c>
      <c r="I13" s="28"/>
      <c r="J13" s="23">
        <v>0</v>
      </c>
      <c r="K13" s="28"/>
      <c r="L13" s="23">
        <v>0</v>
      </c>
      <c r="M13" s="28"/>
      <c r="N13" s="23">
        <v>0</v>
      </c>
      <c r="O13" s="28"/>
      <c r="P13" s="23">
        <f t="shared" si="0"/>
        <v>396976</v>
      </c>
    </row>
    <row r="14" spans="1:18" x14ac:dyDescent="0.2">
      <c r="A14" s="21">
        <f t="shared" ref="A14:A21" si="1">A13+1</f>
        <v>3</v>
      </c>
      <c r="B14" s="11" t="s">
        <v>236</v>
      </c>
      <c r="C14" s="16"/>
      <c r="D14" s="17">
        <v>2022</v>
      </c>
      <c r="F14" s="23">
        <f>'Maximo 2022 Acct1'!I33</f>
        <v>188786.85</v>
      </c>
      <c r="G14" s="28"/>
      <c r="H14" s="23">
        <v>0</v>
      </c>
      <c r="I14" s="28"/>
      <c r="J14" s="23">
        <v>0</v>
      </c>
      <c r="K14" s="28"/>
      <c r="L14" s="23">
        <v>0</v>
      </c>
      <c r="M14" s="28"/>
      <c r="N14" s="23">
        <v>0</v>
      </c>
      <c r="O14" s="28"/>
      <c r="P14" s="23">
        <f t="shared" si="0"/>
        <v>188786.85</v>
      </c>
    </row>
    <row r="15" spans="1:18" x14ac:dyDescent="0.2">
      <c r="A15" s="21">
        <f t="shared" si="1"/>
        <v>4</v>
      </c>
      <c r="B15" s="11" t="s">
        <v>48</v>
      </c>
      <c r="C15" s="16"/>
      <c r="D15" s="17">
        <v>2023</v>
      </c>
      <c r="F15" s="23">
        <f>'Maximo 2023 Acct1'!I33</f>
        <v>283180.27</v>
      </c>
      <c r="G15" s="28"/>
      <c r="H15" s="23">
        <v>0</v>
      </c>
      <c r="I15" s="28"/>
      <c r="J15" s="23">
        <v>0</v>
      </c>
      <c r="K15" s="28"/>
      <c r="L15" s="23">
        <v>0</v>
      </c>
      <c r="M15" s="28"/>
      <c r="N15" s="23">
        <v>0</v>
      </c>
      <c r="O15" s="28"/>
      <c r="P15" s="23">
        <f t="shared" si="0"/>
        <v>283180.27</v>
      </c>
    </row>
    <row r="16" spans="1:18" x14ac:dyDescent="0.2">
      <c r="A16" s="21">
        <f t="shared" si="1"/>
        <v>5</v>
      </c>
      <c r="B16" s="11" t="s">
        <v>49</v>
      </c>
      <c r="C16" s="16"/>
      <c r="D16" s="17">
        <v>2023</v>
      </c>
      <c r="F16" s="23">
        <f>'Oracle ERP Acct1'!I33</f>
        <v>230980</v>
      </c>
      <c r="G16" s="19"/>
      <c r="H16" s="23">
        <v>0</v>
      </c>
      <c r="I16" s="19"/>
      <c r="J16" s="23">
        <v>0</v>
      </c>
      <c r="K16" s="19"/>
      <c r="L16" s="23">
        <v>0</v>
      </c>
      <c r="M16" s="19"/>
      <c r="N16" s="4">
        <v>0</v>
      </c>
      <c r="O16" s="19"/>
      <c r="P16" s="23">
        <f t="shared" si="0"/>
        <v>230980</v>
      </c>
    </row>
    <row r="17" spans="1:16" x14ac:dyDescent="0.2">
      <c r="A17" s="21">
        <f t="shared" si="1"/>
        <v>6</v>
      </c>
      <c r="B17" s="11" t="s">
        <v>50</v>
      </c>
      <c r="C17" s="16"/>
      <c r="D17" s="17">
        <v>2023</v>
      </c>
      <c r="F17" s="23">
        <f>'PowerPlan Acct1'!I33</f>
        <v>57383</v>
      </c>
      <c r="G17" s="19"/>
      <c r="H17" s="23">
        <v>0</v>
      </c>
      <c r="I17" s="19"/>
      <c r="J17" s="23">
        <v>0</v>
      </c>
      <c r="K17" s="19"/>
      <c r="L17" s="23">
        <v>0</v>
      </c>
      <c r="M17" s="19"/>
      <c r="N17" s="4">
        <v>0</v>
      </c>
      <c r="O17" s="19"/>
      <c r="P17" s="23">
        <f t="shared" si="0"/>
        <v>57383</v>
      </c>
    </row>
    <row r="18" spans="1:16" x14ac:dyDescent="0.2">
      <c r="A18" s="21">
        <f t="shared" si="1"/>
        <v>7</v>
      </c>
      <c r="B18" s="11" t="s">
        <v>51</v>
      </c>
      <c r="C18" s="16"/>
      <c r="D18" s="17">
        <v>2023</v>
      </c>
      <c r="F18" s="23">
        <f>'Oracle HCM Acct1'!I33</f>
        <v>546586</v>
      </c>
      <c r="G18" s="19"/>
      <c r="H18" s="23">
        <v>0</v>
      </c>
      <c r="I18" s="19"/>
      <c r="J18" s="23">
        <v>0</v>
      </c>
      <c r="K18" s="19"/>
      <c r="L18" s="23">
        <v>0</v>
      </c>
      <c r="M18" s="19"/>
      <c r="N18" s="4">
        <v>0</v>
      </c>
      <c r="O18" s="19"/>
      <c r="P18" s="23">
        <f t="shared" si="0"/>
        <v>546586</v>
      </c>
    </row>
    <row r="19" spans="1:16" x14ac:dyDescent="0.2">
      <c r="A19" s="21">
        <f t="shared" si="1"/>
        <v>8</v>
      </c>
      <c r="B19" s="11" t="s">
        <v>52</v>
      </c>
      <c r="C19" s="16"/>
      <c r="D19" s="17">
        <v>2023</v>
      </c>
      <c r="F19" s="23">
        <f>'Oracle OPC Acct1'!I33</f>
        <v>171218</v>
      </c>
      <c r="G19" s="19"/>
      <c r="H19" s="23">
        <v>0</v>
      </c>
      <c r="I19" s="19"/>
      <c r="J19" s="23">
        <v>0</v>
      </c>
      <c r="K19" s="19"/>
      <c r="L19" s="23">
        <v>0</v>
      </c>
      <c r="M19" s="19"/>
      <c r="N19" s="4">
        <v>0</v>
      </c>
      <c r="O19" s="19"/>
      <c r="P19" s="23">
        <f t="shared" si="0"/>
        <v>171218</v>
      </c>
    </row>
    <row r="20" spans="1:16" x14ac:dyDescent="0.2">
      <c r="A20" s="21">
        <f t="shared" si="1"/>
        <v>9</v>
      </c>
      <c r="B20" s="11" t="s">
        <v>53</v>
      </c>
      <c r="C20" s="16"/>
      <c r="D20" s="17">
        <v>2023</v>
      </c>
      <c r="F20" s="23">
        <f>'Mobile GIS Acct1'!I33</f>
        <v>303018</v>
      </c>
      <c r="G20" s="19"/>
      <c r="H20" s="23">
        <v>0</v>
      </c>
      <c r="I20" s="19"/>
      <c r="J20" s="23">
        <v>0</v>
      </c>
      <c r="K20" s="19"/>
      <c r="L20" s="23">
        <v>0</v>
      </c>
      <c r="M20" s="19"/>
      <c r="N20" s="4">
        <v>0</v>
      </c>
      <c r="O20" s="19"/>
      <c r="P20" s="23">
        <f t="shared" ref="P20" si="2">SUM(F20:N20)</f>
        <v>303018</v>
      </c>
    </row>
    <row r="21" spans="1:16" x14ac:dyDescent="0.2">
      <c r="A21" s="21">
        <f t="shared" si="1"/>
        <v>10</v>
      </c>
      <c r="B21" s="11" t="s">
        <v>54</v>
      </c>
      <c r="C21" s="16"/>
      <c r="D21" s="17">
        <v>2023</v>
      </c>
      <c r="F21" s="23">
        <f>'Vertex Acct1'!I33</f>
        <v>49694</v>
      </c>
      <c r="G21" s="19"/>
      <c r="H21" s="23">
        <v>0</v>
      </c>
      <c r="I21" s="19"/>
      <c r="J21" s="23">
        <v>0</v>
      </c>
      <c r="K21" s="19"/>
      <c r="L21" s="23">
        <v>0</v>
      </c>
      <c r="M21" s="19"/>
      <c r="N21" s="4">
        <v>0</v>
      </c>
      <c r="O21" s="19"/>
      <c r="P21" s="23">
        <f t="shared" ref="P21" si="3">SUM(F21:N21)</f>
        <v>49694</v>
      </c>
    </row>
    <row r="22" spans="1:16" x14ac:dyDescent="0.2">
      <c r="A22" s="21"/>
      <c r="C22" s="16"/>
      <c r="D22" s="17"/>
      <c r="F22" s="18"/>
      <c r="G22" s="19"/>
      <c r="H22" s="18"/>
      <c r="I22" s="19"/>
      <c r="J22" s="18"/>
      <c r="K22" s="19"/>
      <c r="L22" s="18"/>
      <c r="M22" s="19"/>
      <c r="N22" s="18"/>
      <c r="O22" s="19"/>
      <c r="P22" s="18"/>
    </row>
    <row r="23" spans="1:16" ht="12" thickBot="1" x14ac:dyDescent="0.25">
      <c r="A23" s="21"/>
      <c r="B23" s="20" t="s">
        <v>55</v>
      </c>
      <c r="D23" s="21" t="s">
        <v>9</v>
      </c>
      <c r="F23" s="22">
        <f>SUM(F12:F22)</f>
        <v>2332060.12</v>
      </c>
      <c r="G23" s="19"/>
      <c r="H23" s="22">
        <f>SUM(H12:H22)</f>
        <v>0</v>
      </c>
      <c r="I23" s="19"/>
      <c r="J23" s="22">
        <f>SUM(J12:J22)</f>
        <v>0</v>
      </c>
      <c r="K23" s="19"/>
      <c r="L23" s="22">
        <f>SUM(L12:L22)</f>
        <v>0</v>
      </c>
      <c r="M23" s="19"/>
      <c r="N23" s="22">
        <f>SUM(N12:N22)</f>
        <v>0</v>
      </c>
      <c r="O23" s="19"/>
      <c r="P23" s="22">
        <f>SUM(P12:P22)</f>
        <v>2332060.12</v>
      </c>
    </row>
    <row r="24" spans="1:16" ht="12" thickTop="1" x14ac:dyDescent="0.2">
      <c r="B24" s="11" t="s">
        <v>9</v>
      </c>
      <c r="D24" s="21" t="s">
        <v>9</v>
      </c>
      <c r="F24" s="23"/>
      <c r="G24" s="19"/>
      <c r="H24" s="23"/>
      <c r="I24" s="19"/>
      <c r="J24" s="23"/>
      <c r="K24" s="19"/>
      <c r="L24" s="23"/>
      <c r="M24" s="19"/>
      <c r="N24" s="23"/>
      <c r="O24" s="19"/>
      <c r="P24" s="23" t="s">
        <v>9</v>
      </c>
    </row>
    <row r="25" spans="1:16" x14ac:dyDescent="0.2">
      <c r="B25" s="11" t="s">
        <v>9</v>
      </c>
      <c r="D25" s="21" t="s">
        <v>9</v>
      </c>
      <c r="F25" s="23"/>
      <c r="G25" s="19"/>
      <c r="H25" s="23"/>
      <c r="I25" s="19"/>
      <c r="J25" s="23"/>
      <c r="K25" s="19"/>
      <c r="L25" s="23"/>
      <c r="M25" s="19"/>
      <c r="N25" s="23"/>
      <c r="O25" s="19"/>
      <c r="P25" s="23" t="s">
        <v>9</v>
      </c>
    </row>
    <row r="26" spans="1:16" x14ac:dyDescent="0.2">
      <c r="B26" s="11" t="s">
        <v>9</v>
      </c>
      <c r="D26" s="21" t="s">
        <v>9</v>
      </c>
      <c r="F26" s="23"/>
      <c r="G26" s="19"/>
      <c r="H26" s="23"/>
      <c r="I26" s="19"/>
      <c r="J26" s="23"/>
      <c r="K26" s="19"/>
      <c r="L26" s="23"/>
      <c r="M26" s="19"/>
      <c r="N26" s="23"/>
      <c r="O26" s="19"/>
      <c r="P26" s="23" t="s">
        <v>9</v>
      </c>
    </row>
    <row r="27" spans="1:16" x14ac:dyDescent="0.2">
      <c r="B27" s="11" t="s">
        <v>9</v>
      </c>
      <c r="D27" s="21" t="s">
        <v>9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x14ac:dyDescent="0.2">
      <c r="B28" s="11" t="s">
        <v>9</v>
      </c>
      <c r="D28" s="21" t="s">
        <v>9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"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 t="s">
        <v>9</v>
      </c>
    </row>
    <row r="30" spans="1:16" x14ac:dyDescent="0.2"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"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x14ac:dyDescent="0.2"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20" ht="12.75" customHeight="1" x14ac:dyDescent="0.2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</row>
    <row r="34" spans="1:20" ht="12.75" customHeight="1" x14ac:dyDescent="0.2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</row>
    <row r="35" spans="1:20" ht="12.75" customHeight="1" x14ac:dyDescent="0.2">
      <c r="A35" s="107" t="str">
        <f>'WP E, pg 1'!A5:H5</f>
        <v>Pro-Forma Adjustment - Business Transformation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</row>
    <row r="36" spans="1:20" ht="12.75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</row>
    <row r="37" spans="1:20" x14ac:dyDescent="0.2"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T37" s="13" t="s">
        <v>56</v>
      </c>
    </row>
    <row r="38" spans="1:20" x14ac:dyDescent="0.2"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T38" s="13" t="s">
        <v>57</v>
      </c>
    </row>
    <row r="39" spans="1:20" ht="12" thickBot="1" x14ac:dyDescent="0.25">
      <c r="A39" s="11" t="s">
        <v>1</v>
      </c>
      <c r="F39" s="30" t="s">
        <v>58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R39" s="13" t="s">
        <v>59</v>
      </c>
      <c r="T39" s="13" t="s">
        <v>60</v>
      </c>
    </row>
    <row r="40" spans="1:20" ht="12" thickBot="1" x14ac:dyDescent="0.25">
      <c r="A40" s="94" t="s">
        <v>232</v>
      </c>
      <c r="B40" s="31" t="s">
        <v>33</v>
      </c>
      <c r="D40" s="31" t="s">
        <v>34</v>
      </c>
      <c r="F40" s="24" t="s">
        <v>28</v>
      </c>
      <c r="H40" s="24" t="s">
        <v>29</v>
      </c>
      <c r="J40" s="24" t="s">
        <v>30</v>
      </c>
      <c r="L40" s="24" t="s">
        <v>31</v>
      </c>
      <c r="N40" s="24" t="s">
        <v>32</v>
      </c>
      <c r="P40" s="24" t="s">
        <v>40</v>
      </c>
      <c r="R40" s="14" t="s">
        <v>61</v>
      </c>
      <c r="T40" s="14" t="s">
        <v>62</v>
      </c>
    </row>
    <row r="41" spans="1:20" x14ac:dyDescent="0.2">
      <c r="B41" s="13" t="s">
        <v>5</v>
      </c>
      <c r="C41" s="13"/>
      <c r="D41" s="13" t="s">
        <v>6</v>
      </c>
      <c r="F41" s="33" t="s">
        <v>7</v>
      </c>
      <c r="H41" s="33" t="s">
        <v>41</v>
      </c>
      <c r="J41" s="33" t="s">
        <v>42</v>
      </c>
      <c r="L41" s="33" t="s">
        <v>43</v>
      </c>
      <c r="N41" s="33" t="s">
        <v>44</v>
      </c>
      <c r="P41" s="13" t="s">
        <v>45</v>
      </c>
      <c r="R41" s="13" t="s">
        <v>63</v>
      </c>
      <c r="T41" s="13" t="s">
        <v>64</v>
      </c>
    </row>
    <row r="42" spans="1:20" x14ac:dyDescent="0.2">
      <c r="B42" s="13"/>
      <c r="D42" s="13"/>
      <c r="F42" s="13"/>
      <c r="H42" s="13"/>
      <c r="J42" s="13"/>
      <c r="L42" s="13"/>
      <c r="N42" s="13"/>
      <c r="P42" s="13"/>
      <c r="R42" s="13"/>
    </row>
    <row r="43" spans="1:20" x14ac:dyDescent="0.2">
      <c r="A43" s="21">
        <f>+A21+1</f>
        <v>11</v>
      </c>
      <c r="B43" s="16" t="str">
        <f t="shared" ref="B43:B50" si="4">B12</f>
        <v>S03H0: Oracle CXM Communications</v>
      </c>
      <c r="C43" s="16"/>
      <c r="D43" s="25">
        <f t="shared" ref="D43:D50" si="5">D12</f>
        <v>2022</v>
      </c>
      <c r="F43" s="26">
        <f>'Oracle CXM Acct1'!I110</f>
        <v>5646.23</v>
      </c>
      <c r="G43" s="19"/>
      <c r="H43" s="26">
        <v>0</v>
      </c>
      <c r="I43" s="19"/>
      <c r="J43" s="26">
        <v>0</v>
      </c>
      <c r="K43" s="19"/>
      <c r="L43" s="26">
        <v>0</v>
      </c>
      <c r="M43" s="19"/>
      <c r="N43" s="26">
        <v>0</v>
      </c>
      <c r="O43" s="19"/>
      <c r="P43" s="26">
        <f t="shared" ref="P43:P50" si="6">SUM(F43:N43)</f>
        <v>5646.23</v>
      </c>
      <c r="R43" s="26">
        <f>'Oracle CXM Acct1'!I67</f>
        <v>10423.799999999997</v>
      </c>
      <c r="T43" s="90">
        <f>+'Oracle CXM Acct1'!M110</f>
        <v>2766.66</v>
      </c>
    </row>
    <row r="44" spans="1:20" x14ac:dyDescent="0.2">
      <c r="A44" s="21">
        <f>A43+1</f>
        <v>12</v>
      </c>
      <c r="B44" s="16" t="str">
        <f t="shared" si="4"/>
        <v>S03GX: Oracle CX Engagement</v>
      </c>
      <c r="C44" s="16"/>
      <c r="D44" s="25">
        <f t="shared" si="5"/>
        <v>2022</v>
      </c>
      <c r="F44" s="23">
        <f>'Oracle CXM Engage Acct1'!I110</f>
        <v>21502.85</v>
      </c>
      <c r="G44" s="19"/>
      <c r="H44" s="23">
        <v>0</v>
      </c>
      <c r="I44" s="19"/>
      <c r="J44" s="23">
        <v>0</v>
      </c>
      <c r="K44" s="19"/>
      <c r="L44" s="23">
        <v>0</v>
      </c>
      <c r="M44" s="19"/>
      <c r="N44" s="23">
        <v>0</v>
      </c>
      <c r="O44" s="19"/>
      <c r="P44" s="23">
        <f t="shared" si="6"/>
        <v>21502.85</v>
      </c>
      <c r="R44" s="23">
        <f>'Oracle CXM Engage Acct1'!I67</f>
        <v>39697.56</v>
      </c>
      <c r="T44" s="23">
        <f>+'Oracle CXM Engage Acct1'!M110</f>
        <v>10536.44</v>
      </c>
    </row>
    <row r="45" spans="1:20" x14ac:dyDescent="0.2">
      <c r="A45" s="21">
        <f t="shared" ref="A45" si="7">A44+1</f>
        <v>13</v>
      </c>
      <c r="B45" s="16" t="str">
        <f t="shared" si="4"/>
        <v>S03LX: Maximo 2022</v>
      </c>
      <c r="C45" s="16"/>
      <c r="D45" s="25">
        <f t="shared" si="5"/>
        <v>2022</v>
      </c>
      <c r="F45" s="23">
        <f>'Maximo 2022 Acct1'!I110</f>
        <v>10225.93</v>
      </c>
      <c r="G45" s="19"/>
      <c r="H45" s="23">
        <v>0</v>
      </c>
      <c r="I45" s="19"/>
      <c r="J45" s="23">
        <v>0</v>
      </c>
      <c r="K45" s="19"/>
      <c r="L45" s="23">
        <v>0</v>
      </c>
      <c r="M45" s="19"/>
      <c r="N45" s="23">
        <v>0</v>
      </c>
      <c r="O45" s="19"/>
      <c r="P45" s="23">
        <f t="shared" si="6"/>
        <v>10225.93</v>
      </c>
      <c r="R45" s="23">
        <f>'Maximo 2022 Acct1'!I67</f>
        <v>18878.64</v>
      </c>
      <c r="T45" s="23">
        <f>+'Maximo 2022 Acct1'!M110</f>
        <v>5010.7299999999996</v>
      </c>
    </row>
    <row r="46" spans="1:20" x14ac:dyDescent="0.2">
      <c r="A46" s="21">
        <f t="shared" ref="A46:A52" si="8">A45+1</f>
        <v>14</v>
      </c>
      <c r="B46" s="16" t="str">
        <f t="shared" si="4"/>
        <v>S03EJ: Maximo 2023</v>
      </c>
      <c r="C46" s="16"/>
      <c r="D46" s="25">
        <f t="shared" si="5"/>
        <v>2023</v>
      </c>
      <c r="F46" s="23">
        <f>'Maximo 2023 Acct1'!I110</f>
        <v>15338.96</v>
      </c>
      <c r="G46" s="19"/>
      <c r="H46" s="23">
        <v>0</v>
      </c>
      <c r="I46" s="19"/>
      <c r="J46" s="23">
        <v>0</v>
      </c>
      <c r="K46" s="19"/>
      <c r="L46" s="23">
        <v>0</v>
      </c>
      <c r="M46" s="19"/>
      <c r="N46" s="23">
        <v>0</v>
      </c>
      <c r="O46" s="19"/>
      <c r="P46" s="23">
        <f t="shared" si="6"/>
        <v>15338.96</v>
      </c>
      <c r="R46" s="23">
        <f>'Maximo 2023 Acct1'!I67</f>
        <v>28318.080000000002</v>
      </c>
      <c r="T46" s="23">
        <f>+'Maximo 2023 Acct1'!M110</f>
        <v>7516.09</v>
      </c>
    </row>
    <row r="47" spans="1:20" x14ac:dyDescent="0.2">
      <c r="A47" s="21">
        <f t="shared" si="8"/>
        <v>15</v>
      </c>
      <c r="B47" s="16" t="str">
        <f t="shared" si="4"/>
        <v>S03HJ: Oracle Financial Mgmt ERP EPM SCM</v>
      </c>
      <c r="C47" s="16"/>
      <c r="D47" s="25">
        <f t="shared" si="5"/>
        <v>2023</v>
      </c>
      <c r="F47" s="23">
        <f>'Oracle ERP Acct1'!I110</f>
        <v>12511.4</v>
      </c>
      <c r="G47" s="19"/>
      <c r="H47" s="23">
        <v>0</v>
      </c>
      <c r="I47" s="19"/>
      <c r="J47" s="23">
        <v>0</v>
      </c>
      <c r="K47" s="19"/>
      <c r="L47" s="23">
        <v>0</v>
      </c>
      <c r="M47" s="19"/>
      <c r="N47" s="23">
        <v>0</v>
      </c>
      <c r="O47" s="19"/>
      <c r="P47" s="23">
        <f t="shared" si="6"/>
        <v>12511.4</v>
      </c>
      <c r="R47" s="23">
        <f>'Oracle ERP Acct1'!I67</f>
        <v>23097.960000000006</v>
      </c>
      <c r="T47" s="23">
        <f>+'Oracle ERP Acct1'!M110</f>
        <v>6130.62</v>
      </c>
    </row>
    <row r="48" spans="1:20" x14ac:dyDescent="0.2">
      <c r="A48" s="21">
        <f t="shared" si="8"/>
        <v>16</v>
      </c>
      <c r="B48" s="16" t="str">
        <f t="shared" si="4"/>
        <v>S03L5: PowerPlan</v>
      </c>
      <c r="C48" s="16"/>
      <c r="D48" s="25">
        <f t="shared" si="5"/>
        <v>2023</v>
      </c>
      <c r="F48" s="23">
        <f>'PowerPlan Acct1'!I110</f>
        <v>3108.24</v>
      </c>
      <c r="G48" s="19"/>
      <c r="H48" s="23">
        <v>0</v>
      </c>
      <c r="I48" s="19"/>
      <c r="J48" s="23">
        <v>0</v>
      </c>
      <c r="K48" s="19"/>
      <c r="L48" s="23">
        <v>0</v>
      </c>
      <c r="M48" s="19"/>
      <c r="N48" s="23">
        <v>0</v>
      </c>
      <c r="O48" s="19"/>
      <c r="P48" s="23">
        <f t="shared" si="6"/>
        <v>3108.24</v>
      </c>
      <c r="R48" s="23">
        <f>'PowerPlan Acct1'!I67</f>
        <v>5738.2799999999988</v>
      </c>
      <c r="T48" s="23">
        <f>+'PowerPlan Acct1'!M110</f>
        <v>1523.02</v>
      </c>
    </row>
    <row r="49" spans="1:20" x14ac:dyDescent="0.2">
      <c r="A49" s="21">
        <f t="shared" si="8"/>
        <v>17</v>
      </c>
      <c r="B49" s="16" t="str">
        <f t="shared" si="4"/>
        <v>S03HM: Oracle Human Resources</v>
      </c>
      <c r="C49" s="16"/>
      <c r="D49" s="25">
        <f t="shared" si="5"/>
        <v>2023</v>
      </c>
      <c r="F49" s="23">
        <f>'Oracle HCM Acct1'!I110</f>
        <v>29606.720000000001</v>
      </c>
      <c r="G49" s="19"/>
      <c r="H49" s="23">
        <v>0</v>
      </c>
      <c r="I49" s="19"/>
      <c r="J49" s="23">
        <v>0</v>
      </c>
      <c r="K49" s="19"/>
      <c r="L49" s="23">
        <v>0</v>
      </c>
      <c r="M49" s="19"/>
      <c r="N49" s="23">
        <v>0</v>
      </c>
      <c r="O49" s="19"/>
      <c r="P49" s="23">
        <f t="shared" si="6"/>
        <v>29606.720000000001</v>
      </c>
      <c r="R49" s="23">
        <f>'Oracle HCM Acct1'!I67</f>
        <v>54658.55999999999</v>
      </c>
      <c r="T49" s="23">
        <f>+'Oracle HCM Acct1'!M110</f>
        <v>14507.29</v>
      </c>
    </row>
    <row r="50" spans="1:20" x14ac:dyDescent="0.2">
      <c r="A50" s="21">
        <f t="shared" si="8"/>
        <v>18</v>
      </c>
      <c r="B50" s="16" t="str">
        <f t="shared" si="4"/>
        <v>S03HQ: Oracle OPC</v>
      </c>
      <c r="C50" s="16"/>
      <c r="D50" s="25">
        <f t="shared" si="5"/>
        <v>2023</v>
      </c>
      <c r="F50" s="23">
        <f>'Oracle OPC Acct1'!I110</f>
        <v>9274.33</v>
      </c>
      <c r="G50" s="19"/>
      <c r="H50" s="23">
        <v>0</v>
      </c>
      <c r="I50" s="19"/>
      <c r="J50" s="23">
        <v>0</v>
      </c>
      <c r="K50" s="19"/>
      <c r="L50" s="23">
        <v>0</v>
      </c>
      <c r="M50" s="19"/>
      <c r="N50" s="23">
        <v>0</v>
      </c>
      <c r="O50" s="19"/>
      <c r="P50" s="23">
        <f t="shared" si="6"/>
        <v>9274.33</v>
      </c>
      <c r="R50" s="23">
        <f>'Oracle OPC Acct1'!I67</f>
        <v>17121.84</v>
      </c>
      <c r="T50" s="23">
        <f>+'Oracle OPC Acct1'!M110</f>
        <v>4544.42</v>
      </c>
    </row>
    <row r="51" spans="1:20" x14ac:dyDescent="0.2">
      <c r="A51" s="21">
        <f t="shared" si="8"/>
        <v>19</v>
      </c>
      <c r="B51" s="16" t="str">
        <f t="shared" ref="B51:B52" si="9">B20</f>
        <v>S03LK: Mobile GIS</v>
      </c>
      <c r="C51" s="16"/>
      <c r="D51" s="25">
        <f t="shared" ref="D51:D52" si="10">D20</f>
        <v>2023</v>
      </c>
      <c r="F51" s="23">
        <f>'Mobile GIS Acct1'!I110</f>
        <v>16413.48</v>
      </c>
      <c r="G51" s="19"/>
      <c r="H51" s="23">
        <v>0</v>
      </c>
      <c r="I51" s="19"/>
      <c r="J51" s="23">
        <v>0</v>
      </c>
      <c r="K51" s="19"/>
      <c r="L51" s="23">
        <v>0</v>
      </c>
      <c r="M51" s="19"/>
      <c r="N51" s="23">
        <v>0</v>
      </c>
      <c r="O51" s="19"/>
      <c r="P51" s="23">
        <f t="shared" ref="P51" si="11">SUM(F51:N51)</f>
        <v>16413.48</v>
      </c>
      <c r="R51" s="23">
        <f>'Mobile GIS Acct1'!I67</f>
        <v>30301.800000000007</v>
      </c>
      <c r="T51" s="23">
        <f>+'Mobile GIS Acct1'!M110</f>
        <v>8042.59</v>
      </c>
    </row>
    <row r="52" spans="1:20" x14ac:dyDescent="0.2">
      <c r="A52" s="21">
        <f t="shared" si="8"/>
        <v>20</v>
      </c>
      <c r="B52" s="16" t="str">
        <f t="shared" si="9"/>
        <v>S03LF: Vertex</v>
      </c>
      <c r="C52" s="16"/>
      <c r="D52" s="25">
        <f t="shared" si="10"/>
        <v>2023</v>
      </c>
      <c r="F52" s="23">
        <f>'Vertex Acct1'!I110</f>
        <v>2691.78</v>
      </c>
      <c r="G52" s="19"/>
      <c r="H52" s="23">
        <v>0</v>
      </c>
      <c r="I52" s="19"/>
      <c r="J52" s="23">
        <v>0</v>
      </c>
      <c r="K52" s="19"/>
      <c r="L52" s="23">
        <v>0</v>
      </c>
      <c r="M52" s="19"/>
      <c r="N52" s="23">
        <v>0</v>
      </c>
      <c r="O52" s="19"/>
      <c r="P52" s="23">
        <f t="shared" ref="P52" si="12">SUM(F52:N52)</f>
        <v>2691.78</v>
      </c>
      <c r="R52" s="23">
        <f>'Vertex Acct1'!I67</f>
        <v>4969.4399999999996</v>
      </c>
      <c r="T52" s="23">
        <f>+'Vertex Acct1'!M110</f>
        <v>1318.99</v>
      </c>
    </row>
    <row r="53" spans="1:20" x14ac:dyDescent="0.2">
      <c r="A53" s="21"/>
      <c r="B53" s="16"/>
      <c r="C53" s="16"/>
      <c r="D53" s="25"/>
      <c r="F53" s="26"/>
      <c r="G53" s="19"/>
      <c r="H53" s="26"/>
      <c r="I53" s="19"/>
      <c r="J53" s="26"/>
      <c r="K53" s="19"/>
      <c r="L53" s="26"/>
      <c r="M53" s="19"/>
      <c r="N53" s="26"/>
      <c r="O53" s="19"/>
      <c r="P53" s="26"/>
      <c r="R53" s="26"/>
    </row>
    <row r="54" spans="1:20" ht="12" thickBot="1" x14ac:dyDescent="0.25">
      <c r="B54" s="27" t="str">
        <f t="shared" ref="B54:B59" si="13">B23</f>
        <v>TOTAL</v>
      </c>
      <c r="D54" s="17" t="str">
        <f>D23</f>
        <v xml:space="preserve"> </v>
      </c>
      <c r="F54" s="22">
        <f>SUM(F43:F53)</f>
        <v>126319.92</v>
      </c>
      <c r="G54" s="19"/>
      <c r="H54" s="22">
        <f>SUM(H43:H53)</f>
        <v>0</v>
      </c>
      <c r="I54" s="19"/>
      <c r="J54" s="22">
        <f>SUM(J43:J53)</f>
        <v>0</v>
      </c>
      <c r="K54" s="19"/>
      <c r="L54" s="22">
        <f>SUM(L43:L53)</f>
        <v>0</v>
      </c>
      <c r="M54" s="19"/>
      <c r="N54" s="22">
        <f>SUM(N43:N53)</f>
        <v>0</v>
      </c>
      <c r="O54" s="19"/>
      <c r="P54" s="22">
        <f>SUM(P43:P53)</f>
        <v>126319.92</v>
      </c>
      <c r="Q54" s="28"/>
      <c r="R54" s="22">
        <f>SUM(R43:R53)</f>
        <v>233205.96000000002</v>
      </c>
      <c r="T54" s="22">
        <f>SUM(T43:T53)</f>
        <v>61896.85</v>
      </c>
    </row>
    <row r="55" spans="1:20" ht="12" thickTop="1" x14ac:dyDescent="0.2">
      <c r="B55" s="16" t="str">
        <f t="shared" si="13"/>
        <v xml:space="preserve"> </v>
      </c>
      <c r="D55" s="17" t="str">
        <f>D24</f>
        <v xml:space="preserve"> 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 t="s">
        <v>9</v>
      </c>
      <c r="Q55" s="28"/>
      <c r="R55" s="28"/>
    </row>
    <row r="56" spans="1:20" x14ac:dyDescent="0.2">
      <c r="B56" s="16" t="str">
        <f t="shared" si="13"/>
        <v xml:space="preserve"> </v>
      </c>
      <c r="D56" s="17" t="str">
        <f>D25</f>
        <v xml:space="preserve"> 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8" t="s">
        <v>9</v>
      </c>
      <c r="R56" s="19"/>
    </row>
    <row r="57" spans="1:20" x14ac:dyDescent="0.2">
      <c r="B57" s="16" t="str">
        <f t="shared" si="13"/>
        <v xml:space="preserve"> 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28" t="s">
        <v>9</v>
      </c>
      <c r="R57" s="19"/>
    </row>
    <row r="58" spans="1:20" x14ac:dyDescent="0.2">
      <c r="B58" s="16" t="str">
        <f t="shared" si="13"/>
        <v xml:space="preserve"> 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8" t="s">
        <v>9</v>
      </c>
      <c r="R58" s="19"/>
    </row>
    <row r="59" spans="1:20" x14ac:dyDescent="0.2">
      <c r="B59" s="16" t="str">
        <f t="shared" si="13"/>
        <v xml:space="preserve"> 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28" t="s">
        <v>9</v>
      </c>
      <c r="R59" s="19"/>
    </row>
    <row r="60" spans="1:20" x14ac:dyDescent="0.2"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R60" s="19"/>
    </row>
    <row r="61" spans="1:20" x14ac:dyDescent="0.2"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R61" s="19"/>
    </row>
    <row r="62" spans="1:20" x14ac:dyDescent="0.2"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R62" s="19"/>
    </row>
    <row r="63" spans="1:20" x14ac:dyDescent="0.2"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R63" s="19"/>
    </row>
    <row r="64" spans="1:20" x14ac:dyDescent="0.2"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R64" s="19"/>
    </row>
    <row r="65" spans="6:18" x14ac:dyDescent="0.2"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R65" s="19"/>
    </row>
    <row r="68" spans="6:18" x14ac:dyDescent="0.2">
      <c r="R68" s="19"/>
    </row>
  </sheetData>
  <mergeCells count="8">
    <mergeCell ref="A34:R34"/>
    <mergeCell ref="A35:R35"/>
    <mergeCell ref="A36:R36"/>
    <mergeCell ref="A1:R1"/>
    <mergeCell ref="A2:R2"/>
    <mergeCell ref="A3:R3"/>
    <mergeCell ref="A4:R4"/>
    <mergeCell ref="A33:R33"/>
  </mergeCells>
  <pageMargins left="0.75" right="0.75" top="1" bottom="1" header="0.5" footer="0.5"/>
  <pageSetup scale="85" fitToHeight="2" orientation="landscape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32" max="1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'Oracle ERP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'Oracle ERP Input'!F6</f>
        <v>Oracle Financial Mgmt ERP EPM SCM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'Oracle ERP Input'!B13</f>
        <v>44180</v>
      </c>
      <c r="D15" s="57"/>
      <c r="E15" s="58">
        <f>'Oracle ERP Input'!D13*'Oracle ERP Input'!$D$7*'Oracle ERP Input'!$H$7</f>
        <v>0</v>
      </c>
      <c r="F15" s="59"/>
      <c r="G15" s="58">
        <f>'Oracle ERP Input'!D27*'Oracle ERP Input'!D6*'Oracle ERP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'Oracle ERP Input'!B14</f>
        <v>44211</v>
      </c>
      <c r="D16" s="57"/>
      <c r="E16" s="60">
        <f>'Oracle ERP Input'!D14*'Oracle ERP Input'!$D$7*'Oracle ERP Input'!$H$7</f>
        <v>0</v>
      </c>
      <c r="F16" s="59"/>
      <c r="G16" s="60">
        <f>'Oracle ERP Input'!D28*'Oracle ERP Input'!D7*'Oracle ERP Input'!H7</f>
        <v>230980</v>
      </c>
      <c r="H16" s="59"/>
      <c r="I16" s="60">
        <f t="shared" si="0"/>
        <v>230980</v>
      </c>
    </row>
    <row r="17" spans="1:10" x14ac:dyDescent="0.2">
      <c r="A17" s="56">
        <f t="shared" si="1"/>
        <v>3</v>
      </c>
      <c r="C17" s="57">
        <f>'Oracle ERP Input'!B15</f>
        <v>44241</v>
      </c>
      <c r="D17" s="57"/>
      <c r="E17" s="60">
        <f>'Oracle ERP Input'!D15*'Oracle ERP Input'!$D$7*'Oracle ERP Input'!$H$7</f>
        <v>0</v>
      </c>
      <c r="F17" s="59"/>
      <c r="G17" s="61">
        <f t="shared" ref="G17:G27" si="2">$G$16</f>
        <v>230980</v>
      </c>
      <c r="H17" s="59"/>
      <c r="I17" s="61">
        <f t="shared" si="0"/>
        <v>230980</v>
      </c>
      <c r="J17" s="59"/>
    </row>
    <row r="18" spans="1:10" x14ac:dyDescent="0.2">
      <c r="A18" s="56">
        <f t="shared" si="1"/>
        <v>4</v>
      </c>
      <c r="C18" s="57">
        <f>'Oracle ERP Input'!B16</f>
        <v>44271</v>
      </c>
      <c r="D18" s="57"/>
      <c r="E18" s="60">
        <f>'Oracle ERP Input'!D16*'Oracle ERP Input'!$D$7*'Oracle ERP Input'!$H$7</f>
        <v>0</v>
      </c>
      <c r="F18" s="59"/>
      <c r="G18" s="61">
        <f t="shared" si="2"/>
        <v>230980</v>
      </c>
      <c r="H18" s="59"/>
      <c r="I18" s="61">
        <f t="shared" si="0"/>
        <v>230980</v>
      </c>
      <c r="J18" s="59"/>
    </row>
    <row r="19" spans="1:10" x14ac:dyDescent="0.2">
      <c r="A19" s="56">
        <f t="shared" si="1"/>
        <v>5</v>
      </c>
      <c r="C19" s="57">
        <f>'Oracle ERP Input'!B17</f>
        <v>44301</v>
      </c>
      <c r="D19" s="57"/>
      <c r="E19" s="60">
        <f>'Oracle ERP Input'!D17*'Oracle ERP Input'!$D$7*'Oracle ERP Input'!$H$7</f>
        <v>0</v>
      </c>
      <c r="F19" s="59"/>
      <c r="G19" s="61">
        <f t="shared" si="2"/>
        <v>230980</v>
      </c>
      <c r="H19" s="59"/>
      <c r="I19" s="61">
        <f t="shared" si="0"/>
        <v>230980</v>
      </c>
      <c r="J19" s="59"/>
    </row>
    <row r="20" spans="1:10" x14ac:dyDescent="0.2">
      <c r="A20" s="56">
        <f t="shared" si="1"/>
        <v>6</v>
      </c>
      <c r="C20" s="57">
        <f>'Oracle ERP Input'!B18</f>
        <v>44331</v>
      </c>
      <c r="D20" s="57"/>
      <c r="E20" s="60">
        <f>'Oracle ERP Input'!D18*'Oracle ERP Input'!$D$7*'Oracle ERP Input'!$H$7</f>
        <v>0</v>
      </c>
      <c r="F20" s="59"/>
      <c r="G20" s="61">
        <f t="shared" si="2"/>
        <v>230980</v>
      </c>
      <c r="H20" s="59"/>
      <c r="I20" s="61">
        <f t="shared" si="0"/>
        <v>230980</v>
      </c>
      <c r="J20" s="59"/>
    </row>
    <row r="21" spans="1:10" x14ac:dyDescent="0.2">
      <c r="A21" s="56">
        <f t="shared" si="1"/>
        <v>7</v>
      </c>
      <c r="C21" s="57">
        <f>'Oracle ERP Input'!B19</f>
        <v>44361</v>
      </c>
      <c r="D21" s="57"/>
      <c r="E21" s="60">
        <f>'Oracle ERP Input'!D19*'Oracle ERP Input'!$D$7*'Oracle ERP Input'!$H$7</f>
        <v>0</v>
      </c>
      <c r="F21" s="59"/>
      <c r="G21" s="61">
        <f t="shared" si="2"/>
        <v>230980</v>
      </c>
      <c r="H21" s="59"/>
      <c r="I21" s="61">
        <f t="shared" si="0"/>
        <v>230980</v>
      </c>
      <c r="J21" s="59"/>
    </row>
    <row r="22" spans="1:10" x14ac:dyDescent="0.2">
      <c r="A22" s="56">
        <f t="shared" si="1"/>
        <v>8</v>
      </c>
      <c r="C22" s="57">
        <f>'Oracle ERP Input'!B20</f>
        <v>44391</v>
      </c>
      <c r="D22" s="57"/>
      <c r="E22" s="60">
        <f>'Oracle ERP Input'!D20*'Oracle ERP Input'!$D$7*'Oracle ERP Input'!$H$7</f>
        <v>0</v>
      </c>
      <c r="F22" s="59"/>
      <c r="G22" s="61">
        <f t="shared" si="2"/>
        <v>230980</v>
      </c>
      <c r="H22" s="59"/>
      <c r="I22" s="61">
        <f t="shared" si="0"/>
        <v>230980</v>
      </c>
      <c r="J22" s="59"/>
    </row>
    <row r="23" spans="1:10" x14ac:dyDescent="0.2">
      <c r="A23" s="56">
        <f t="shared" si="1"/>
        <v>9</v>
      </c>
      <c r="C23" s="57">
        <f>'Oracle ERP Input'!B21</f>
        <v>44421</v>
      </c>
      <c r="D23" s="57"/>
      <c r="E23" s="60">
        <f>'Oracle ERP Input'!D21*'Oracle ERP Input'!$D$7*'Oracle ERP Input'!$H$7</f>
        <v>0</v>
      </c>
      <c r="F23" s="59"/>
      <c r="G23" s="61">
        <f t="shared" si="2"/>
        <v>230980</v>
      </c>
      <c r="H23" s="59"/>
      <c r="I23" s="61">
        <f t="shared" si="0"/>
        <v>230980</v>
      </c>
      <c r="J23" s="59"/>
    </row>
    <row r="24" spans="1:10" x14ac:dyDescent="0.2">
      <c r="A24" s="56">
        <f t="shared" si="1"/>
        <v>10</v>
      </c>
      <c r="C24" s="57">
        <f>'Oracle ERP Input'!B22</f>
        <v>44451</v>
      </c>
      <c r="D24" s="57"/>
      <c r="E24" s="60">
        <f>'Oracle ERP Input'!D22*'Oracle ERP Input'!$D$7*'Oracle ERP Input'!$H$7</f>
        <v>0</v>
      </c>
      <c r="F24" s="59"/>
      <c r="G24" s="61">
        <f t="shared" si="2"/>
        <v>230980</v>
      </c>
      <c r="H24" s="59"/>
      <c r="I24" s="61">
        <f t="shared" si="0"/>
        <v>230980</v>
      </c>
      <c r="J24" s="59"/>
    </row>
    <row r="25" spans="1:10" x14ac:dyDescent="0.2">
      <c r="A25" s="56">
        <f t="shared" si="1"/>
        <v>11</v>
      </c>
      <c r="C25" s="57">
        <f>'Oracle ERP Input'!B23</f>
        <v>44481</v>
      </c>
      <c r="D25" s="57"/>
      <c r="E25" s="60">
        <f>'Oracle ERP Input'!D23*'Oracle ERP Input'!$D$7*'Oracle ERP Input'!$H$7</f>
        <v>0</v>
      </c>
      <c r="F25" s="59"/>
      <c r="G25" s="61">
        <f t="shared" si="2"/>
        <v>230980</v>
      </c>
      <c r="H25" s="59"/>
      <c r="I25" s="61">
        <f t="shared" si="0"/>
        <v>230980</v>
      </c>
      <c r="J25" s="59"/>
    </row>
    <row r="26" spans="1:10" x14ac:dyDescent="0.2">
      <c r="A26" s="56">
        <f t="shared" si="1"/>
        <v>12</v>
      </c>
      <c r="C26" s="57">
        <f>'Oracle ERP Input'!B24</f>
        <v>44511</v>
      </c>
      <c r="D26" s="57"/>
      <c r="E26" s="60">
        <f>'Oracle ERP Input'!D24*'Oracle ERP Input'!$D$7*'Oracle ERP Input'!$H$7</f>
        <v>0</v>
      </c>
      <c r="F26" s="59"/>
      <c r="G26" s="61">
        <f t="shared" si="2"/>
        <v>230980</v>
      </c>
      <c r="H26" s="59"/>
      <c r="I26" s="61">
        <f t="shared" si="0"/>
        <v>230980</v>
      </c>
      <c r="J26" s="59"/>
    </row>
    <row r="27" spans="1:10" x14ac:dyDescent="0.2">
      <c r="A27" s="56">
        <f t="shared" si="1"/>
        <v>13</v>
      </c>
      <c r="C27" s="57">
        <f>'Oracle ERP Input'!B25</f>
        <v>44541</v>
      </c>
      <c r="D27" s="57"/>
      <c r="E27" s="62">
        <f>'Oracle ERP Input'!D25*'Oracle ERP Input'!$D$7*'Oracle ERP Input'!$H$7</f>
        <v>0</v>
      </c>
      <c r="F27" s="59"/>
      <c r="G27" s="63">
        <f t="shared" si="2"/>
        <v>230980</v>
      </c>
      <c r="H27" s="59"/>
      <c r="I27" s="63">
        <f t="shared" si="0"/>
        <v>230980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2771760</v>
      </c>
      <c r="H28" s="66"/>
      <c r="I28" s="65">
        <f>SUM(I16:I27)</f>
        <v>2771760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230980</v>
      </c>
      <c r="H30" s="66"/>
      <c r="I30" s="68">
        <f>ROUND(+I28/12,2)</f>
        <v>230980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230980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20.71093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0.85546875" style="50" customWidth="1"/>
    <col min="11" max="11" width="11" style="50" customWidth="1"/>
    <col min="12" max="12" width="0.8554687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'Oracle ERP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'Oracle ERP Input'!F6</f>
        <v>Oracle Financial Mgmt ERP EPM SCM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'Oracle ERP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78" t="s">
        <v>94</v>
      </c>
      <c r="E11" s="53" t="str">
        <f>"Acct "&amp;'Oracle ERP Input'!F13</f>
        <v>Acct 2.303.00</v>
      </c>
      <c r="F11" s="53"/>
      <c r="G11" s="53"/>
      <c r="H11" s="53"/>
      <c r="I11" s="53"/>
    </row>
    <row r="12" spans="1:12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6">
        <v>1</v>
      </c>
      <c r="C15" s="57">
        <f>'Oracle ERP TotalWO'!C15</f>
        <v>44180</v>
      </c>
      <c r="D15" s="57"/>
      <c r="E15" s="58">
        <f>'Oracle ERP TotalWO'!E15*'Oracle ERP Input'!$H$13</f>
        <v>0</v>
      </c>
      <c r="F15" s="71"/>
      <c r="G15" s="58">
        <f>'Oracle ERP TotalWO'!G15*'Oracle ERP Input'!$H$13</f>
        <v>0</v>
      </c>
      <c r="H15" s="61"/>
      <c r="I15" s="58">
        <f t="shared" ref="I15:I27" si="0">G15-E15</f>
        <v>0</v>
      </c>
    </row>
    <row r="16" spans="1:12" x14ac:dyDescent="0.2">
      <c r="A16" s="56">
        <f t="shared" ref="A16:A38" si="1">1+A15</f>
        <v>2</v>
      </c>
      <c r="C16" s="57">
        <f>'Oracle ERP TotalWO'!C16</f>
        <v>44211</v>
      </c>
      <c r="D16" s="57"/>
      <c r="E16" s="60">
        <f>'Oracle ERP TotalWO'!E16*'Oracle ERP Input'!$H$13</f>
        <v>0</v>
      </c>
      <c r="F16" s="71"/>
      <c r="G16" s="60">
        <f>'Oracle ERP TotalWO'!G16*'Oracle ERP Input'!$H$13</f>
        <v>230980</v>
      </c>
      <c r="H16" s="61"/>
      <c r="I16" s="60">
        <f t="shared" si="0"/>
        <v>230980</v>
      </c>
      <c r="K16" s="87"/>
      <c r="L16" s="87"/>
    </row>
    <row r="17" spans="1:9" x14ac:dyDescent="0.2">
      <c r="A17" s="56">
        <f t="shared" si="1"/>
        <v>3</v>
      </c>
      <c r="C17" s="57">
        <f t="shared" ref="C17:C27" si="2">C16+31</f>
        <v>44242</v>
      </c>
      <c r="D17" s="57"/>
      <c r="E17" s="72">
        <f>'Oracle ERP TotalWO'!E17*'Oracle ERP Input'!$H$13</f>
        <v>0</v>
      </c>
      <c r="F17" s="71"/>
      <c r="G17" s="71">
        <f>'Oracle ERP TotalWO'!G17*'Oracle ERP Input'!$H$13</f>
        <v>230980</v>
      </c>
      <c r="H17" s="61"/>
      <c r="I17" s="61">
        <f t="shared" si="0"/>
        <v>230980</v>
      </c>
    </row>
    <row r="18" spans="1:9" x14ac:dyDescent="0.2">
      <c r="A18" s="56">
        <f t="shared" si="1"/>
        <v>4</v>
      </c>
      <c r="C18" s="57">
        <f t="shared" si="2"/>
        <v>44273</v>
      </c>
      <c r="D18" s="57"/>
      <c r="E18" s="72">
        <f>'Oracle ERP TotalWO'!E18*'Oracle ERP Input'!$H$13</f>
        <v>0</v>
      </c>
      <c r="F18" s="71"/>
      <c r="G18" s="71">
        <f>'Oracle ERP TotalWO'!G18*'Oracle ERP Input'!$H$13</f>
        <v>230980</v>
      </c>
      <c r="H18" s="61"/>
      <c r="I18" s="61">
        <f t="shared" si="0"/>
        <v>230980</v>
      </c>
    </row>
    <row r="19" spans="1:9" x14ac:dyDescent="0.2">
      <c r="A19" s="56">
        <f t="shared" si="1"/>
        <v>5</v>
      </c>
      <c r="C19" s="57">
        <f t="shared" si="2"/>
        <v>44304</v>
      </c>
      <c r="D19" s="57"/>
      <c r="E19" s="72">
        <f>'Oracle ERP TotalWO'!E19*'Oracle ERP Input'!$H$13</f>
        <v>0</v>
      </c>
      <c r="F19" s="71"/>
      <c r="G19" s="71">
        <f>'Oracle ERP TotalWO'!G19*'Oracle ERP Input'!$H$13</f>
        <v>230980</v>
      </c>
      <c r="H19" s="61"/>
      <c r="I19" s="61">
        <f t="shared" si="0"/>
        <v>230980</v>
      </c>
    </row>
    <row r="20" spans="1:9" x14ac:dyDescent="0.2">
      <c r="A20" s="56">
        <f t="shared" si="1"/>
        <v>6</v>
      </c>
      <c r="C20" s="57">
        <f t="shared" si="2"/>
        <v>44335</v>
      </c>
      <c r="D20" s="57"/>
      <c r="E20" s="72">
        <f>'Oracle ERP TotalWO'!E20*'Oracle ERP Input'!$H$13</f>
        <v>0</v>
      </c>
      <c r="F20" s="71"/>
      <c r="G20" s="71">
        <f>'Oracle ERP TotalWO'!G20*'Oracle ERP Input'!$H$13</f>
        <v>230980</v>
      </c>
      <c r="H20" s="61"/>
      <c r="I20" s="61">
        <f t="shared" si="0"/>
        <v>230980</v>
      </c>
    </row>
    <row r="21" spans="1:9" x14ac:dyDescent="0.2">
      <c r="A21" s="56">
        <f t="shared" si="1"/>
        <v>7</v>
      </c>
      <c r="C21" s="57">
        <f t="shared" si="2"/>
        <v>44366</v>
      </c>
      <c r="D21" s="57"/>
      <c r="E21" s="72">
        <f>'Oracle ERP TotalWO'!E21*'Oracle ERP Input'!$H$13</f>
        <v>0</v>
      </c>
      <c r="F21" s="71"/>
      <c r="G21" s="71">
        <f>'Oracle ERP TotalWO'!G21*'Oracle ERP Input'!$H$13</f>
        <v>230980</v>
      </c>
      <c r="H21" s="61"/>
      <c r="I21" s="61">
        <f t="shared" si="0"/>
        <v>230980</v>
      </c>
    </row>
    <row r="22" spans="1:9" x14ac:dyDescent="0.2">
      <c r="A22" s="56">
        <f t="shared" si="1"/>
        <v>8</v>
      </c>
      <c r="C22" s="57">
        <f t="shared" si="2"/>
        <v>44397</v>
      </c>
      <c r="D22" s="57"/>
      <c r="E22" s="72">
        <f>'Oracle ERP TotalWO'!E22*'Oracle ERP Input'!$H$13</f>
        <v>0</v>
      </c>
      <c r="F22" s="71"/>
      <c r="G22" s="71">
        <f>'Oracle ERP TotalWO'!G22*'Oracle ERP Input'!$H$13</f>
        <v>230980</v>
      </c>
      <c r="H22" s="61"/>
      <c r="I22" s="61">
        <f t="shared" si="0"/>
        <v>230980</v>
      </c>
    </row>
    <row r="23" spans="1:9" x14ac:dyDescent="0.2">
      <c r="A23" s="56">
        <f t="shared" si="1"/>
        <v>9</v>
      </c>
      <c r="C23" s="57">
        <f t="shared" si="2"/>
        <v>44428</v>
      </c>
      <c r="D23" s="57"/>
      <c r="E23" s="72">
        <f>'Oracle ERP TotalWO'!E23*'Oracle ERP Input'!$H$13</f>
        <v>0</v>
      </c>
      <c r="F23" s="71"/>
      <c r="G23" s="71">
        <f>'Oracle ERP TotalWO'!G23*'Oracle ERP Input'!$H$13</f>
        <v>230980</v>
      </c>
      <c r="H23" s="61"/>
      <c r="I23" s="61">
        <f t="shared" si="0"/>
        <v>230980</v>
      </c>
    </row>
    <row r="24" spans="1:9" x14ac:dyDescent="0.2">
      <c r="A24" s="56">
        <f t="shared" si="1"/>
        <v>10</v>
      </c>
      <c r="C24" s="57">
        <f t="shared" si="2"/>
        <v>44459</v>
      </c>
      <c r="D24" s="57"/>
      <c r="E24" s="72">
        <f>'Oracle ERP TotalWO'!E24*'Oracle ERP Input'!$H$13</f>
        <v>0</v>
      </c>
      <c r="F24" s="71"/>
      <c r="G24" s="71">
        <f>'Oracle ERP TotalWO'!G24*'Oracle ERP Input'!$H$13</f>
        <v>230980</v>
      </c>
      <c r="H24" s="61"/>
      <c r="I24" s="61">
        <f t="shared" si="0"/>
        <v>230980</v>
      </c>
    </row>
    <row r="25" spans="1:9" x14ac:dyDescent="0.2">
      <c r="A25" s="56">
        <f t="shared" si="1"/>
        <v>11</v>
      </c>
      <c r="C25" s="57">
        <f t="shared" si="2"/>
        <v>44490</v>
      </c>
      <c r="D25" s="57"/>
      <c r="E25" s="72">
        <f>'Oracle ERP TotalWO'!E25*'Oracle ERP Input'!$H$13</f>
        <v>0</v>
      </c>
      <c r="F25" s="71"/>
      <c r="G25" s="71">
        <f>'Oracle ERP TotalWO'!G25*'Oracle ERP Input'!$H$13</f>
        <v>230980</v>
      </c>
      <c r="H25" s="61"/>
      <c r="I25" s="61">
        <f t="shared" si="0"/>
        <v>230980</v>
      </c>
    </row>
    <row r="26" spans="1:9" x14ac:dyDescent="0.2">
      <c r="A26" s="56">
        <f t="shared" si="1"/>
        <v>12</v>
      </c>
      <c r="C26" s="57">
        <f t="shared" si="2"/>
        <v>44521</v>
      </c>
      <c r="D26" s="57"/>
      <c r="E26" s="72">
        <f>'Oracle ERP TotalWO'!E26*'Oracle ERP Input'!$H$13</f>
        <v>0</v>
      </c>
      <c r="F26" s="71"/>
      <c r="G26" s="71">
        <f>'Oracle ERP TotalWO'!G26*'Oracle ERP Input'!$H$13</f>
        <v>230980</v>
      </c>
      <c r="H26" s="61"/>
      <c r="I26" s="61">
        <f t="shared" si="0"/>
        <v>230980</v>
      </c>
    </row>
    <row r="27" spans="1:9" x14ac:dyDescent="0.2">
      <c r="A27" s="56">
        <f t="shared" si="1"/>
        <v>13</v>
      </c>
      <c r="C27" s="57">
        <f t="shared" si="2"/>
        <v>44552</v>
      </c>
      <c r="D27" s="57"/>
      <c r="E27" s="73">
        <f>'Oracle ERP TotalWO'!E27*'Oracle ERP Input'!$H$13</f>
        <v>0</v>
      </c>
      <c r="F27" s="71"/>
      <c r="G27" s="74">
        <f>'Oracle ERP TotalWO'!G27*'Oracle ERP Input'!$H$13</f>
        <v>230980</v>
      </c>
      <c r="H27" s="61"/>
      <c r="I27" s="63">
        <f t="shared" si="0"/>
        <v>230980</v>
      </c>
    </row>
    <row r="28" spans="1:9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2771760</v>
      </c>
      <c r="H28" s="66"/>
      <c r="I28" s="65">
        <f>SUM(I16:I27)</f>
        <v>2771760</v>
      </c>
    </row>
    <row r="29" spans="1:9" x14ac:dyDescent="0.2">
      <c r="A29" s="56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230980</v>
      </c>
      <c r="H30" s="66"/>
      <c r="I30" s="68">
        <f>ROUND(+I28/12,2)</f>
        <v>230980</v>
      </c>
    </row>
    <row r="31" spans="1:9" ht="12" thickTop="1" x14ac:dyDescent="0.2">
      <c r="A31" s="56">
        <f t="shared" si="1"/>
        <v>17</v>
      </c>
    </row>
    <row r="32" spans="1:9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230980</v>
      </c>
    </row>
    <row r="34" spans="1:13" ht="12" thickTop="1" x14ac:dyDescent="0.2">
      <c r="A34" s="56">
        <f t="shared" si="1"/>
        <v>20</v>
      </c>
    </row>
    <row r="35" spans="1:13" x14ac:dyDescent="0.2">
      <c r="A35" s="56">
        <f t="shared" si="1"/>
        <v>21</v>
      </c>
      <c r="I35" s="64" t="s">
        <v>103</v>
      </c>
    </row>
    <row r="36" spans="1:13" x14ac:dyDescent="0.2">
      <c r="A36" s="56">
        <f t="shared" si="1"/>
        <v>22</v>
      </c>
      <c r="I36" s="64" t="s">
        <v>173</v>
      </c>
    </row>
    <row r="37" spans="1:13" x14ac:dyDescent="0.2">
      <c r="A37" s="56">
        <f t="shared" si="1"/>
        <v>23</v>
      </c>
    </row>
    <row r="38" spans="1:13" x14ac:dyDescent="0.2">
      <c r="A38" s="56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Oracle Financial Mgmt ERP EPM SCM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78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97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1924.83</v>
      </c>
      <c r="H53" s="66"/>
      <c r="I53" s="65">
        <f t="shared" ref="I53:I64" si="4">G53-E53</f>
        <v>1924.83</v>
      </c>
      <c r="K53" s="60"/>
      <c r="M53" s="65">
        <f>+ROUND(I53/I$67*M$67,2)</f>
        <v>943.17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1924.83</v>
      </c>
      <c r="H54" s="59"/>
      <c r="I54" s="61">
        <f t="shared" si="4"/>
        <v>1924.83</v>
      </c>
      <c r="M54" s="61">
        <f t="shared" ref="M54:M64" si="8">+ROUND(I54/I$67*M$67,2)</f>
        <v>943.17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1924.83</v>
      </c>
      <c r="H55" s="59"/>
      <c r="I55" s="61">
        <f t="shared" si="4"/>
        <v>1924.83</v>
      </c>
      <c r="M55" s="61">
        <f t="shared" si="8"/>
        <v>943.17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1924.83</v>
      </c>
      <c r="H56" s="59"/>
      <c r="I56" s="61">
        <f t="shared" si="4"/>
        <v>1924.83</v>
      </c>
      <c r="M56" s="61">
        <f t="shared" si="8"/>
        <v>943.17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1924.83</v>
      </c>
      <c r="H57" s="59"/>
      <c r="I57" s="61">
        <f t="shared" si="4"/>
        <v>1924.83</v>
      </c>
      <c r="M57" s="61">
        <f t="shared" si="8"/>
        <v>943.17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1924.83</v>
      </c>
      <c r="H58" s="59"/>
      <c r="I58" s="61">
        <f t="shared" si="4"/>
        <v>1924.83</v>
      </c>
      <c r="M58" s="61">
        <f>+ROUND(I58/I$67*M$67,2)+0.01</f>
        <v>943.18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1924.83</v>
      </c>
      <c r="H59" s="59"/>
      <c r="I59" s="61">
        <f t="shared" si="4"/>
        <v>1924.83</v>
      </c>
      <c r="M59" s="61">
        <f>+ROUND(I59/I$67*M$67,2)+0.01</f>
        <v>943.18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1924.83</v>
      </c>
      <c r="H60" s="59"/>
      <c r="I60" s="61">
        <f t="shared" si="4"/>
        <v>1924.83</v>
      </c>
      <c r="M60" s="61">
        <f>+ROUND(I60/I$67*M$67,2)+0.01</f>
        <v>943.18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1924.83</v>
      </c>
      <c r="H61" s="59"/>
      <c r="I61" s="61">
        <f t="shared" si="4"/>
        <v>1924.83</v>
      </c>
      <c r="M61" s="61">
        <f t="shared" si="8"/>
        <v>943.17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1924.83</v>
      </c>
      <c r="H62" s="59"/>
      <c r="I62" s="61">
        <f t="shared" si="4"/>
        <v>1924.83</v>
      </c>
      <c r="M62" s="61">
        <f t="shared" si="8"/>
        <v>943.17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1924.83</v>
      </c>
      <c r="H63" s="59"/>
      <c r="I63" s="61">
        <f t="shared" si="4"/>
        <v>1924.83</v>
      </c>
      <c r="M63" s="61">
        <f t="shared" si="8"/>
        <v>943.17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1924.83</v>
      </c>
      <c r="H64" s="59"/>
      <c r="I64" s="63">
        <f t="shared" si="4"/>
        <v>1924.83</v>
      </c>
      <c r="M64" s="63">
        <f t="shared" si="8"/>
        <v>943.17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23097.960000000006</v>
      </c>
      <c r="H65" s="66"/>
      <c r="I65" s="65">
        <f>SUM(I53:I64)</f>
        <v>23097.960000000006</v>
      </c>
      <c r="M65" s="65">
        <f>SUM(M53:M64)</f>
        <v>11318.07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23097.960000000006</v>
      </c>
      <c r="K67" s="68">
        <f>ROUND(G16*K73,2)</f>
        <v>76993.33</v>
      </c>
      <c r="M67" s="68">
        <f>ROUND(+(K67-I67)*M73,2)</f>
        <v>11318.03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174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'Oracle ERP Input'!J13</f>
        <v>0.1</v>
      </c>
      <c r="F73" s="79"/>
      <c r="G73" s="79">
        <f>E73/12</f>
        <v>8.3333333333333332E-3</v>
      </c>
      <c r="K73" s="88">
        <f>+'Oracle ERP Input'!L13</f>
        <v>0.33333333333333331</v>
      </c>
      <c r="M73" s="89">
        <f>+'Oracle ERP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Oracle Financial Mgmt ERP EPM SCM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97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1924.83</v>
      </c>
      <c r="H93" s="59"/>
      <c r="I93" s="60">
        <f t="shared" si="9"/>
        <v>1924.83</v>
      </c>
      <c r="M93" s="60">
        <f>+M53</f>
        <v>943.17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3849.66</v>
      </c>
      <c r="H94" s="59"/>
      <c r="I94" s="61">
        <f t="shared" si="9"/>
        <v>3849.66</v>
      </c>
      <c r="M94" s="61">
        <f>+M93+M54</f>
        <v>1886.34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5774.49</v>
      </c>
      <c r="H95" s="59"/>
      <c r="I95" s="61">
        <f t="shared" si="9"/>
        <v>5774.49</v>
      </c>
      <c r="M95" s="61">
        <f t="shared" ref="M95:M104" si="14">+M94+M55</f>
        <v>2829.5099999999998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7699.32</v>
      </c>
      <c r="H96" s="59"/>
      <c r="I96" s="61">
        <f t="shared" si="9"/>
        <v>7699.32</v>
      </c>
      <c r="M96" s="61">
        <f t="shared" si="14"/>
        <v>3772.68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9624.15</v>
      </c>
      <c r="H97" s="59"/>
      <c r="I97" s="61">
        <f t="shared" si="9"/>
        <v>9624.15</v>
      </c>
      <c r="M97" s="61">
        <f t="shared" si="14"/>
        <v>4715.8499999999995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11548.98</v>
      </c>
      <c r="H98" s="59"/>
      <c r="I98" s="61">
        <f t="shared" si="9"/>
        <v>11548.98</v>
      </c>
      <c r="M98" s="61">
        <f t="shared" si="14"/>
        <v>5659.03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13473.81</v>
      </c>
      <c r="H99" s="59"/>
      <c r="I99" s="61">
        <f t="shared" si="9"/>
        <v>13473.81</v>
      </c>
      <c r="M99" s="61">
        <f t="shared" si="14"/>
        <v>6602.21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15398.64</v>
      </c>
      <c r="H100" s="59"/>
      <c r="I100" s="61">
        <f t="shared" si="9"/>
        <v>15398.64</v>
      </c>
      <c r="M100" s="61">
        <f t="shared" si="14"/>
        <v>7545.39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17323.47</v>
      </c>
      <c r="H101" s="59"/>
      <c r="I101" s="61">
        <f t="shared" si="9"/>
        <v>17323.47</v>
      </c>
      <c r="M101" s="61">
        <f t="shared" si="14"/>
        <v>8488.56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19248.300000000003</v>
      </c>
      <c r="H102" s="59"/>
      <c r="I102" s="61">
        <f t="shared" si="9"/>
        <v>19248.300000000003</v>
      </c>
      <c r="M102" s="61">
        <f t="shared" si="14"/>
        <v>9431.73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21173.130000000005</v>
      </c>
      <c r="H103" s="59"/>
      <c r="I103" s="61">
        <f t="shared" si="9"/>
        <v>21173.130000000005</v>
      </c>
      <c r="M103" s="61">
        <f t="shared" si="14"/>
        <v>10374.9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23097.960000000006</v>
      </c>
      <c r="H104" s="59"/>
      <c r="I104" s="63">
        <f t="shared" si="9"/>
        <v>23097.960000000006</v>
      </c>
      <c r="M104" s="63">
        <f t="shared" si="14"/>
        <v>11318.07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150136.74</v>
      </c>
      <c r="H105" s="66"/>
      <c r="I105" s="65">
        <f>SUM(I93:I104)</f>
        <v>150136.74</v>
      </c>
      <c r="M105" s="65">
        <f>SUM(M93:M104)</f>
        <v>73567.44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12511.4</v>
      </c>
      <c r="H107" s="66"/>
      <c r="I107" s="68">
        <f>ROUND(+I105/12,2)</f>
        <v>12511.4</v>
      </c>
      <c r="M107" s="68">
        <f>ROUND(+M105/12,2)</f>
        <v>6130.62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12511.4</v>
      </c>
      <c r="M110" s="81">
        <f>+M107</f>
        <v>6130.62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175</v>
      </c>
      <c r="M112" s="64" t="s">
        <v>176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89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20"/>
  <sheetViews>
    <sheetView zoomScaleNormal="100" workbookViewId="0">
      <selection activeCell="A3" sqref="A3"/>
    </sheetView>
  </sheetViews>
  <sheetFormatPr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6" width="9.140625" style="83"/>
    <col min="7" max="7" width="10.7109375" style="83" bestFit="1" customWidth="1"/>
    <col min="8" max="16384" width="9.140625" style="83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 t="str">
        <f>'Oracle ERP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3" t="str">
        <f>'Oracle ERP Input'!F6</f>
        <v>Oracle Financial Mgmt ERP EPM SCM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</row>
    <row r="9" spans="1:14" x14ac:dyDescent="0.2">
      <c r="B9" s="84"/>
      <c r="D9" s="85"/>
    </row>
    <row r="10" spans="1:14" x14ac:dyDescent="0.2">
      <c r="B10" s="84"/>
      <c r="D10" s="85"/>
    </row>
    <row r="13" spans="1:14" x14ac:dyDescent="0.2">
      <c r="B13" s="84"/>
      <c r="D13" s="85"/>
    </row>
    <row r="14" spans="1:14" x14ac:dyDescent="0.2">
      <c r="B14" s="84"/>
      <c r="D14" s="85"/>
    </row>
    <row r="15" spans="1:14" x14ac:dyDescent="0.2">
      <c r="B15" s="84"/>
      <c r="D15" s="85"/>
    </row>
    <row r="16" spans="1:14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2:4" x14ac:dyDescent="0.2">
      <c r="B49" s="84"/>
      <c r="D49" s="85"/>
    </row>
    <row r="50" spans="2:4" x14ac:dyDescent="0.2">
      <c r="B50" s="84"/>
      <c r="D50" s="85"/>
    </row>
    <row r="51" spans="2:4" x14ac:dyDescent="0.2">
      <c r="B51" s="84"/>
      <c r="D51" s="85"/>
    </row>
    <row r="52" spans="2:4" x14ac:dyDescent="0.2">
      <c r="B52" s="84"/>
      <c r="D52" s="85"/>
    </row>
    <row r="53" spans="2:4" x14ac:dyDescent="0.2">
      <c r="B53" s="84"/>
      <c r="D53" s="85"/>
    </row>
    <row r="54" spans="2:4" x14ac:dyDescent="0.2">
      <c r="B54" s="84"/>
      <c r="D54" s="85"/>
    </row>
    <row r="55" spans="2:4" x14ac:dyDescent="0.2">
      <c r="B55" s="84"/>
      <c r="D55" s="85"/>
    </row>
    <row r="56" spans="2:4" x14ac:dyDescent="0.2">
      <c r="B56" s="84"/>
      <c r="D56" s="85"/>
    </row>
    <row r="57" spans="2:4" x14ac:dyDescent="0.2">
      <c r="B57" s="84"/>
      <c r="D57" s="85"/>
    </row>
    <row r="58" spans="2:4" x14ac:dyDescent="0.2">
      <c r="B58" s="84"/>
      <c r="D58" s="85"/>
    </row>
    <row r="59" spans="2:4" x14ac:dyDescent="0.2">
      <c r="B59" s="84"/>
      <c r="D59" s="85"/>
    </row>
    <row r="60" spans="2:4" x14ac:dyDescent="0.2">
      <c r="B60" s="84"/>
      <c r="D60" s="85"/>
    </row>
    <row r="61" spans="2:4" x14ac:dyDescent="0.2">
      <c r="B61" s="84"/>
      <c r="D61" s="85"/>
    </row>
    <row r="62" spans="2:4" x14ac:dyDescent="0.2">
      <c r="B62" s="84"/>
      <c r="D62" s="85"/>
    </row>
    <row r="63" spans="2:4" x14ac:dyDescent="0.2">
      <c r="B63" s="84"/>
      <c r="D63" s="85"/>
    </row>
    <row r="64" spans="2:4" x14ac:dyDescent="0.2">
      <c r="B64" s="84"/>
      <c r="D64" s="85"/>
    </row>
    <row r="65" spans="2:4" x14ac:dyDescent="0.2">
      <c r="B65" s="84"/>
      <c r="D65" s="85"/>
    </row>
    <row r="66" spans="2:4" x14ac:dyDescent="0.2">
      <c r="B66" s="84"/>
      <c r="D66" s="85"/>
    </row>
    <row r="67" spans="2:4" x14ac:dyDescent="0.2">
      <c r="B67" s="84"/>
      <c r="D67" s="85"/>
    </row>
    <row r="87" spans="1:14" ht="12.75" x14ac:dyDescent="0.2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116"/>
      <c r="M87" s="116"/>
      <c r="N87" s="116"/>
    </row>
    <row r="88" spans="1:14" ht="12.75" x14ac:dyDescent="0.2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116"/>
      <c r="M88" s="116"/>
      <c r="N88" s="116"/>
    </row>
    <row r="90" spans="1:14" ht="12.75" x14ac:dyDescent="0.2">
      <c r="A90" s="115" t="str">
        <f>A4</f>
        <v>Pro-Forma Adjustment - Business Transformation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116"/>
      <c r="M90" s="116"/>
      <c r="N90" s="116"/>
    </row>
    <row r="91" spans="1:14" ht="12.75" x14ac:dyDescent="0.2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116"/>
      <c r="M91" s="116"/>
      <c r="N91" s="116"/>
    </row>
    <row r="92" spans="1:14" ht="12.75" x14ac:dyDescent="0.2">
      <c r="A92" s="113" t="str">
        <f t="shared" ref="A92" si="0">A6</f>
        <v>Oracle Financial Mgmt ERP EPM SCM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4"/>
      <c r="L92" s="114"/>
      <c r="M92" s="114"/>
      <c r="N92" s="114"/>
    </row>
    <row r="93" spans="1:14" x14ac:dyDescent="0.2">
      <c r="H93" s="83" t="s">
        <v>128</v>
      </c>
    </row>
    <row r="117" spans="4:7" x14ac:dyDescent="0.2">
      <c r="D117" s="83" t="s">
        <v>129</v>
      </c>
      <c r="G117" s="7">
        <v>24572339</v>
      </c>
    </row>
    <row r="118" spans="4:7" x14ac:dyDescent="0.2">
      <c r="D118" s="83" t="s">
        <v>130</v>
      </c>
      <c r="G118" s="6">
        <v>9.4000000000000004E-3</v>
      </c>
    </row>
    <row r="119" spans="4:7" ht="12" thickBot="1" x14ac:dyDescent="0.25">
      <c r="D119" s="83" t="s">
        <v>131</v>
      </c>
      <c r="G119" s="92">
        <f>+G117*G118</f>
        <v>230979.9866</v>
      </c>
    </row>
    <row r="120" spans="4:7" ht="12" thickTop="1" x14ac:dyDescent="0.2"/>
  </sheetData>
  <mergeCells count="10">
    <mergeCell ref="A1:N1"/>
    <mergeCell ref="A2:N2"/>
    <mergeCell ref="A4:N4"/>
    <mergeCell ref="A5:N5"/>
    <mergeCell ref="A91:N91"/>
    <mergeCell ref="A92:N92"/>
    <mergeCell ref="A6:N6"/>
    <mergeCell ref="A87:N87"/>
    <mergeCell ref="A88:N88"/>
    <mergeCell ref="A90:N90"/>
  </mergeCells>
  <pageMargins left="0.75" right="0.75" top="1" bottom="1" header="0.5" footer="0.5"/>
  <pageSetup scale="77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76" max="1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DD7F-C286-45BA-925E-D414C2A14047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177</v>
      </c>
      <c r="E6" s="35"/>
      <c r="F6" s="129" t="s">
        <v>178</v>
      </c>
      <c r="G6" s="129"/>
      <c r="H6" s="129"/>
      <c r="I6" s="129"/>
      <c r="J6" s="129"/>
      <c r="K6" s="129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 t="shared" ref="B15:B25" si="0"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si="0"/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45108</v>
      </c>
    </row>
    <row r="28" spans="1:10" x14ac:dyDescent="0.2">
      <c r="A28" s="37">
        <v>16</v>
      </c>
      <c r="B28" s="35" t="s">
        <v>83</v>
      </c>
      <c r="D28" s="127">
        <v>57383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179</v>
      </c>
    </row>
    <row r="33" spans="2:2" x14ac:dyDescent="0.2">
      <c r="B33" s="46" t="s">
        <v>180</v>
      </c>
    </row>
    <row r="34" spans="2:2" x14ac:dyDescent="0.2">
      <c r="B34" s="46" t="s">
        <v>181</v>
      </c>
    </row>
    <row r="35" spans="2:2" x14ac:dyDescent="0.2">
      <c r="B35" s="46" t="s">
        <v>182</v>
      </c>
    </row>
    <row r="36" spans="2:2" x14ac:dyDescent="0.2">
      <c r="B36" s="46" t="s">
        <v>183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K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004F-F669-44E3-9874-B919BB8A0A4A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'PowerPlan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'PowerPlan Input'!F6</f>
        <v>PowerPlan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'PowerPlan Input'!B13</f>
        <v>44180</v>
      </c>
      <c r="D15" s="57"/>
      <c r="E15" s="58">
        <f>'PowerPlan Input'!D13*'PowerPlan Input'!$D$7*'PowerPlan Input'!$H$7</f>
        <v>0</v>
      </c>
      <c r="F15" s="59"/>
      <c r="G15" s="58">
        <f>'PowerPlan Input'!D27*'PowerPlan Input'!D6*'PowerPlan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'PowerPlan Input'!B14</f>
        <v>44211</v>
      </c>
      <c r="D16" s="57"/>
      <c r="E16" s="60">
        <f>'PowerPlan Input'!D14*'PowerPlan Input'!$D$7*'PowerPlan Input'!$H$7</f>
        <v>0</v>
      </c>
      <c r="F16" s="59"/>
      <c r="G16" s="60">
        <f>'PowerPlan Input'!D28*'PowerPlan Input'!D7*'PowerPlan Input'!H7</f>
        <v>57383</v>
      </c>
      <c r="H16" s="59"/>
      <c r="I16" s="60">
        <f t="shared" si="0"/>
        <v>57383</v>
      </c>
    </row>
    <row r="17" spans="1:10" x14ac:dyDescent="0.2">
      <c r="A17" s="56">
        <f t="shared" si="1"/>
        <v>3</v>
      </c>
      <c r="C17" s="57">
        <f>'PowerPlan Input'!B15</f>
        <v>44241</v>
      </c>
      <c r="D17" s="57"/>
      <c r="E17" s="60">
        <f>'PowerPlan Input'!D15*'PowerPlan Input'!$D$7*'PowerPlan Input'!$H$7</f>
        <v>0</v>
      </c>
      <c r="F17" s="59"/>
      <c r="G17" s="61">
        <f t="shared" ref="G17:G27" si="2">$G$16</f>
        <v>57383</v>
      </c>
      <c r="H17" s="59"/>
      <c r="I17" s="61">
        <f t="shared" si="0"/>
        <v>57383</v>
      </c>
      <c r="J17" s="59"/>
    </row>
    <row r="18" spans="1:10" x14ac:dyDescent="0.2">
      <c r="A18" s="56">
        <f t="shared" si="1"/>
        <v>4</v>
      </c>
      <c r="C18" s="57">
        <f>'PowerPlan Input'!B16</f>
        <v>44271</v>
      </c>
      <c r="D18" s="57"/>
      <c r="E18" s="60">
        <f>'PowerPlan Input'!D16*'PowerPlan Input'!$D$7*'PowerPlan Input'!$H$7</f>
        <v>0</v>
      </c>
      <c r="F18" s="59"/>
      <c r="G18" s="61">
        <f t="shared" si="2"/>
        <v>57383</v>
      </c>
      <c r="H18" s="59"/>
      <c r="I18" s="61">
        <f t="shared" si="0"/>
        <v>57383</v>
      </c>
      <c r="J18" s="59"/>
    </row>
    <row r="19" spans="1:10" x14ac:dyDescent="0.2">
      <c r="A19" s="56">
        <f t="shared" si="1"/>
        <v>5</v>
      </c>
      <c r="C19" s="57">
        <f>'PowerPlan Input'!B17</f>
        <v>44301</v>
      </c>
      <c r="D19" s="57"/>
      <c r="E19" s="60">
        <f>'PowerPlan Input'!D17*'PowerPlan Input'!$D$7*'PowerPlan Input'!$H$7</f>
        <v>0</v>
      </c>
      <c r="F19" s="59"/>
      <c r="G19" s="61">
        <f t="shared" si="2"/>
        <v>57383</v>
      </c>
      <c r="H19" s="59"/>
      <c r="I19" s="61">
        <f t="shared" si="0"/>
        <v>57383</v>
      </c>
      <c r="J19" s="59"/>
    </row>
    <row r="20" spans="1:10" x14ac:dyDescent="0.2">
      <c r="A20" s="56">
        <f t="shared" si="1"/>
        <v>6</v>
      </c>
      <c r="C20" s="57">
        <f>'PowerPlan Input'!B18</f>
        <v>44331</v>
      </c>
      <c r="D20" s="57"/>
      <c r="E20" s="60">
        <f>'PowerPlan Input'!D18*'PowerPlan Input'!$D$7*'PowerPlan Input'!$H$7</f>
        <v>0</v>
      </c>
      <c r="F20" s="59"/>
      <c r="G20" s="61">
        <f t="shared" si="2"/>
        <v>57383</v>
      </c>
      <c r="H20" s="59"/>
      <c r="I20" s="61">
        <f t="shared" si="0"/>
        <v>57383</v>
      </c>
      <c r="J20" s="59"/>
    </row>
    <row r="21" spans="1:10" x14ac:dyDescent="0.2">
      <c r="A21" s="56">
        <f t="shared" si="1"/>
        <v>7</v>
      </c>
      <c r="C21" s="57">
        <f>'PowerPlan Input'!B19</f>
        <v>44361</v>
      </c>
      <c r="D21" s="57"/>
      <c r="E21" s="60">
        <f>'PowerPlan Input'!D19*'PowerPlan Input'!$D$7*'PowerPlan Input'!$H$7</f>
        <v>0</v>
      </c>
      <c r="F21" s="59"/>
      <c r="G21" s="61">
        <f t="shared" si="2"/>
        <v>57383</v>
      </c>
      <c r="H21" s="59"/>
      <c r="I21" s="61">
        <f t="shared" si="0"/>
        <v>57383</v>
      </c>
      <c r="J21" s="59"/>
    </row>
    <row r="22" spans="1:10" x14ac:dyDescent="0.2">
      <c r="A22" s="56">
        <f t="shared" si="1"/>
        <v>8</v>
      </c>
      <c r="C22" s="57">
        <f>'PowerPlan Input'!B20</f>
        <v>44391</v>
      </c>
      <c r="D22" s="57"/>
      <c r="E22" s="60">
        <f>'PowerPlan Input'!D20*'PowerPlan Input'!$D$7*'PowerPlan Input'!$H$7</f>
        <v>0</v>
      </c>
      <c r="F22" s="59"/>
      <c r="G22" s="61">
        <f t="shared" si="2"/>
        <v>57383</v>
      </c>
      <c r="H22" s="59"/>
      <c r="I22" s="61">
        <f t="shared" si="0"/>
        <v>57383</v>
      </c>
      <c r="J22" s="59"/>
    </row>
    <row r="23" spans="1:10" x14ac:dyDescent="0.2">
      <c r="A23" s="56">
        <f t="shared" si="1"/>
        <v>9</v>
      </c>
      <c r="C23" s="57">
        <f>'PowerPlan Input'!B21</f>
        <v>44421</v>
      </c>
      <c r="D23" s="57"/>
      <c r="E23" s="60">
        <f>'PowerPlan Input'!D21*'PowerPlan Input'!$D$7*'PowerPlan Input'!$H$7</f>
        <v>0</v>
      </c>
      <c r="F23" s="59"/>
      <c r="G23" s="61">
        <f t="shared" si="2"/>
        <v>57383</v>
      </c>
      <c r="H23" s="59"/>
      <c r="I23" s="61">
        <f t="shared" si="0"/>
        <v>57383</v>
      </c>
      <c r="J23" s="59"/>
    </row>
    <row r="24" spans="1:10" x14ac:dyDescent="0.2">
      <c r="A24" s="56">
        <f t="shared" si="1"/>
        <v>10</v>
      </c>
      <c r="C24" s="57">
        <f>'PowerPlan Input'!B22</f>
        <v>44451</v>
      </c>
      <c r="D24" s="57"/>
      <c r="E24" s="60">
        <f>'PowerPlan Input'!D22*'PowerPlan Input'!$D$7*'PowerPlan Input'!$H$7</f>
        <v>0</v>
      </c>
      <c r="F24" s="59"/>
      <c r="G24" s="61">
        <f t="shared" si="2"/>
        <v>57383</v>
      </c>
      <c r="H24" s="59"/>
      <c r="I24" s="61">
        <f t="shared" si="0"/>
        <v>57383</v>
      </c>
      <c r="J24" s="59"/>
    </row>
    <row r="25" spans="1:10" x14ac:dyDescent="0.2">
      <c r="A25" s="56">
        <f t="shared" si="1"/>
        <v>11</v>
      </c>
      <c r="C25" s="57">
        <f>'PowerPlan Input'!B23</f>
        <v>44481</v>
      </c>
      <c r="D25" s="57"/>
      <c r="E25" s="60">
        <f>'PowerPlan Input'!D23*'PowerPlan Input'!$D$7*'PowerPlan Input'!$H$7</f>
        <v>0</v>
      </c>
      <c r="F25" s="59"/>
      <c r="G25" s="61">
        <f t="shared" si="2"/>
        <v>57383</v>
      </c>
      <c r="H25" s="59"/>
      <c r="I25" s="61">
        <f t="shared" si="0"/>
        <v>57383</v>
      </c>
      <c r="J25" s="59"/>
    </row>
    <row r="26" spans="1:10" x14ac:dyDescent="0.2">
      <c r="A26" s="56">
        <f t="shared" si="1"/>
        <v>12</v>
      </c>
      <c r="C26" s="57">
        <f>'PowerPlan Input'!B24</f>
        <v>44511</v>
      </c>
      <c r="D26" s="57"/>
      <c r="E26" s="60">
        <f>'PowerPlan Input'!D24*'PowerPlan Input'!$D$7*'PowerPlan Input'!$H$7</f>
        <v>0</v>
      </c>
      <c r="F26" s="59"/>
      <c r="G26" s="61">
        <f t="shared" si="2"/>
        <v>57383</v>
      </c>
      <c r="H26" s="59"/>
      <c r="I26" s="61">
        <f t="shared" si="0"/>
        <v>57383</v>
      </c>
      <c r="J26" s="59"/>
    </row>
    <row r="27" spans="1:10" x14ac:dyDescent="0.2">
      <c r="A27" s="56">
        <f t="shared" si="1"/>
        <v>13</v>
      </c>
      <c r="C27" s="57">
        <f>'PowerPlan Input'!B25</f>
        <v>44541</v>
      </c>
      <c r="D27" s="57"/>
      <c r="E27" s="62">
        <f>'PowerPlan Input'!D25*'PowerPlan Input'!$D$7*'PowerPlan Input'!$H$7</f>
        <v>0</v>
      </c>
      <c r="F27" s="59"/>
      <c r="G27" s="63">
        <f t="shared" si="2"/>
        <v>57383</v>
      </c>
      <c r="H27" s="59"/>
      <c r="I27" s="63">
        <f t="shared" si="0"/>
        <v>57383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688596</v>
      </c>
      <c r="H28" s="66"/>
      <c r="I28" s="65">
        <f>SUM(I16:I27)</f>
        <v>688596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57383</v>
      </c>
      <c r="H30" s="66"/>
      <c r="I30" s="68">
        <f>ROUND(+I28/12,2)</f>
        <v>57383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57383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0B69-C71C-47DC-9390-CE47E7BCE156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20.71093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1.71093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'PowerPlan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'PowerPlan Input'!F6</f>
        <v>PowerPlan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'PowerPlan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78" t="s">
        <v>94</v>
      </c>
      <c r="E11" s="53" t="str">
        <f>"Acct "&amp;'PowerPlan Input'!F13</f>
        <v>Acct 2.303.00</v>
      </c>
      <c r="F11" s="53"/>
      <c r="G11" s="53"/>
      <c r="H11" s="53"/>
      <c r="I11" s="53"/>
    </row>
    <row r="12" spans="1:12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6">
        <v>1</v>
      </c>
      <c r="C15" s="57">
        <f>'PowerPlan TotalWO'!C15</f>
        <v>44180</v>
      </c>
      <c r="D15" s="57"/>
      <c r="E15" s="58">
        <f>'PowerPlan TotalWO'!E15*'PowerPlan Input'!$H$13</f>
        <v>0</v>
      </c>
      <c r="F15" s="71"/>
      <c r="G15" s="58">
        <f>'PowerPlan TotalWO'!G15*'PowerPlan Input'!$H$13</f>
        <v>0</v>
      </c>
      <c r="H15" s="61"/>
      <c r="I15" s="58">
        <f t="shared" ref="I15:I27" si="0">G15-E15</f>
        <v>0</v>
      </c>
    </row>
    <row r="16" spans="1:12" x14ac:dyDescent="0.2">
      <c r="A16" s="56">
        <f t="shared" ref="A16:A38" si="1">1+A15</f>
        <v>2</v>
      </c>
      <c r="C16" s="57">
        <f>'PowerPlan TotalWO'!C16</f>
        <v>44211</v>
      </c>
      <c r="D16" s="57"/>
      <c r="E16" s="60">
        <f>'PowerPlan TotalWO'!E16*'PowerPlan Input'!$H$13</f>
        <v>0</v>
      </c>
      <c r="F16" s="71"/>
      <c r="G16" s="60">
        <f>'PowerPlan TotalWO'!G16*'PowerPlan Input'!$H$13</f>
        <v>57383</v>
      </c>
      <c r="H16" s="61"/>
      <c r="I16" s="60">
        <f t="shared" si="0"/>
        <v>57383</v>
      </c>
      <c r="K16" s="87"/>
      <c r="L16" s="87"/>
    </row>
    <row r="17" spans="1:9" x14ac:dyDescent="0.2">
      <c r="A17" s="56">
        <f t="shared" si="1"/>
        <v>3</v>
      </c>
      <c r="C17" s="57">
        <f t="shared" ref="C17:C27" si="2">C16+31</f>
        <v>44242</v>
      </c>
      <c r="D17" s="57"/>
      <c r="E17" s="72">
        <f>'PowerPlan TotalWO'!E17*'PowerPlan Input'!$H$13</f>
        <v>0</v>
      </c>
      <c r="F17" s="71"/>
      <c r="G17" s="71">
        <f>'PowerPlan TotalWO'!G17*'PowerPlan Input'!$H$13</f>
        <v>57383</v>
      </c>
      <c r="H17" s="61"/>
      <c r="I17" s="61">
        <f t="shared" si="0"/>
        <v>57383</v>
      </c>
    </row>
    <row r="18" spans="1:9" x14ac:dyDescent="0.2">
      <c r="A18" s="56">
        <f t="shared" si="1"/>
        <v>4</v>
      </c>
      <c r="C18" s="57">
        <f t="shared" si="2"/>
        <v>44273</v>
      </c>
      <c r="D18" s="57"/>
      <c r="E18" s="72">
        <f>'PowerPlan TotalWO'!E18*'PowerPlan Input'!$H$13</f>
        <v>0</v>
      </c>
      <c r="F18" s="71"/>
      <c r="G18" s="71">
        <f>'PowerPlan TotalWO'!G18*'PowerPlan Input'!$H$13</f>
        <v>57383</v>
      </c>
      <c r="H18" s="61"/>
      <c r="I18" s="61">
        <f t="shared" si="0"/>
        <v>57383</v>
      </c>
    </row>
    <row r="19" spans="1:9" x14ac:dyDescent="0.2">
      <c r="A19" s="56">
        <f t="shared" si="1"/>
        <v>5</v>
      </c>
      <c r="C19" s="57">
        <f t="shared" si="2"/>
        <v>44304</v>
      </c>
      <c r="D19" s="57"/>
      <c r="E19" s="72">
        <f>'PowerPlan TotalWO'!E19*'PowerPlan Input'!$H$13</f>
        <v>0</v>
      </c>
      <c r="F19" s="71"/>
      <c r="G19" s="71">
        <f>'PowerPlan TotalWO'!G19*'PowerPlan Input'!$H$13</f>
        <v>57383</v>
      </c>
      <c r="H19" s="61"/>
      <c r="I19" s="61">
        <f t="shared" si="0"/>
        <v>57383</v>
      </c>
    </row>
    <row r="20" spans="1:9" x14ac:dyDescent="0.2">
      <c r="A20" s="56">
        <f t="shared" si="1"/>
        <v>6</v>
      </c>
      <c r="C20" s="57">
        <f t="shared" si="2"/>
        <v>44335</v>
      </c>
      <c r="D20" s="57"/>
      <c r="E20" s="72">
        <f>'PowerPlan TotalWO'!E20*'PowerPlan Input'!$H$13</f>
        <v>0</v>
      </c>
      <c r="F20" s="71"/>
      <c r="G20" s="71">
        <f>'PowerPlan TotalWO'!G20*'PowerPlan Input'!$H$13</f>
        <v>57383</v>
      </c>
      <c r="H20" s="61"/>
      <c r="I20" s="61">
        <f t="shared" si="0"/>
        <v>57383</v>
      </c>
    </row>
    <row r="21" spans="1:9" x14ac:dyDescent="0.2">
      <c r="A21" s="56">
        <f t="shared" si="1"/>
        <v>7</v>
      </c>
      <c r="C21" s="57">
        <f t="shared" si="2"/>
        <v>44366</v>
      </c>
      <c r="D21" s="57"/>
      <c r="E21" s="72">
        <f>'PowerPlan TotalWO'!E21*'PowerPlan Input'!$H$13</f>
        <v>0</v>
      </c>
      <c r="F21" s="71"/>
      <c r="G21" s="71">
        <f>'PowerPlan TotalWO'!G21*'PowerPlan Input'!$H$13</f>
        <v>57383</v>
      </c>
      <c r="H21" s="61"/>
      <c r="I21" s="61">
        <f t="shared" si="0"/>
        <v>57383</v>
      </c>
    </row>
    <row r="22" spans="1:9" x14ac:dyDescent="0.2">
      <c r="A22" s="56">
        <f t="shared" si="1"/>
        <v>8</v>
      </c>
      <c r="C22" s="57">
        <f t="shared" si="2"/>
        <v>44397</v>
      </c>
      <c r="D22" s="57"/>
      <c r="E22" s="72">
        <f>'PowerPlan TotalWO'!E22*'PowerPlan Input'!$H$13</f>
        <v>0</v>
      </c>
      <c r="F22" s="71"/>
      <c r="G22" s="71">
        <f>'PowerPlan TotalWO'!G22*'PowerPlan Input'!$H$13</f>
        <v>57383</v>
      </c>
      <c r="H22" s="61"/>
      <c r="I22" s="61">
        <f t="shared" si="0"/>
        <v>57383</v>
      </c>
    </row>
    <row r="23" spans="1:9" x14ac:dyDescent="0.2">
      <c r="A23" s="56">
        <f t="shared" si="1"/>
        <v>9</v>
      </c>
      <c r="C23" s="57">
        <f t="shared" si="2"/>
        <v>44428</v>
      </c>
      <c r="D23" s="57"/>
      <c r="E23" s="72">
        <f>'PowerPlan TotalWO'!E23*'PowerPlan Input'!$H$13</f>
        <v>0</v>
      </c>
      <c r="F23" s="71"/>
      <c r="G23" s="71">
        <f>'PowerPlan TotalWO'!G23*'PowerPlan Input'!$H$13</f>
        <v>57383</v>
      </c>
      <c r="H23" s="61"/>
      <c r="I23" s="61">
        <f t="shared" si="0"/>
        <v>57383</v>
      </c>
    </row>
    <row r="24" spans="1:9" x14ac:dyDescent="0.2">
      <c r="A24" s="56">
        <f t="shared" si="1"/>
        <v>10</v>
      </c>
      <c r="C24" s="57">
        <f t="shared" si="2"/>
        <v>44459</v>
      </c>
      <c r="D24" s="57"/>
      <c r="E24" s="72">
        <f>'PowerPlan TotalWO'!E24*'PowerPlan Input'!$H$13</f>
        <v>0</v>
      </c>
      <c r="F24" s="71"/>
      <c r="G24" s="71">
        <f>'PowerPlan TotalWO'!G24*'PowerPlan Input'!$H$13</f>
        <v>57383</v>
      </c>
      <c r="H24" s="61"/>
      <c r="I24" s="61">
        <f t="shared" si="0"/>
        <v>57383</v>
      </c>
    </row>
    <row r="25" spans="1:9" x14ac:dyDescent="0.2">
      <c r="A25" s="56">
        <f t="shared" si="1"/>
        <v>11</v>
      </c>
      <c r="C25" s="57">
        <f t="shared" si="2"/>
        <v>44490</v>
      </c>
      <c r="D25" s="57"/>
      <c r="E25" s="72">
        <f>'PowerPlan TotalWO'!E25*'PowerPlan Input'!$H$13</f>
        <v>0</v>
      </c>
      <c r="F25" s="71"/>
      <c r="G25" s="71">
        <f>'PowerPlan TotalWO'!G25*'PowerPlan Input'!$H$13</f>
        <v>57383</v>
      </c>
      <c r="H25" s="61"/>
      <c r="I25" s="61">
        <f t="shared" si="0"/>
        <v>57383</v>
      </c>
    </row>
    <row r="26" spans="1:9" x14ac:dyDescent="0.2">
      <c r="A26" s="56">
        <f t="shared" si="1"/>
        <v>12</v>
      </c>
      <c r="C26" s="57">
        <f t="shared" si="2"/>
        <v>44521</v>
      </c>
      <c r="D26" s="57"/>
      <c r="E26" s="72">
        <f>'PowerPlan TotalWO'!E26*'PowerPlan Input'!$H$13</f>
        <v>0</v>
      </c>
      <c r="F26" s="71"/>
      <c r="G26" s="71">
        <f>'PowerPlan TotalWO'!G26*'PowerPlan Input'!$H$13</f>
        <v>57383</v>
      </c>
      <c r="H26" s="61"/>
      <c r="I26" s="61">
        <f t="shared" si="0"/>
        <v>57383</v>
      </c>
    </row>
    <row r="27" spans="1:9" x14ac:dyDescent="0.2">
      <c r="A27" s="56">
        <f t="shared" si="1"/>
        <v>13</v>
      </c>
      <c r="C27" s="57">
        <f t="shared" si="2"/>
        <v>44552</v>
      </c>
      <c r="D27" s="57"/>
      <c r="E27" s="73">
        <f>'PowerPlan TotalWO'!E27*'PowerPlan Input'!$H$13</f>
        <v>0</v>
      </c>
      <c r="F27" s="71"/>
      <c r="G27" s="74">
        <f>'PowerPlan TotalWO'!G27*'PowerPlan Input'!$H$13</f>
        <v>57383</v>
      </c>
      <c r="H27" s="61"/>
      <c r="I27" s="63">
        <f t="shared" si="0"/>
        <v>57383</v>
      </c>
    </row>
    <row r="28" spans="1:9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688596</v>
      </c>
      <c r="H28" s="66"/>
      <c r="I28" s="65">
        <f>SUM(I16:I27)</f>
        <v>688596</v>
      </c>
    </row>
    <row r="29" spans="1:9" x14ac:dyDescent="0.2">
      <c r="A29" s="56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57383</v>
      </c>
      <c r="H30" s="66"/>
      <c r="I30" s="68">
        <f>ROUND(+I28/12,2)</f>
        <v>57383</v>
      </c>
    </row>
    <row r="31" spans="1:9" ht="12" thickTop="1" x14ac:dyDescent="0.2">
      <c r="A31" s="56">
        <f t="shared" si="1"/>
        <v>17</v>
      </c>
    </row>
    <row r="32" spans="1:9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57383</v>
      </c>
    </row>
    <row r="34" spans="1:13" ht="12" thickTop="1" x14ac:dyDescent="0.2">
      <c r="A34" s="56">
        <f t="shared" si="1"/>
        <v>20</v>
      </c>
    </row>
    <row r="35" spans="1:13" x14ac:dyDescent="0.2">
      <c r="A35" s="56">
        <f t="shared" si="1"/>
        <v>21</v>
      </c>
      <c r="I35" s="64" t="s">
        <v>103</v>
      </c>
    </row>
    <row r="36" spans="1:13" x14ac:dyDescent="0.2">
      <c r="A36" s="56">
        <f t="shared" si="1"/>
        <v>22</v>
      </c>
      <c r="I36" s="64" t="s">
        <v>184</v>
      </c>
    </row>
    <row r="37" spans="1:13" x14ac:dyDescent="0.2">
      <c r="A37" s="56">
        <f t="shared" si="1"/>
        <v>23</v>
      </c>
    </row>
    <row r="38" spans="1:13" x14ac:dyDescent="0.2">
      <c r="A38" s="56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PowerPlan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78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97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478.19</v>
      </c>
      <c r="H53" s="66"/>
      <c r="I53" s="65">
        <f t="shared" ref="I53:I64" si="4">G53-E53</f>
        <v>478.19</v>
      </c>
      <c r="K53" s="60"/>
      <c r="M53" s="18">
        <f>+ROUND(M67/12,2)</f>
        <v>234.31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478.19</v>
      </c>
      <c r="H54" s="59"/>
      <c r="I54" s="61">
        <f t="shared" si="4"/>
        <v>478.19</v>
      </c>
      <c r="M54" s="91">
        <f t="shared" ref="M54:M60" si="8">+M53</f>
        <v>234.31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478.19</v>
      </c>
      <c r="H55" s="59"/>
      <c r="I55" s="61">
        <f t="shared" si="4"/>
        <v>478.19</v>
      </c>
      <c r="M55" s="91">
        <f t="shared" si="8"/>
        <v>234.31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478.19</v>
      </c>
      <c r="H56" s="59"/>
      <c r="I56" s="61">
        <f t="shared" si="4"/>
        <v>478.19</v>
      </c>
      <c r="M56" s="91">
        <f t="shared" si="8"/>
        <v>234.31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478.19</v>
      </c>
      <c r="H57" s="59"/>
      <c r="I57" s="61">
        <f t="shared" si="4"/>
        <v>478.19</v>
      </c>
      <c r="M57" s="91">
        <f t="shared" si="8"/>
        <v>234.31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478.19</v>
      </c>
      <c r="H58" s="59"/>
      <c r="I58" s="61">
        <f t="shared" si="4"/>
        <v>478.19</v>
      </c>
      <c r="M58" s="91">
        <f t="shared" si="8"/>
        <v>234.31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478.19</v>
      </c>
      <c r="H59" s="59"/>
      <c r="I59" s="61">
        <f t="shared" si="4"/>
        <v>478.19</v>
      </c>
      <c r="M59" s="91">
        <f t="shared" si="8"/>
        <v>234.31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478.19</v>
      </c>
      <c r="H60" s="59"/>
      <c r="I60" s="61">
        <f t="shared" si="4"/>
        <v>478.19</v>
      </c>
      <c r="M60" s="91">
        <f t="shared" si="8"/>
        <v>234.31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478.19</v>
      </c>
      <c r="H61" s="59"/>
      <c r="I61" s="61">
        <f t="shared" si="4"/>
        <v>478.19</v>
      </c>
      <c r="M61" s="91">
        <f>+M60+0.01</f>
        <v>234.32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478.19</v>
      </c>
      <c r="H62" s="59"/>
      <c r="I62" s="61">
        <f t="shared" si="4"/>
        <v>478.19</v>
      </c>
      <c r="M62" s="91">
        <f>+M61</f>
        <v>234.32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478.19</v>
      </c>
      <c r="H63" s="59"/>
      <c r="I63" s="61">
        <f t="shared" si="4"/>
        <v>478.19</v>
      </c>
      <c r="M63" s="91">
        <f>+M62</f>
        <v>234.32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478.19</v>
      </c>
      <c r="H64" s="59"/>
      <c r="I64" s="63">
        <f t="shared" si="4"/>
        <v>478.19</v>
      </c>
      <c r="M64" s="63">
        <f>+M63</f>
        <v>234.32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5738.2799999999988</v>
      </c>
      <c r="H65" s="66"/>
      <c r="I65" s="65">
        <f>SUM(I53:I64)</f>
        <v>5738.2799999999988</v>
      </c>
      <c r="M65" s="65">
        <f>SUM(M53:M64)</f>
        <v>2811.76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5738.2799999999988</v>
      </c>
      <c r="K67" s="68">
        <f>ROUND(G16*K73,2)</f>
        <v>19127.669999999998</v>
      </c>
      <c r="M67" s="68">
        <f>ROUND(+(K67-I67)*M73,2)</f>
        <v>2811.77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185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'PowerPlan Input'!J13</f>
        <v>0.1</v>
      </c>
      <c r="F73" s="79"/>
      <c r="G73" s="79">
        <f>E73/12</f>
        <v>8.3333333333333332E-3</v>
      </c>
      <c r="K73" s="88">
        <f>+'PowerPlan Input'!L13</f>
        <v>0.33333333333333331</v>
      </c>
      <c r="M73" s="89">
        <f>+'PowerPlan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PowerPlan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97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478.19</v>
      </c>
      <c r="H93" s="59"/>
      <c r="I93" s="60">
        <f t="shared" si="9"/>
        <v>478.19</v>
      </c>
      <c r="M93" s="60">
        <f>+M53</f>
        <v>234.31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956.38</v>
      </c>
      <c r="H94" s="59"/>
      <c r="I94" s="61">
        <f t="shared" si="9"/>
        <v>956.38</v>
      </c>
      <c r="M94" s="61">
        <f t="shared" ref="M94:M104" si="14">+M93+M54</f>
        <v>468.62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1434.57</v>
      </c>
      <c r="H95" s="59"/>
      <c r="I95" s="61">
        <f t="shared" si="9"/>
        <v>1434.57</v>
      </c>
      <c r="M95" s="61">
        <f t="shared" si="14"/>
        <v>702.93000000000006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1912.76</v>
      </c>
      <c r="H96" s="59"/>
      <c r="I96" s="61">
        <f t="shared" si="9"/>
        <v>1912.76</v>
      </c>
      <c r="M96" s="61">
        <f t="shared" si="14"/>
        <v>937.24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2390.9499999999998</v>
      </c>
      <c r="H97" s="59"/>
      <c r="I97" s="61">
        <f t="shared" si="9"/>
        <v>2390.9499999999998</v>
      </c>
      <c r="M97" s="61">
        <f t="shared" si="14"/>
        <v>1171.55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2869.14</v>
      </c>
      <c r="H98" s="59"/>
      <c r="I98" s="61">
        <f t="shared" si="9"/>
        <v>2869.14</v>
      </c>
      <c r="M98" s="61">
        <f t="shared" si="14"/>
        <v>1405.86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3347.33</v>
      </c>
      <c r="H99" s="59"/>
      <c r="I99" s="61">
        <f t="shared" si="9"/>
        <v>3347.33</v>
      </c>
      <c r="M99" s="61">
        <f t="shared" si="14"/>
        <v>1640.1699999999998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3825.52</v>
      </c>
      <c r="H100" s="59"/>
      <c r="I100" s="61">
        <f t="shared" si="9"/>
        <v>3825.52</v>
      </c>
      <c r="M100" s="61">
        <f t="shared" si="14"/>
        <v>1874.4799999999998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4303.71</v>
      </c>
      <c r="H101" s="59"/>
      <c r="I101" s="61">
        <f t="shared" si="9"/>
        <v>4303.71</v>
      </c>
      <c r="M101" s="61">
        <f t="shared" si="14"/>
        <v>2108.7999999999997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4781.8999999999996</v>
      </c>
      <c r="H102" s="59"/>
      <c r="I102" s="61">
        <f t="shared" si="9"/>
        <v>4781.8999999999996</v>
      </c>
      <c r="M102" s="61">
        <f t="shared" si="14"/>
        <v>2343.12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5260.0899999999992</v>
      </c>
      <c r="H103" s="59"/>
      <c r="I103" s="61">
        <f t="shared" si="9"/>
        <v>5260.0899999999992</v>
      </c>
      <c r="M103" s="61">
        <f t="shared" si="14"/>
        <v>2577.44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5738.2799999999988</v>
      </c>
      <c r="H104" s="59"/>
      <c r="I104" s="63">
        <f t="shared" si="9"/>
        <v>5738.2799999999988</v>
      </c>
      <c r="M104" s="63">
        <f t="shared" si="14"/>
        <v>2811.76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37298.819999999992</v>
      </c>
      <c r="H105" s="66"/>
      <c r="I105" s="65">
        <f>SUM(I93:I104)</f>
        <v>37298.819999999992</v>
      </c>
      <c r="M105" s="65">
        <f>SUM(M93:M104)</f>
        <v>18276.28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3108.24</v>
      </c>
      <c r="H107" s="66"/>
      <c r="I107" s="68">
        <f>ROUND(+I105/12,2)</f>
        <v>3108.24</v>
      </c>
      <c r="M107" s="68">
        <f>ROUND(+M105/12,2)</f>
        <v>1523.02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3108.24</v>
      </c>
      <c r="M110" s="81">
        <f>+M107</f>
        <v>1523.02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186</v>
      </c>
      <c r="M112" s="64" t="s">
        <v>187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88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6487-AD45-42FC-9AF6-02DE4EE1DD66}">
  <dimension ref="A1:N116"/>
  <sheetViews>
    <sheetView zoomScaleNormal="100" workbookViewId="0">
      <selection activeCell="A3" sqref="A3"/>
    </sheetView>
  </sheetViews>
  <sheetFormatPr defaultColWidth="9.140625"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4" width="14.7109375" style="83" customWidth="1"/>
    <col min="5" max="5" width="5.85546875" style="83" customWidth="1"/>
    <col min="6" max="6" width="9.140625" style="83"/>
    <col min="7" max="7" width="9.85546875" style="83" bestFit="1" customWidth="1"/>
    <col min="8" max="16384" width="9.140625" style="83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 t="str">
        <f>'PowerPlan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3" t="str">
        <f>'PowerPlan Input'!F6</f>
        <v>PowerPlan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</row>
    <row r="9" spans="1:14" x14ac:dyDescent="0.2">
      <c r="B9" s="84"/>
      <c r="D9" s="85"/>
    </row>
    <row r="10" spans="1:14" x14ac:dyDescent="0.2">
      <c r="B10" s="84"/>
      <c r="D10" s="85"/>
    </row>
    <row r="13" spans="1:14" x14ac:dyDescent="0.2">
      <c r="B13" s="84"/>
      <c r="D13" s="85"/>
    </row>
    <row r="14" spans="1:14" x14ac:dyDescent="0.2">
      <c r="B14" s="84"/>
      <c r="D14" s="85"/>
    </row>
    <row r="15" spans="1:14" x14ac:dyDescent="0.2">
      <c r="B15" s="84"/>
      <c r="D15" s="85"/>
    </row>
    <row r="16" spans="1:14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2:4" x14ac:dyDescent="0.2">
      <c r="B49" s="84"/>
      <c r="D49" s="85"/>
    </row>
    <row r="50" spans="2:4" x14ac:dyDescent="0.2">
      <c r="B50" s="84"/>
      <c r="D50" s="85"/>
    </row>
    <row r="51" spans="2:4" x14ac:dyDescent="0.2">
      <c r="B51" s="84"/>
      <c r="D51" s="85"/>
    </row>
    <row r="52" spans="2:4" x14ac:dyDescent="0.2">
      <c r="B52" s="84"/>
      <c r="D52" s="85"/>
    </row>
    <row r="53" spans="2:4" x14ac:dyDescent="0.2">
      <c r="B53" s="84"/>
      <c r="D53" s="85"/>
    </row>
    <row r="54" spans="2:4" x14ac:dyDescent="0.2">
      <c r="B54" s="84"/>
      <c r="D54" s="85"/>
    </row>
    <row r="55" spans="2:4" x14ac:dyDescent="0.2">
      <c r="B55" s="84"/>
      <c r="D55" s="85"/>
    </row>
    <row r="56" spans="2:4" x14ac:dyDescent="0.2">
      <c r="B56" s="84"/>
      <c r="D56" s="85"/>
    </row>
    <row r="57" spans="2:4" x14ac:dyDescent="0.2">
      <c r="B57" s="84"/>
      <c r="D57" s="85"/>
    </row>
    <row r="58" spans="2:4" x14ac:dyDescent="0.2">
      <c r="B58" s="84"/>
      <c r="D58" s="85"/>
    </row>
    <row r="59" spans="2:4" x14ac:dyDescent="0.2">
      <c r="B59" s="84"/>
      <c r="D59" s="85"/>
    </row>
    <row r="60" spans="2:4" x14ac:dyDescent="0.2">
      <c r="B60" s="84"/>
      <c r="D60" s="85"/>
    </row>
    <row r="61" spans="2:4" x14ac:dyDescent="0.2">
      <c r="B61" s="84"/>
      <c r="D61" s="85"/>
    </row>
    <row r="62" spans="2:4" x14ac:dyDescent="0.2">
      <c r="B62" s="84"/>
      <c r="D62" s="85"/>
    </row>
    <row r="63" spans="2:4" x14ac:dyDescent="0.2">
      <c r="B63" s="84"/>
      <c r="D63" s="85"/>
    </row>
    <row r="64" spans="2:4" x14ac:dyDescent="0.2">
      <c r="B64" s="84"/>
      <c r="D64" s="85"/>
    </row>
    <row r="65" spans="1:14" x14ac:dyDescent="0.2">
      <c r="B65" s="84"/>
      <c r="D65" s="85"/>
    </row>
    <row r="66" spans="1:14" x14ac:dyDescent="0.2">
      <c r="B66" s="84"/>
      <c r="D66" s="85"/>
    </row>
    <row r="67" spans="1:14" x14ac:dyDescent="0.2">
      <c r="B67" s="84"/>
      <c r="D67" s="85"/>
    </row>
    <row r="68" spans="1:14" x14ac:dyDescent="0.2">
      <c r="B68" s="84"/>
      <c r="D68" s="85"/>
    </row>
    <row r="69" spans="1:14" x14ac:dyDescent="0.2">
      <c r="B69" s="84"/>
      <c r="D69" s="85"/>
    </row>
    <row r="78" spans="1:14" ht="12.75" x14ac:dyDescent="0.2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6"/>
      <c r="L78" s="116"/>
      <c r="M78" s="116"/>
      <c r="N78" s="116"/>
    </row>
    <row r="79" spans="1:14" ht="12.75" x14ac:dyDescent="0.2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116"/>
      <c r="M79" s="116"/>
      <c r="N79" s="116"/>
    </row>
    <row r="81" spans="1:14" ht="12.75" x14ac:dyDescent="0.2">
      <c r="A81" s="115" t="str">
        <f>A4</f>
        <v>Pro-Forma Adjustment - Business Transformation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116"/>
      <c r="M81" s="116"/>
      <c r="N81" s="116"/>
    </row>
    <row r="82" spans="1:14" ht="12.75" x14ac:dyDescent="0.2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6"/>
      <c r="L82" s="116"/>
      <c r="M82" s="116"/>
      <c r="N82" s="116"/>
    </row>
    <row r="83" spans="1:14" ht="12.75" x14ac:dyDescent="0.2">
      <c r="A83" s="113" t="str">
        <f>A6</f>
        <v>PowerPlan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4"/>
      <c r="L83" s="114"/>
      <c r="M83" s="114"/>
      <c r="N83" s="114"/>
    </row>
    <row r="84" spans="1:14" x14ac:dyDescent="0.2">
      <c r="H84" s="83" t="s">
        <v>128</v>
      </c>
    </row>
    <row r="113" spans="4:7" x14ac:dyDescent="0.2">
      <c r="D113" s="83" t="s">
        <v>129</v>
      </c>
      <c r="G113" s="7">
        <v>6237282</v>
      </c>
    </row>
    <row r="114" spans="4:7" x14ac:dyDescent="0.2">
      <c r="D114" s="83" t="s">
        <v>130</v>
      </c>
      <c r="G114" s="6">
        <v>9.1999999999999998E-3</v>
      </c>
    </row>
    <row r="115" spans="4:7" ht="12" thickBot="1" x14ac:dyDescent="0.25">
      <c r="D115" s="83" t="s">
        <v>131</v>
      </c>
      <c r="G115" s="92">
        <f>+G113*G114</f>
        <v>57382.994399999996</v>
      </c>
    </row>
    <row r="116" spans="4:7" ht="12" thickTop="1" x14ac:dyDescent="0.2"/>
  </sheetData>
  <mergeCells count="10">
    <mergeCell ref="A81:N81"/>
    <mergeCell ref="A82:N82"/>
    <mergeCell ref="A83:N83"/>
    <mergeCell ref="A6:N6"/>
    <mergeCell ref="A78:N78"/>
    <mergeCell ref="A1:N1"/>
    <mergeCell ref="A2:N2"/>
    <mergeCell ref="A4:N4"/>
    <mergeCell ref="A5:N5"/>
    <mergeCell ref="A79:N79"/>
  </mergeCells>
  <pageMargins left="0.75" right="0.75" top="1" bottom="1" header="0.5" footer="0.5"/>
  <pageSetup scale="7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77" max="1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48EE-7F5D-43EA-B980-50E11215C07A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188</v>
      </c>
      <c r="E6" s="35"/>
      <c r="F6" s="129" t="s">
        <v>189</v>
      </c>
      <c r="G6" s="129"/>
      <c r="H6" s="129"/>
      <c r="I6" s="129"/>
      <c r="J6" s="129"/>
      <c r="K6" s="129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98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 t="shared" ref="B15:B25" si="0"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si="0"/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45108</v>
      </c>
    </row>
    <row r="28" spans="1:10" x14ac:dyDescent="0.2">
      <c r="A28" s="37">
        <v>16</v>
      </c>
      <c r="B28" s="35" t="s">
        <v>83</v>
      </c>
      <c r="D28" s="127">
        <v>546586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190</v>
      </c>
    </row>
    <row r="33" spans="2:2" x14ac:dyDescent="0.2">
      <c r="B33" s="46" t="s">
        <v>191</v>
      </c>
    </row>
    <row r="34" spans="2:2" x14ac:dyDescent="0.2">
      <c r="B34" s="46" t="s">
        <v>192</v>
      </c>
    </row>
    <row r="35" spans="2:2" x14ac:dyDescent="0.2">
      <c r="B35" s="46" t="s">
        <v>193</v>
      </c>
    </row>
    <row r="36" spans="2:2" x14ac:dyDescent="0.2">
      <c r="B36" s="46" t="s">
        <v>194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K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6105-B26A-4835-911C-87C0647BCF70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'Oracle HCM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'Oracle HCM Input'!F6</f>
        <v>Oracle Human Resources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'Oracle HCM Input'!B13</f>
        <v>44180</v>
      </c>
      <c r="D15" s="57"/>
      <c r="E15" s="58">
        <f>'Oracle HCM Input'!D13*'Oracle HCM Input'!$D$7*'Oracle HCM Input'!$H$7</f>
        <v>0</v>
      </c>
      <c r="F15" s="59"/>
      <c r="G15" s="58">
        <f>'Oracle HCM Input'!D27*'Oracle HCM Input'!D6*'Oracle HCM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'Oracle HCM Input'!B14</f>
        <v>44211</v>
      </c>
      <c r="D16" s="57"/>
      <c r="E16" s="60">
        <f>'Oracle HCM Input'!D14*'Oracle HCM Input'!$D$7*'Oracle HCM Input'!$H$7</f>
        <v>0</v>
      </c>
      <c r="F16" s="59"/>
      <c r="G16" s="60">
        <f>'Oracle HCM Input'!D28*'Oracle HCM Input'!D7*'Oracle HCM Input'!H7</f>
        <v>546586</v>
      </c>
      <c r="H16" s="59"/>
      <c r="I16" s="60">
        <f t="shared" si="0"/>
        <v>546586</v>
      </c>
    </row>
    <row r="17" spans="1:10" x14ac:dyDescent="0.2">
      <c r="A17" s="56">
        <f t="shared" si="1"/>
        <v>3</v>
      </c>
      <c r="C17" s="57">
        <f>'Oracle HCM Input'!B15</f>
        <v>44241</v>
      </c>
      <c r="D17" s="57"/>
      <c r="E17" s="60">
        <f>'Oracle HCM Input'!D15*'Oracle HCM Input'!$D$7*'Oracle HCM Input'!$H$7</f>
        <v>0</v>
      </c>
      <c r="F17" s="59"/>
      <c r="G17" s="61">
        <f t="shared" ref="G17:G27" si="2">$G$16</f>
        <v>546586</v>
      </c>
      <c r="H17" s="59"/>
      <c r="I17" s="61">
        <f t="shared" si="0"/>
        <v>546586</v>
      </c>
      <c r="J17" s="59"/>
    </row>
    <row r="18" spans="1:10" x14ac:dyDescent="0.2">
      <c r="A18" s="56">
        <f t="shared" si="1"/>
        <v>4</v>
      </c>
      <c r="C18" s="57">
        <f>'Oracle HCM Input'!B16</f>
        <v>44271</v>
      </c>
      <c r="D18" s="57"/>
      <c r="E18" s="60">
        <f>'Oracle HCM Input'!D16*'Oracle HCM Input'!$D$7*'Oracle HCM Input'!$H$7</f>
        <v>0</v>
      </c>
      <c r="F18" s="59"/>
      <c r="G18" s="61">
        <f t="shared" si="2"/>
        <v>546586</v>
      </c>
      <c r="H18" s="59"/>
      <c r="I18" s="61">
        <f t="shared" si="0"/>
        <v>546586</v>
      </c>
      <c r="J18" s="59"/>
    </row>
    <row r="19" spans="1:10" x14ac:dyDescent="0.2">
      <c r="A19" s="56">
        <f t="shared" si="1"/>
        <v>5</v>
      </c>
      <c r="C19" s="57">
        <f>'Oracle HCM Input'!B17</f>
        <v>44301</v>
      </c>
      <c r="D19" s="57"/>
      <c r="E19" s="60">
        <f>'Oracle HCM Input'!D17*'Oracle HCM Input'!$D$7*'Oracle HCM Input'!$H$7</f>
        <v>0</v>
      </c>
      <c r="F19" s="59"/>
      <c r="G19" s="61">
        <f t="shared" si="2"/>
        <v>546586</v>
      </c>
      <c r="H19" s="59"/>
      <c r="I19" s="61">
        <f t="shared" si="0"/>
        <v>546586</v>
      </c>
      <c r="J19" s="59"/>
    </row>
    <row r="20" spans="1:10" x14ac:dyDescent="0.2">
      <c r="A20" s="56">
        <f t="shared" si="1"/>
        <v>6</v>
      </c>
      <c r="C20" s="57">
        <f>'Oracle HCM Input'!B18</f>
        <v>44331</v>
      </c>
      <c r="D20" s="57"/>
      <c r="E20" s="60">
        <f>'Oracle HCM Input'!D18*'Oracle HCM Input'!$D$7*'Oracle HCM Input'!$H$7</f>
        <v>0</v>
      </c>
      <c r="F20" s="59"/>
      <c r="G20" s="61">
        <f t="shared" si="2"/>
        <v>546586</v>
      </c>
      <c r="H20" s="59"/>
      <c r="I20" s="61">
        <f t="shared" si="0"/>
        <v>546586</v>
      </c>
      <c r="J20" s="59"/>
    </row>
    <row r="21" spans="1:10" x14ac:dyDescent="0.2">
      <c r="A21" s="56">
        <f t="shared" si="1"/>
        <v>7</v>
      </c>
      <c r="C21" s="57">
        <f>'Oracle HCM Input'!B19</f>
        <v>44361</v>
      </c>
      <c r="D21" s="57"/>
      <c r="E21" s="60">
        <f>'Oracle HCM Input'!D19*'Oracle HCM Input'!$D$7*'Oracle HCM Input'!$H$7</f>
        <v>0</v>
      </c>
      <c r="F21" s="59"/>
      <c r="G21" s="61">
        <f t="shared" si="2"/>
        <v>546586</v>
      </c>
      <c r="H21" s="59"/>
      <c r="I21" s="61">
        <f t="shared" si="0"/>
        <v>546586</v>
      </c>
      <c r="J21" s="59"/>
    </row>
    <row r="22" spans="1:10" x14ac:dyDescent="0.2">
      <c r="A22" s="56">
        <f t="shared" si="1"/>
        <v>8</v>
      </c>
      <c r="C22" s="57">
        <f>'Oracle HCM Input'!B20</f>
        <v>44391</v>
      </c>
      <c r="D22" s="57"/>
      <c r="E22" s="60">
        <f>'Oracle HCM Input'!D20*'Oracle HCM Input'!$D$7*'Oracle HCM Input'!$H$7</f>
        <v>0</v>
      </c>
      <c r="F22" s="59"/>
      <c r="G22" s="61">
        <f t="shared" si="2"/>
        <v>546586</v>
      </c>
      <c r="H22" s="59"/>
      <c r="I22" s="61">
        <f t="shared" si="0"/>
        <v>546586</v>
      </c>
      <c r="J22" s="59"/>
    </row>
    <row r="23" spans="1:10" x14ac:dyDescent="0.2">
      <c r="A23" s="56">
        <f t="shared" si="1"/>
        <v>9</v>
      </c>
      <c r="C23" s="57">
        <f>'Oracle HCM Input'!B21</f>
        <v>44421</v>
      </c>
      <c r="D23" s="57"/>
      <c r="E23" s="60">
        <f>'Oracle HCM Input'!D21*'Oracle HCM Input'!$D$7*'Oracle HCM Input'!$H$7</f>
        <v>0</v>
      </c>
      <c r="F23" s="59"/>
      <c r="G23" s="61">
        <f t="shared" si="2"/>
        <v>546586</v>
      </c>
      <c r="H23" s="59"/>
      <c r="I23" s="61">
        <f t="shared" si="0"/>
        <v>546586</v>
      </c>
      <c r="J23" s="59"/>
    </row>
    <row r="24" spans="1:10" x14ac:dyDescent="0.2">
      <c r="A24" s="56">
        <f t="shared" si="1"/>
        <v>10</v>
      </c>
      <c r="C24" s="57">
        <f>'Oracle HCM Input'!B22</f>
        <v>44451</v>
      </c>
      <c r="D24" s="57"/>
      <c r="E24" s="60">
        <f>'Oracle HCM Input'!D22*'Oracle HCM Input'!$D$7*'Oracle HCM Input'!$H$7</f>
        <v>0</v>
      </c>
      <c r="F24" s="59"/>
      <c r="G24" s="61">
        <f t="shared" si="2"/>
        <v>546586</v>
      </c>
      <c r="H24" s="59"/>
      <c r="I24" s="61">
        <f t="shared" si="0"/>
        <v>546586</v>
      </c>
      <c r="J24" s="59"/>
    </row>
    <row r="25" spans="1:10" x14ac:dyDescent="0.2">
      <c r="A25" s="56">
        <f t="shared" si="1"/>
        <v>11</v>
      </c>
      <c r="C25" s="57">
        <f>'Oracle HCM Input'!B23</f>
        <v>44481</v>
      </c>
      <c r="D25" s="57"/>
      <c r="E25" s="60">
        <f>'Oracle HCM Input'!D23*'Oracle HCM Input'!$D$7*'Oracle HCM Input'!$H$7</f>
        <v>0</v>
      </c>
      <c r="F25" s="59"/>
      <c r="G25" s="61">
        <f t="shared" si="2"/>
        <v>546586</v>
      </c>
      <c r="H25" s="59"/>
      <c r="I25" s="61">
        <f t="shared" si="0"/>
        <v>546586</v>
      </c>
      <c r="J25" s="59"/>
    </row>
    <row r="26" spans="1:10" x14ac:dyDescent="0.2">
      <c r="A26" s="56">
        <f t="shared" si="1"/>
        <v>12</v>
      </c>
      <c r="C26" s="57">
        <f>'Oracle HCM Input'!B24</f>
        <v>44511</v>
      </c>
      <c r="D26" s="57"/>
      <c r="E26" s="60">
        <f>'Oracle HCM Input'!D24*'Oracle HCM Input'!$D$7*'Oracle HCM Input'!$H$7</f>
        <v>0</v>
      </c>
      <c r="F26" s="59"/>
      <c r="G26" s="61">
        <f t="shared" si="2"/>
        <v>546586</v>
      </c>
      <c r="H26" s="59"/>
      <c r="I26" s="61">
        <f t="shared" si="0"/>
        <v>546586</v>
      </c>
      <c r="J26" s="59"/>
    </row>
    <row r="27" spans="1:10" x14ac:dyDescent="0.2">
      <c r="A27" s="56">
        <f t="shared" si="1"/>
        <v>13</v>
      </c>
      <c r="C27" s="57">
        <f>'Oracle HCM Input'!B25</f>
        <v>44541</v>
      </c>
      <c r="D27" s="57"/>
      <c r="E27" s="62">
        <f>'Oracle HCM Input'!D25*'Oracle HCM Input'!$D$7*'Oracle HCM Input'!$H$7</f>
        <v>0</v>
      </c>
      <c r="F27" s="59"/>
      <c r="G27" s="63">
        <f t="shared" si="2"/>
        <v>546586</v>
      </c>
      <c r="H27" s="59"/>
      <c r="I27" s="63">
        <f t="shared" si="0"/>
        <v>546586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6559032</v>
      </c>
      <c r="H28" s="66"/>
      <c r="I28" s="65">
        <f>SUM(I16:I27)</f>
        <v>6559032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546586</v>
      </c>
      <c r="H30" s="66"/>
      <c r="I30" s="68">
        <f>ROUND(+I28/12,2)</f>
        <v>546586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546586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51B3-CD5A-4EE9-B7E2-37F40716FF3B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20.71093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1.71093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'Oracle HCM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'Oracle HCM Input'!F6</f>
        <v>Oracle Human Resources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'Oracle HCM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78" t="s">
        <v>94</v>
      </c>
      <c r="E11" s="53" t="str">
        <f>"Acct "&amp;'Oracle HCM Input'!F13</f>
        <v>Acct 2.303.00</v>
      </c>
      <c r="F11" s="53"/>
      <c r="G11" s="53"/>
      <c r="H11" s="53"/>
      <c r="I11" s="53"/>
    </row>
    <row r="12" spans="1:12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0">
        <v>1</v>
      </c>
      <c r="C15" s="57">
        <f>'Oracle HCM TotalWO'!C15</f>
        <v>44180</v>
      </c>
      <c r="D15" s="57"/>
      <c r="E15" s="58">
        <f>'Oracle HCM TotalWO'!E15*'Oracle HCM Input'!$H$13</f>
        <v>0</v>
      </c>
      <c r="F15" s="71"/>
      <c r="G15" s="58">
        <f>'Oracle HCM TotalWO'!G15*'Oracle HCM Input'!$H$13</f>
        <v>0</v>
      </c>
      <c r="H15" s="61"/>
      <c r="I15" s="58">
        <f t="shared" ref="I15:I27" si="0">G15-E15</f>
        <v>0</v>
      </c>
    </row>
    <row r="16" spans="1:12" x14ac:dyDescent="0.2">
      <c r="A16" s="50">
        <f t="shared" ref="A16:A38" si="1">1+A15</f>
        <v>2</v>
      </c>
      <c r="C16" s="57">
        <f>'Oracle HCM TotalWO'!C16</f>
        <v>44211</v>
      </c>
      <c r="D16" s="57"/>
      <c r="E16" s="60">
        <f>'Oracle HCM TotalWO'!E16*'Oracle HCM Input'!$H$13</f>
        <v>0</v>
      </c>
      <c r="F16" s="71"/>
      <c r="G16" s="60">
        <f>'Oracle HCM TotalWO'!G16*'Oracle HCM Input'!$H$13</f>
        <v>546586</v>
      </c>
      <c r="H16" s="61"/>
      <c r="I16" s="60">
        <f t="shared" si="0"/>
        <v>546586</v>
      </c>
      <c r="K16" s="87"/>
      <c r="L16" s="87"/>
    </row>
    <row r="17" spans="1:9" x14ac:dyDescent="0.2">
      <c r="A17" s="50">
        <f t="shared" si="1"/>
        <v>3</v>
      </c>
      <c r="C17" s="57">
        <f t="shared" ref="C17:C27" si="2">C16+31</f>
        <v>44242</v>
      </c>
      <c r="D17" s="57"/>
      <c r="E17" s="72">
        <f>'Oracle HCM TotalWO'!E17*'Oracle HCM Input'!$H$13</f>
        <v>0</v>
      </c>
      <c r="F17" s="71"/>
      <c r="G17" s="71">
        <f>'Oracle HCM TotalWO'!G17*'Oracle HCM Input'!$H$13</f>
        <v>546586</v>
      </c>
      <c r="H17" s="61"/>
      <c r="I17" s="61">
        <f t="shared" si="0"/>
        <v>546586</v>
      </c>
    </row>
    <row r="18" spans="1:9" x14ac:dyDescent="0.2">
      <c r="A18" s="50">
        <f t="shared" si="1"/>
        <v>4</v>
      </c>
      <c r="C18" s="57">
        <f t="shared" si="2"/>
        <v>44273</v>
      </c>
      <c r="D18" s="57"/>
      <c r="E18" s="72">
        <f>'Oracle HCM TotalWO'!E18*'Oracle HCM Input'!$H$13</f>
        <v>0</v>
      </c>
      <c r="F18" s="71"/>
      <c r="G18" s="71">
        <f>'Oracle HCM TotalWO'!G18*'Oracle HCM Input'!$H$13</f>
        <v>546586</v>
      </c>
      <c r="H18" s="61"/>
      <c r="I18" s="61">
        <f t="shared" si="0"/>
        <v>546586</v>
      </c>
    </row>
    <row r="19" spans="1:9" x14ac:dyDescent="0.2">
      <c r="A19" s="50">
        <f t="shared" si="1"/>
        <v>5</v>
      </c>
      <c r="C19" s="57">
        <f t="shared" si="2"/>
        <v>44304</v>
      </c>
      <c r="D19" s="57"/>
      <c r="E19" s="72">
        <f>'Oracle HCM TotalWO'!E19*'Oracle HCM Input'!$H$13</f>
        <v>0</v>
      </c>
      <c r="F19" s="71"/>
      <c r="G19" s="71">
        <f>'Oracle HCM TotalWO'!G19*'Oracle HCM Input'!$H$13</f>
        <v>546586</v>
      </c>
      <c r="H19" s="61"/>
      <c r="I19" s="61">
        <f t="shared" si="0"/>
        <v>546586</v>
      </c>
    </row>
    <row r="20" spans="1:9" x14ac:dyDescent="0.2">
      <c r="A20" s="50">
        <f t="shared" si="1"/>
        <v>6</v>
      </c>
      <c r="C20" s="57">
        <f t="shared" si="2"/>
        <v>44335</v>
      </c>
      <c r="D20" s="57"/>
      <c r="E20" s="72">
        <f>'Oracle HCM TotalWO'!E20*'Oracle HCM Input'!$H$13</f>
        <v>0</v>
      </c>
      <c r="F20" s="71"/>
      <c r="G20" s="71">
        <f>'Oracle HCM TotalWO'!G20*'Oracle HCM Input'!$H$13</f>
        <v>546586</v>
      </c>
      <c r="H20" s="61"/>
      <c r="I20" s="61">
        <f t="shared" si="0"/>
        <v>546586</v>
      </c>
    </row>
    <row r="21" spans="1:9" x14ac:dyDescent="0.2">
      <c r="A21" s="50">
        <f t="shared" si="1"/>
        <v>7</v>
      </c>
      <c r="C21" s="57">
        <f t="shared" si="2"/>
        <v>44366</v>
      </c>
      <c r="D21" s="57"/>
      <c r="E21" s="72">
        <f>'Oracle HCM TotalWO'!E21*'Oracle HCM Input'!$H$13</f>
        <v>0</v>
      </c>
      <c r="F21" s="71"/>
      <c r="G21" s="71">
        <f>'Oracle HCM TotalWO'!G21*'Oracle HCM Input'!$H$13</f>
        <v>546586</v>
      </c>
      <c r="H21" s="61"/>
      <c r="I21" s="61">
        <f t="shared" si="0"/>
        <v>546586</v>
      </c>
    </row>
    <row r="22" spans="1:9" x14ac:dyDescent="0.2">
      <c r="A22" s="50">
        <f t="shared" si="1"/>
        <v>8</v>
      </c>
      <c r="C22" s="57">
        <f t="shared" si="2"/>
        <v>44397</v>
      </c>
      <c r="D22" s="57"/>
      <c r="E22" s="72">
        <f>'Oracle HCM TotalWO'!E22*'Oracle HCM Input'!$H$13</f>
        <v>0</v>
      </c>
      <c r="F22" s="71"/>
      <c r="G22" s="71">
        <f>'Oracle HCM TotalWO'!G22*'Oracle HCM Input'!$H$13</f>
        <v>546586</v>
      </c>
      <c r="H22" s="61"/>
      <c r="I22" s="61">
        <f t="shared" si="0"/>
        <v>546586</v>
      </c>
    </row>
    <row r="23" spans="1:9" x14ac:dyDescent="0.2">
      <c r="A23" s="50">
        <f t="shared" si="1"/>
        <v>9</v>
      </c>
      <c r="C23" s="57">
        <f t="shared" si="2"/>
        <v>44428</v>
      </c>
      <c r="D23" s="57"/>
      <c r="E23" s="72">
        <f>'Oracle HCM TotalWO'!E23*'Oracle HCM Input'!$H$13</f>
        <v>0</v>
      </c>
      <c r="F23" s="71"/>
      <c r="G23" s="71">
        <f>'Oracle HCM TotalWO'!G23*'Oracle HCM Input'!$H$13</f>
        <v>546586</v>
      </c>
      <c r="H23" s="61"/>
      <c r="I23" s="61">
        <f t="shared" si="0"/>
        <v>546586</v>
      </c>
    </row>
    <row r="24" spans="1:9" x14ac:dyDescent="0.2">
      <c r="A24" s="50">
        <f t="shared" si="1"/>
        <v>10</v>
      </c>
      <c r="C24" s="57">
        <f t="shared" si="2"/>
        <v>44459</v>
      </c>
      <c r="D24" s="57"/>
      <c r="E24" s="72">
        <f>'Oracle HCM TotalWO'!E24*'Oracle HCM Input'!$H$13</f>
        <v>0</v>
      </c>
      <c r="F24" s="71"/>
      <c r="G24" s="71">
        <f>'Oracle HCM TotalWO'!G24*'Oracle HCM Input'!$H$13</f>
        <v>546586</v>
      </c>
      <c r="H24" s="61"/>
      <c r="I24" s="61">
        <f t="shared" si="0"/>
        <v>546586</v>
      </c>
    </row>
    <row r="25" spans="1:9" x14ac:dyDescent="0.2">
      <c r="A25" s="50">
        <f t="shared" si="1"/>
        <v>11</v>
      </c>
      <c r="C25" s="57">
        <f t="shared" si="2"/>
        <v>44490</v>
      </c>
      <c r="D25" s="57"/>
      <c r="E25" s="72">
        <f>'Oracle HCM TotalWO'!E25*'Oracle HCM Input'!$H$13</f>
        <v>0</v>
      </c>
      <c r="F25" s="71"/>
      <c r="G25" s="71">
        <f>'Oracle HCM TotalWO'!G25*'Oracle HCM Input'!$H$13</f>
        <v>546586</v>
      </c>
      <c r="H25" s="61"/>
      <c r="I25" s="61">
        <f t="shared" si="0"/>
        <v>546586</v>
      </c>
    </row>
    <row r="26" spans="1:9" x14ac:dyDescent="0.2">
      <c r="A26" s="50">
        <f t="shared" si="1"/>
        <v>12</v>
      </c>
      <c r="C26" s="57">
        <f t="shared" si="2"/>
        <v>44521</v>
      </c>
      <c r="D26" s="57"/>
      <c r="E26" s="72">
        <f>'Oracle HCM TotalWO'!E26*'Oracle HCM Input'!$H$13</f>
        <v>0</v>
      </c>
      <c r="F26" s="71"/>
      <c r="G26" s="71">
        <f>'Oracle HCM TotalWO'!G26*'Oracle HCM Input'!$H$13</f>
        <v>546586</v>
      </c>
      <c r="H26" s="61"/>
      <c r="I26" s="61">
        <f t="shared" si="0"/>
        <v>546586</v>
      </c>
    </row>
    <row r="27" spans="1:9" x14ac:dyDescent="0.2">
      <c r="A27" s="50">
        <f t="shared" si="1"/>
        <v>13</v>
      </c>
      <c r="C27" s="57">
        <f t="shared" si="2"/>
        <v>44552</v>
      </c>
      <c r="D27" s="57"/>
      <c r="E27" s="73">
        <f>'Oracle HCM TotalWO'!E27*'Oracle HCM Input'!$H$13</f>
        <v>0</v>
      </c>
      <c r="F27" s="71"/>
      <c r="G27" s="74">
        <f>'Oracle HCM TotalWO'!G27*'Oracle HCM Input'!$H$13</f>
        <v>546586</v>
      </c>
      <c r="H27" s="61"/>
      <c r="I27" s="63">
        <f t="shared" si="0"/>
        <v>546586</v>
      </c>
    </row>
    <row r="28" spans="1:9" x14ac:dyDescent="0.2">
      <c r="A28" s="50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6559032</v>
      </c>
      <c r="H28" s="66"/>
      <c r="I28" s="65">
        <f>SUM(I16:I27)</f>
        <v>6559032</v>
      </c>
    </row>
    <row r="29" spans="1:9" x14ac:dyDescent="0.2">
      <c r="A29" s="50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0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546586</v>
      </c>
      <c r="H30" s="66"/>
      <c r="I30" s="68">
        <f>ROUND(+I28/12,2)</f>
        <v>546586</v>
      </c>
    </row>
    <row r="31" spans="1:9" ht="12" thickTop="1" x14ac:dyDescent="0.2">
      <c r="A31" s="50">
        <f t="shared" si="1"/>
        <v>17</v>
      </c>
    </row>
    <row r="32" spans="1:9" x14ac:dyDescent="0.2">
      <c r="A32" s="50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0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546586</v>
      </c>
    </row>
    <row r="34" spans="1:13" ht="12" thickTop="1" x14ac:dyDescent="0.2">
      <c r="A34" s="50">
        <f t="shared" si="1"/>
        <v>20</v>
      </c>
    </row>
    <row r="35" spans="1:13" x14ac:dyDescent="0.2">
      <c r="A35" s="50">
        <f t="shared" si="1"/>
        <v>21</v>
      </c>
      <c r="I35" s="64" t="s">
        <v>103</v>
      </c>
    </row>
    <row r="36" spans="1:13" x14ac:dyDescent="0.2">
      <c r="A36" s="50">
        <f t="shared" si="1"/>
        <v>22</v>
      </c>
      <c r="I36" s="64" t="s">
        <v>195</v>
      </c>
    </row>
    <row r="37" spans="1:13" x14ac:dyDescent="0.2">
      <c r="A37" s="50">
        <f t="shared" si="1"/>
        <v>23</v>
      </c>
    </row>
    <row r="38" spans="1:13" x14ac:dyDescent="0.2">
      <c r="A38" s="50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Oracle Human Resources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78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97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4554.88</v>
      </c>
      <c r="H53" s="66"/>
      <c r="I53" s="65">
        <f t="shared" ref="I53:I64" si="4">G53-E53</f>
        <v>4554.88</v>
      </c>
      <c r="K53" s="60"/>
      <c r="M53" s="18">
        <f>+ROUND(M67/12,2)</f>
        <v>2231.89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4554.88</v>
      </c>
      <c r="H54" s="59"/>
      <c r="I54" s="61">
        <f t="shared" si="4"/>
        <v>4554.88</v>
      </c>
      <c r="M54" s="91">
        <f t="shared" ref="M54:M60" si="8">+M53</f>
        <v>2231.89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4554.88</v>
      </c>
      <c r="H55" s="59"/>
      <c r="I55" s="61">
        <f t="shared" si="4"/>
        <v>4554.88</v>
      </c>
      <c r="M55" s="91">
        <f t="shared" si="8"/>
        <v>2231.89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4554.88</v>
      </c>
      <c r="H56" s="59"/>
      <c r="I56" s="61">
        <f t="shared" si="4"/>
        <v>4554.88</v>
      </c>
      <c r="M56" s="91">
        <f t="shared" si="8"/>
        <v>2231.89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4554.88</v>
      </c>
      <c r="H57" s="59"/>
      <c r="I57" s="61">
        <f t="shared" si="4"/>
        <v>4554.88</v>
      </c>
      <c r="M57" s="91">
        <f t="shared" si="8"/>
        <v>2231.89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4554.88</v>
      </c>
      <c r="H58" s="59"/>
      <c r="I58" s="61">
        <f t="shared" si="4"/>
        <v>4554.88</v>
      </c>
      <c r="M58" s="91">
        <f t="shared" si="8"/>
        <v>2231.89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4554.88</v>
      </c>
      <c r="H59" s="59"/>
      <c r="I59" s="61">
        <f t="shared" si="4"/>
        <v>4554.88</v>
      </c>
      <c r="M59" s="91">
        <f t="shared" si="8"/>
        <v>2231.89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4554.88</v>
      </c>
      <c r="H60" s="59"/>
      <c r="I60" s="61">
        <f t="shared" si="4"/>
        <v>4554.88</v>
      </c>
      <c r="M60" s="91">
        <f t="shared" si="8"/>
        <v>2231.89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4554.88</v>
      </c>
      <c r="H61" s="59"/>
      <c r="I61" s="61">
        <f t="shared" si="4"/>
        <v>4554.88</v>
      </c>
      <c r="M61" s="91">
        <f>+M60+0.01</f>
        <v>2231.9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4554.88</v>
      </c>
      <c r="H62" s="59"/>
      <c r="I62" s="61">
        <f t="shared" si="4"/>
        <v>4554.88</v>
      </c>
      <c r="M62" s="91">
        <f>+M61</f>
        <v>2231.9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4554.88</v>
      </c>
      <c r="H63" s="59"/>
      <c r="I63" s="61">
        <f t="shared" si="4"/>
        <v>4554.88</v>
      </c>
      <c r="M63" s="91">
        <f>+M62</f>
        <v>2231.9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4554.88</v>
      </c>
      <c r="H64" s="59"/>
      <c r="I64" s="63">
        <f t="shared" si="4"/>
        <v>4554.88</v>
      </c>
      <c r="M64" s="63">
        <f>+M63</f>
        <v>2231.9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54658.55999999999</v>
      </c>
      <c r="H65" s="66"/>
      <c r="I65" s="65">
        <f>SUM(I53:I64)</f>
        <v>54658.55999999999</v>
      </c>
      <c r="M65" s="65">
        <f>SUM(M53:M64)</f>
        <v>26782.720000000005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54658.55999999999</v>
      </c>
      <c r="K67" s="68">
        <f>ROUND(G16*K73,2)</f>
        <v>182195.33</v>
      </c>
      <c r="M67" s="68">
        <f>ROUND(+(K67-I67)*M73,2)</f>
        <v>26782.720000000001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196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'Oracle HCM Input'!J13</f>
        <v>0.1</v>
      </c>
      <c r="F73" s="79"/>
      <c r="G73" s="79">
        <f>E73/12</f>
        <v>8.3333333333333332E-3</v>
      </c>
      <c r="K73" s="88">
        <f>+'Oracle HCM Input'!L13</f>
        <v>0.33333333333333331</v>
      </c>
      <c r="M73" s="89">
        <f>+'Oracle HCM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Oracle Human Resources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97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6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6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4554.88</v>
      </c>
      <c r="H93" s="59"/>
      <c r="I93" s="60">
        <f t="shared" si="9"/>
        <v>4554.88</v>
      </c>
      <c r="M93" s="60">
        <f>+M53</f>
        <v>2231.89</v>
      </c>
    </row>
    <row r="94" spans="1:13" x14ac:dyDescent="0.2">
      <c r="A94" s="56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9109.76</v>
      </c>
      <c r="H94" s="59"/>
      <c r="I94" s="61">
        <f t="shared" si="9"/>
        <v>9109.76</v>
      </c>
      <c r="M94" s="61">
        <f t="shared" ref="M94:M104" si="14">+M93+M54</f>
        <v>4463.78</v>
      </c>
    </row>
    <row r="95" spans="1:13" x14ac:dyDescent="0.2">
      <c r="A95" s="56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13664.64</v>
      </c>
      <c r="H95" s="59"/>
      <c r="I95" s="61">
        <f t="shared" si="9"/>
        <v>13664.64</v>
      </c>
      <c r="M95" s="61">
        <f t="shared" si="14"/>
        <v>6695.67</v>
      </c>
    </row>
    <row r="96" spans="1:13" x14ac:dyDescent="0.2">
      <c r="A96" s="56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18219.52</v>
      </c>
      <c r="H96" s="59"/>
      <c r="I96" s="61">
        <f t="shared" si="9"/>
        <v>18219.52</v>
      </c>
      <c r="M96" s="61">
        <f t="shared" si="14"/>
        <v>8927.56</v>
      </c>
    </row>
    <row r="97" spans="1:13" x14ac:dyDescent="0.2">
      <c r="A97" s="56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22774.400000000001</v>
      </c>
      <c r="H97" s="59"/>
      <c r="I97" s="61">
        <f t="shared" si="9"/>
        <v>22774.400000000001</v>
      </c>
      <c r="M97" s="61">
        <f t="shared" si="14"/>
        <v>11159.449999999999</v>
      </c>
    </row>
    <row r="98" spans="1:13" x14ac:dyDescent="0.2">
      <c r="A98" s="56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27329.280000000002</v>
      </c>
      <c r="H98" s="59"/>
      <c r="I98" s="61">
        <f t="shared" si="9"/>
        <v>27329.280000000002</v>
      </c>
      <c r="M98" s="61">
        <f t="shared" si="14"/>
        <v>13391.339999999998</v>
      </c>
    </row>
    <row r="99" spans="1:13" x14ac:dyDescent="0.2">
      <c r="A99" s="56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31884.160000000003</v>
      </c>
      <c r="H99" s="59"/>
      <c r="I99" s="61">
        <f t="shared" si="9"/>
        <v>31884.160000000003</v>
      </c>
      <c r="M99" s="61">
        <f t="shared" si="14"/>
        <v>15623.229999999998</v>
      </c>
    </row>
    <row r="100" spans="1:13" x14ac:dyDescent="0.2">
      <c r="A100" s="56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36439.040000000001</v>
      </c>
      <c r="H100" s="59"/>
      <c r="I100" s="61">
        <f t="shared" si="9"/>
        <v>36439.040000000001</v>
      </c>
      <c r="M100" s="61">
        <f t="shared" si="14"/>
        <v>17855.12</v>
      </c>
    </row>
    <row r="101" spans="1:13" x14ac:dyDescent="0.2">
      <c r="A101" s="56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40993.919999999998</v>
      </c>
      <c r="H101" s="59"/>
      <c r="I101" s="61">
        <f t="shared" si="9"/>
        <v>40993.919999999998</v>
      </c>
      <c r="M101" s="61">
        <f t="shared" si="14"/>
        <v>20087.02</v>
      </c>
    </row>
    <row r="102" spans="1:13" x14ac:dyDescent="0.2">
      <c r="A102" s="56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45548.799999999996</v>
      </c>
      <c r="H102" s="59"/>
      <c r="I102" s="61">
        <f t="shared" si="9"/>
        <v>45548.799999999996</v>
      </c>
      <c r="M102" s="61">
        <f t="shared" si="14"/>
        <v>22318.920000000002</v>
      </c>
    </row>
    <row r="103" spans="1:13" x14ac:dyDescent="0.2">
      <c r="A103" s="56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50103.679999999993</v>
      </c>
      <c r="H103" s="59"/>
      <c r="I103" s="61">
        <f t="shared" si="9"/>
        <v>50103.679999999993</v>
      </c>
      <c r="M103" s="61">
        <f t="shared" si="14"/>
        <v>24550.820000000003</v>
      </c>
    </row>
    <row r="104" spans="1:13" x14ac:dyDescent="0.2">
      <c r="A104" s="56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54658.55999999999</v>
      </c>
      <c r="H104" s="59"/>
      <c r="I104" s="63">
        <f t="shared" si="9"/>
        <v>54658.55999999999</v>
      </c>
      <c r="M104" s="63">
        <f t="shared" si="14"/>
        <v>26782.720000000005</v>
      </c>
    </row>
    <row r="105" spans="1:13" x14ac:dyDescent="0.2">
      <c r="A105" s="56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355280.64000000001</v>
      </c>
      <c r="H105" s="66"/>
      <c r="I105" s="65">
        <f>SUM(I93:I104)</f>
        <v>355280.64000000001</v>
      </c>
      <c r="M105" s="65">
        <f>SUM(M93:M104)</f>
        <v>174087.52</v>
      </c>
    </row>
    <row r="106" spans="1:13" x14ac:dyDescent="0.2">
      <c r="A106" s="56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6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29606.720000000001</v>
      </c>
      <c r="H107" s="66"/>
      <c r="I107" s="68">
        <f>ROUND(+I105/12,2)</f>
        <v>29606.720000000001</v>
      </c>
      <c r="M107" s="68">
        <f>ROUND(+M105/12,2)</f>
        <v>14507.29</v>
      </c>
    </row>
    <row r="108" spans="1:13" ht="12" thickTop="1" x14ac:dyDescent="0.2">
      <c r="A108" s="56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6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6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29606.720000000001</v>
      </c>
      <c r="M110" s="81">
        <f>+M107</f>
        <v>14507.29</v>
      </c>
    </row>
    <row r="111" spans="1:13" ht="12" thickTop="1" x14ac:dyDescent="0.2">
      <c r="A111" s="56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6">
        <f t="shared" si="10"/>
        <v>21</v>
      </c>
      <c r="I112" s="64" t="s">
        <v>197</v>
      </c>
      <c r="M112" s="64" t="s">
        <v>198</v>
      </c>
    </row>
    <row r="113" spans="1:9" x14ac:dyDescent="0.2">
      <c r="A113" s="56">
        <f t="shared" si="10"/>
        <v>22</v>
      </c>
    </row>
    <row r="114" spans="1:9" x14ac:dyDescent="0.2">
      <c r="A114" s="56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6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6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6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6">
        <f t="shared" si="10"/>
        <v>27</v>
      </c>
      <c r="H118" s="59"/>
      <c r="I118" s="59"/>
    </row>
    <row r="119" spans="1:9" x14ac:dyDescent="0.2">
      <c r="A119" s="56">
        <f t="shared" si="10"/>
        <v>28</v>
      </c>
    </row>
    <row r="120" spans="1:9" x14ac:dyDescent="0.2">
      <c r="A120" s="56">
        <f t="shared" si="10"/>
        <v>29</v>
      </c>
    </row>
    <row r="121" spans="1:9" x14ac:dyDescent="0.2">
      <c r="A121" s="56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88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A5" s="109" t="str">
        <f>'WP E, pg 1'!A5:H5</f>
        <v>Pro-Forma Adjustment - Business Transformation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4" x14ac:dyDescent="0.2">
      <c r="B6" s="102" t="s">
        <v>65</v>
      </c>
      <c r="D6" s="119" t="s">
        <v>66</v>
      </c>
      <c r="E6" s="35"/>
      <c r="F6" s="120" t="s">
        <v>67</v>
      </c>
      <c r="G6" s="108"/>
      <c r="H6" s="108"/>
      <c r="I6" s="108"/>
      <c r="J6" s="108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ref="B16:B25" si="0">B15+30</f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44652</v>
      </c>
    </row>
    <row r="28" spans="1:10" x14ac:dyDescent="0.2">
      <c r="A28" s="37">
        <v>16</v>
      </c>
      <c r="B28" s="35" t="s">
        <v>83</v>
      </c>
      <c r="D28" s="127">
        <v>104238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86</v>
      </c>
    </row>
    <row r="33" spans="2:2" x14ac:dyDescent="0.2">
      <c r="B33" s="46" t="s">
        <v>87</v>
      </c>
    </row>
    <row r="34" spans="2:2" x14ac:dyDescent="0.2">
      <c r="B34" s="46" t="s">
        <v>88</v>
      </c>
    </row>
    <row r="35" spans="2:2" x14ac:dyDescent="0.2">
      <c r="B35" s="46" t="s">
        <v>89</v>
      </c>
    </row>
    <row r="36" spans="2:2" x14ac:dyDescent="0.2">
      <c r="B36" s="46" t="s">
        <v>90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5">
    <mergeCell ref="F6:J6"/>
    <mergeCell ref="A1:J1"/>
    <mergeCell ref="A2:J2"/>
    <mergeCell ref="A5:J5"/>
    <mergeCell ref="A4:J4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724F-C4C5-46B3-ACDF-71C7D9ACED7C}">
  <dimension ref="A1:N123"/>
  <sheetViews>
    <sheetView zoomScaleNormal="100" workbookViewId="0">
      <selection activeCell="A3" sqref="A3"/>
    </sheetView>
  </sheetViews>
  <sheetFormatPr defaultColWidth="9.140625"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4" width="14.7109375" style="83" customWidth="1"/>
    <col min="5" max="5" width="5.85546875" style="83" customWidth="1"/>
    <col min="6" max="6" width="9.140625" style="83"/>
    <col min="7" max="7" width="10.7109375" style="83" bestFit="1" customWidth="1"/>
    <col min="8" max="16384" width="9.140625" style="83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 t="str">
        <f>'Oracle HCM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3" t="str">
        <f>'Oracle HCM Input'!F6</f>
        <v>Oracle Human Resources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</row>
    <row r="9" spans="1:14" x14ac:dyDescent="0.2">
      <c r="B9" s="84"/>
      <c r="D9" s="85"/>
    </row>
    <row r="10" spans="1:14" x14ac:dyDescent="0.2">
      <c r="B10" s="84"/>
      <c r="D10" s="85"/>
    </row>
    <row r="13" spans="1:14" x14ac:dyDescent="0.2">
      <c r="B13" s="84"/>
      <c r="D13" s="85"/>
    </row>
    <row r="14" spans="1:14" x14ac:dyDescent="0.2">
      <c r="B14" s="84"/>
      <c r="D14" s="85"/>
    </row>
    <row r="15" spans="1:14" x14ac:dyDescent="0.2">
      <c r="B15" s="84"/>
      <c r="D15" s="85"/>
    </row>
    <row r="16" spans="1:14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2:4" x14ac:dyDescent="0.2">
      <c r="B49" s="84"/>
      <c r="D49" s="85"/>
    </row>
    <row r="50" spans="2:4" x14ac:dyDescent="0.2">
      <c r="B50" s="84"/>
      <c r="D50" s="85"/>
    </row>
    <row r="51" spans="2:4" x14ac:dyDescent="0.2">
      <c r="B51" s="84"/>
      <c r="D51" s="85"/>
    </row>
    <row r="52" spans="2:4" x14ac:dyDescent="0.2">
      <c r="B52" s="84"/>
      <c r="D52" s="85"/>
    </row>
    <row r="53" spans="2:4" x14ac:dyDescent="0.2">
      <c r="B53" s="84"/>
      <c r="D53" s="85"/>
    </row>
    <row r="54" spans="2:4" x14ac:dyDescent="0.2">
      <c r="B54" s="84"/>
      <c r="D54" s="85"/>
    </row>
    <row r="55" spans="2:4" x14ac:dyDescent="0.2">
      <c r="B55" s="84"/>
      <c r="D55" s="85"/>
    </row>
    <row r="56" spans="2:4" x14ac:dyDescent="0.2">
      <c r="B56" s="84"/>
      <c r="D56" s="85"/>
    </row>
    <row r="57" spans="2:4" x14ac:dyDescent="0.2">
      <c r="B57" s="84"/>
      <c r="D57" s="85"/>
    </row>
    <row r="58" spans="2:4" x14ac:dyDescent="0.2">
      <c r="B58" s="84"/>
      <c r="D58" s="85"/>
    </row>
    <row r="59" spans="2:4" x14ac:dyDescent="0.2">
      <c r="B59" s="84"/>
      <c r="D59" s="85"/>
    </row>
    <row r="60" spans="2:4" x14ac:dyDescent="0.2">
      <c r="B60" s="84"/>
      <c r="D60" s="85"/>
    </row>
    <row r="61" spans="2:4" x14ac:dyDescent="0.2">
      <c r="B61" s="84"/>
      <c r="D61" s="85"/>
    </row>
    <row r="62" spans="2:4" x14ac:dyDescent="0.2">
      <c r="B62" s="84"/>
      <c r="D62" s="85"/>
    </row>
    <row r="63" spans="2:4" x14ac:dyDescent="0.2">
      <c r="B63" s="84"/>
      <c r="D63" s="85"/>
    </row>
    <row r="64" spans="2:4" x14ac:dyDescent="0.2">
      <c r="B64" s="84"/>
      <c r="D64" s="85"/>
    </row>
    <row r="65" spans="2:4" x14ac:dyDescent="0.2">
      <c r="B65" s="84"/>
      <c r="D65" s="85"/>
    </row>
    <row r="66" spans="2:4" x14ac:dyDescent="0.2">
      <c r="B66" s="84"/>
      <c r="D66" s="85"/>
    </row>
    <row r="67" spans="2:4" x14ac:dyDescent="0.2">
      <c r="B67" s="84"/>
      <c r="D67" s="85"/>
    </row>
    <row r="68" spans="2:4" x14ac:dyDescent="0.2">
      <c r="B68" s="84"/>
      <c r="D68" s="85"/>
    </row>
    <row r="69" spans="2:4" x14ac:dyDescent="0.2">
      <c r="B69" s="84"/>
      <c r="D69" s="85"/>
    </row>
    <row r="86" spans="1:14" ht="12.75" x14ac:dyDescent="0.2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6"/>
      <c r="L86" s="116"/>
      <c r="M86" s="116"/>
      <c r="N86" s="116"/>
    </row>
    <row r="87" spans="1:14" ht="12.75" x14ac:dyDescent="0.2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116"/>
      <c r="M87" s="116"/>
      <c r="N87" s="116"/>
    </row>
    <row r="89" spans="1:14" ht="12.75" x14ac:dyDescent="0.2">
      <c r="A89" s="115" t="str">
        <f>A4</f>
        <v>Pro-Forma Adjustment - Business Transformation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116"/>
      <c r="M89" s="116"/>
      <c r="N89" s="116"/>
    </row>
    <row r="90" spans="1:14" ht="12.75" x14ac:dyDescent="0.2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116"/>
      <c r="M90" s="116"/>
      <c r="N90" s="116"/>
    </row>
    <row r="91" spans="1:14" ht="12.75" x14ac:dyDescent="0.2">
      <c r="A91" s="113" t="str">
        <f>A6</f>
        <v>Oracle Human Resources</v>
      </c>
      <c r="B91" s="113"/>
      <c r="C91" s="113"/>
      <c r="D91" s="113"/>
      <c r="E91" s="113"/>
      <c r="F91" s="113"/>
      <c r="G91" s="113"/>
      <c r="H91" s="113"/>
      <c r="I91" s="113"/>
      <c r="J91" s="113"/>
      <c r="K91" s="114"/>
      <c r="L91" s="114"/>
      <c r="M91" s="114"/>
      <c r="N91" s="114"/>
    </row>
    <row r="92" spans="1:14" x14ac:dyDescent="0.2">
      <c r="H92" s="83" t="s">
        <v>128</v>
      </c>
    </row>
    <row r="120" spans="4:7" x14ac:dyDescent="0.2">
      <c r="D120" s="83" t="s">
        <v>129</v>
      </c>
      <c r="G120" s="7">
        <v>13139090</v>
      </c>
    </row>
    <row r="121" spans="4:7" x14ac:dyDescent="0.2">
      <c r="D121" s="83" t="s">
        <v>130</v>
      </c>
      <c r="G121" s="6">
        <v>4.1599999999999998E-2</v>
      </c>
    </row>
    <row r="122" spans="4:7" ht="12" thickBot="1" x14ac:dyDescent="0.25">
      <c r="D122" s="83" t="s">
        <v>131</v>
      </c>
      <c r="G122" s="92">
        <f>+G120*G121</f>
        <v>546586.14399999997</v>
      </c>
    </row>
    <row r="123" spans="4:7" ht="12" thickTop="1" x14ac:dyDescent="0.2"/>
  </sheetData>
  <mergeCells count="10">
    <mergeCell ref="A91:N91"/>
    <mergeCell ref="A1:N1"/>
    <mergeCell ref="A2:N2"/>
    <mergeCell ref="A4:N4"/>
    <mergeCell ref="A5:N5"/>
    <mergeCell ref="A6:N6"/>
    <mergeCell ref="A86:N86"/>
    <mergeCell ref="A87:N87"/>
    <mergeCell ref="A89:N89"/>
    <mergeCell ref="A90:N90"/>
  </mergeCells>
  <pageMargins left="0.75" right="0.75" top="1" bottom="1" header="0.5" footer="0.5"/>
  <pageSetup scale="6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85" max="1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209F-32B1-4E60-AE8C-C218613A201B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199</v>
      </c>
      <c r="E6" s="35"/>
      <c r="F6" s="129" t="s">
        <v>200</v>
      </c>
      <c r="G6" s="129"/>
      <c r="H6" s="129"/>
      <c r="I6" s="129"/>
      <c r="J6" s="129"/>
      <c r="K6" s="129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 t="shared" ref="B15:B25" si="0"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si="0"/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45108</v>
      </c>
    </row>
    <row r="28" spans="1:10" x14ac:dyDescent="0.2">
      <c r="A28" s="37">
        <v>16</v>
      </c>
      <c r="B28" s="35" t="s">
        <v>83</v>
      </c>
      <c r="D28" s="127">
        <v>171218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201</v>
      </c>
    </row>
    <row r="33" spans="2:2" x14ac:dyDescent="0.2">
      <c r="B33" s="46" t="s">
        <v>202</v>
      </c>
    </row>
    <row r="34" spans="2:2" x14ac:dyDescent="0.2">
      <c r="B34" s="46" t="s">
        <v>203</v>
      </c>
    </row>
    <row r="35" spans="2:2" x14ac:dyDescent="0.2">
      <c r="B35" s="46" t="s">
        <v>204</v>
      </c>
    </row>
    <row r="36" spans="2:2" x14ac:dyDescent="0.2">
      <c r="B36" s="46" t="s">
        <v>205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K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CA338-7A13-4C58-9CF4-881737701FC7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'Oracle OPC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'Oracle OPC Input'!F6</f>
        <v>Oracle OPC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50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54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'Oracle OPC Input'!B13</f>
        <v>44180</v>
      </c>
      <c r="D15" s="57"/>
      <c r="E15" s="58">
        <f>'Oracle OPC Input'!D13*'Oracle OPC Input'!$D$7*'Oracle OPC Input'!$H$7</f>
        <v>0</v>
      </c>
      <c r="F15" s="59"/>
      <c r="G15" s="58">
        <f>'Oracle OPC Input'!D27*'Oracle OPC Input'!D6*'Oracle OPC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'Oracle OPC Input'!B14</f>
        <v>44211</v>
      </c>
      <c r="D16" s="57"/>
      <c r="E16" s="60">
        <f>'Oracle OPC Input'!D14*'Oracle OPC Input'!$D$7*'Oracle OPC Input'!$H$7</f>
        <v>0</v>
      </c>
      <c r="F16" s="59"/>
      <c r="G16" s="60">
        <f>'Oracle OPC Input'!D28*'Oracle OPC Input'!D7*'Oracle OPC Input'!H7</f>
        <v>171218</v>
      </c>
      <c r="H16" s="59"/>
      <c r="I16" s="60">
        <f t="shared" si="0"/>
        <v>171218</v>
      </c>
    </row>
    <row r="17" spans="1:10" x14ac:dyDescent="0.2">
      <c r="A17" s="56">
        <f t="shared" si="1"/>
        <v>3</v>
      </c>
      <c r="C17" s="57">
        <f>'Oracle OPC Input'!B15</f>
        <v>44241</v>
      </c>
      <c r="D17" s="57"/>
      <c r="E17" s="60">
        <f>'Oracle OPC Input'!D15*'Oracle OPC Input'!$D$7*'Oracle OPC Input'!$H$7</f>
        <v>0</v>
      </c>
      <c r="F17" s="59"/>
      <c r="G17" s="61">
        <f t="shared" ref="G17:G27" si="2">$G$16</f>
        <v>171218</v>
      </c>
      <c r="H17" s="59"/>
      <c r="I17" s="61">
        <f t="shared" si="0"/>
        <v>171218</v>
      </c>
      <c r="J17" s="59"/>
    </row>
    <row r="18" spans="1:10" x14ac:dyDescent="0.2">
      <c r="A18" s="56">
        <f t="shared" si="1"/>
        <v>4</v>
      </c>
      <c r="C18" s="57">
        <f>'Oracle OPC Input'!B16</f>
        <v>44271</v>
      </c>
      <c r="D18" s="57"/>
      <c r="E18" s="60">
        <f>'Oracle OPC Input'!D16*'Oracle OPC Input'!$D$7*'Oracle OPC Input'!$H$7</f>
        <v>0</v>
      </c>
      <c r="F18" s="59"/>
      <c r="G18" s="61">
        <f t="shared" si="2"/>
        <v>171218</v>
      </c>
      <c r="H18" s="59"/>
      <c r="I18" s="61">
        <f t="shared" si="0"/>
        <v>171218</v>
      </c>
      <c r="J18" s="59"/>
    </row>
    <row r="19" spans="1:10" x14ac:dyDescent="0.2">
      <c r="A19" s="56">
        <f t="shared" si="1"/>
        <v>5</v>
      </c>
      <c r="C19" s="57">
        <f>'Oracle OPC Input'!B17</f>
        <v>44301</v>
      </c>
      <c r="D19" s="57"/>
      <c r="E19" s="60">
        <f>'Oracle OPC Input'!D17*'Oracle OPC Input'!$D$7*'Oracle OPC Input'!$H$7</f>
        <v>0</v>
      </c>
      <c r="F19" s="59"/>
      <c r="G19" s="61">
        <f t="shared" si="2"/>
        <v>171218</v>
      </c>
      <c r="H19" s="59"/>
      <c r="I19" s="61">
        <f t="shared" si="0"/>
        <v>171218</v>
      </c>
      <c r="J19" s="59"/>
    </row>
    <row r="20" spans="1:10" x14ac:dyDescent="0.2">
      <c r="A20" s="56">
        <f t="shared" si="1"/>
        <v>6</v>
      </c>
      <c r="C20" s="57">
        <f>'Oracle OPC Input'!B18</f>
        <v>44331</v>
      </c>
      <c r="D20" s="57"/>
      <c r="E20" s="60">
        <f>'Oracle OPC Input'!D18*'Oracle OPC Input'!$D$7*'Oracle OPC Input'!$H$7</f>
        <v>0</v>
      </c>
      <c r="F20" s="59"/>
      <c r="G20" s="61">
        <f t="shared" si="2"/>
        <v>171218</v>
      </c>
      <c r="H20" s="59"/>
      <c r="I20" s="61">
        <f t="shared" si="0"/>
        <v>171218</v>
      </c>
      <c r="J20" s="59"/>
    </row>
    <row r="21" spans="1:10" x14ac:dyDescent="0.2">
      <c r="A21" s="56">
        <f t="shared" si="1"/>
        <v>7</v>
      </c>
      <c r="C21" s="57">
        <f>'Oracle OPC Input'!B19</f>
        <v>44361</v>
      </c>
      <c r="D21" s="57"/>
      <c r="E21" s="60">
        <f>'Oracle OPC Input'!D19*'Oracle OPC Input'!$D$7*'Oracle OPC Input'!$H$7</f>
        <v>0</v>
      </c>
      <c r="F21" s="59"/>
      <c r="G21" s="61">
        <f t="shared" si="2"/>
        <v>171218</v>
      </c>
      <c r="H21" s="59"/>
      <c r="I21" s="61">
        <f t="shared" si="0"/>
        <v>171218</v>
      </c>
      <c r="J21" s="59"/>
    </row>
    <row r="22" spans="1:10" x14ac:dyDescent="0.2">
      <c r="A22" s="56">
        <f t="shared" si="1"/>
        <v>8</v>
      </c>
      <c r="C22" s="57">
        <f>'Oracle OPC Input'!B20</f>
        <v>44391</v>
      </c>
      <c r="D22" s="57"/>
      <c r="E22" s="60">
        <f>'Oracle OPC Input'!D20*'Oracle OPC Input'!$D$7*'Oracle OPC Input'!$H$7</f>
        <v>0</v>
      </c>
      <c r="F22" s="59"/>
      <c r="G22" s="61">
        <f t="shared" si="2"/>
        <v>171218</v>
      </c>
      <c r="H22" s="59"/>
      <c r="I22" s="61">
        <f t="shared" si="0"/>
        <v>171218</v>
      </c>
      <c r="J22" s="59"/>
    </row>
    <row r="23" spans="1:10" x14ac:dyDescent="0.2">
      <c r="A23" s="56">
        <f t="shared" si="1"/>
        <v>9</v>
      </c>
      <c r="C23" s="57">
        <f>'Oracle OPC Input'!B21</f>
        <v>44421</v>
      </c>
      <c r="D23" s="57"/>
      <c r="E23" s="60">
        <f>'Oracle OPC Input'!D21*'Oracle OPC Input'!$D$7*'Oracle OPC Input'!$H$7</f>
        <v>0</v>
      </c>
      <c r="F23" s="59"/>
      <c r="G23" s="61">
        <f t="shared" si="2"/>
        <v>171218</v>
      </c>
      <c r="H23" s="59"/>
      <c r="I23" s="61">
        <f t="shared" si="0"/>
        <v>171218</v>
      </c>
      <c r="J23" s="59"/>
    </row>
    <row r="24" spans="1:10" x14ac:dyDescent="0.2">
      <c r="A24" s="56">
        <f t="shared" si="1"/>
        <v>10</v>
      </c>
      <c r="C24" s="57">
        <f>'Oracle OPC Input'!B22</f>
        <v>44451</v>
      </c>
      <c r="D24" s="57"/>
      <c r="E24" s="60">
        <f>'Oracle OPC Input'!D22*'Oracle OPC Input'!$D$7*'Oracle OPC Input'!$H$7</f>
        <v>0</v>
      </c>
      <c r="F24" s="59"/>
      <c r="G24" s="61">
        <f t="shared" si="2"/>
        <v>171218</v>
      </c>
      <c r="H24" s="59"/>
      <c r="I24" s="61">
        <f t="shared" si="0"/>
        <v>171218</v>
      </c>
      <c r="J24" s="59"/>
    </row>
    <row r="25" spans="1:10" x14ac:dyDescent="0.2">
      <c r="A25" s="56">
        <f t="shared" si="1"/>
        <v>11</v>
      </c>
      <c r="C25" s="57">
        <f>'Oracle OPC Input'!B23</f>
        <v>44481</v>
      </c>
      <c r="D25" s="57"/>
      <c r="E25" s="60">
        <f>'Oracle OPC Input'!D23*'Oracle OPC Input'!$D$7*'Oracle OPC Input'!$H$7</f>
        <v>0</v>
      </c>
      <c r="F25" s="59"/>
      <c r="G25" s="61">
        <f t="shared" si="2"/>
        <v>171218</v>
      </c>
      <c r="H25" s="59"/>
      <c r="I25" s="61">
        <f t="shared" si="0"/>
        <v>171218</v>
      </c>
      <c r="J25" s="59"/>
    </row>
    <row r="26" spans="1:10" x14ac:dyDescent="0.2">
      <c r="A26" s="56">
        <f t="shared" si="1"/>
        <v>12</v>
      </c>
      <c r="C26" s="57">
        <f>'Oracle OPC Input'!B24</f>
        <v>44511</v>
      </c>
      <c r="D26" s="57"/>
      <c r="E26" s="60">
        <f>'Oracle OPC Input'!D24*'Oracle OPC Input'!$D$7*'Oracle OPC Input'!$H$7</f>
        <v>0</v>
      </c>
      <c r="F26" s="59"/>
      <c r="G26" s="61">
        <f t="shared" si="2"/>
        <v>171218</v>
      </c>
      <c r="H26" s="59"/>
      <c r="I26" s="61">
        <f t="shared" si="0"/>
        <v>171218</v>
      </c>
      <c r="J26" s="59"/>
    </row>
    <row r="27" spans="1:10" x14ac:dyDescent="0.2">
      <c r="A27" s="56">
        <f t="shared" si="1"/>
        <v>13</v>
      </c>
      <c r="C27" s="57">
        <f>'Oracle OPC Input'!B25</f>
        <v>44541</v>
      </c>
      <c r="D27" s="57"/>
      <c r="E27" s="62">
        <f>'Oracle OPC Input'!D25*'Oracle OPC Input'!$D$7*'Oracle OPC Input'!$H$7</f>
        <v>0</v>
      </c>
      <c r="F27" s="59"/>
      <c r="G27" s="63">
        <f t="shared" si="2"/>
        <v>171218</v>
      </c>
      <c r="H27" s="59"/>
      <c r="I27" s="63">
        <f t="shared" si="0"/>
        <v>171218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2054616</v>
      </c>
      <c r="H28" s="66"/>
      <c r="I28" s="65">
        <f>SUM(I16:I27)</f>
        <v>2054616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171218</v>
      </c>
      <c r="H30" s="66"/>
      <c r="I30" s="68">
        <f>ROUND(+I28/12,2)</f>
        <v>171218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171218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CF46-1B73-4A74-BF08-B30BD27666A3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20.71093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1.71093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'Oracle OPC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'Oracle OPC Input'!F6</f>
        <v>Oracle OPC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'Oracle OPC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50" t="s">
        <v>94</v>
      </c>
      <c r="E11" s="53" t="str">
        <f>"Acct "&amp;'Oracle OPC Input'!F13</f>
        <v>Acct 2.303.00</v>
      </c>
      <c r="F11" s="53"/>
      <c r="G11" s="53"/>
      <c r="H11" s="53"/>
      <c r="I11" s="53"/>
    </row>
    <row r="12" spans="1:12" ht="12" thickBot="1" x14ac:dyDescent="0.25">
      <c r="A12" s="54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6">
        <v>1</v>
      </c>
      <c r="C15" s="57">
        <f>'Oracle OPC TotalWO'!C15</f>
        <v>44180</v>
      </c>
      <c r="D15" s="57"/>
      <c r="E15" s="58">
        <f>'Oracle OPC TotalWO'!E15*'Oracle OPC Input'!$H$13</f>
        <v>0</v>
      </c>
      <c r="F15" s="71"/>
      <c r="G15" s="58">
        <f>'Oracle OPC TotalWO'!G15*'Oracle OPC Input'!$H$13</f>
        <v>0</v>
      </c>
      <c r="H15" s="61"/>
      <c r="I15" s="58">
        <f t="shared" ref="I15:I27" si="0">G15-E15</f>
        <v>0</v>
      </c>
    </row>
    <row r="16" spans="1:12" x14ac:dyDescent="0.2">
      <c r="A16" s="56">
        <f t="shared" ref="A16:A38" si="1">1+A15</f>
        <v>2</v>
      </c>
      <c r="C16" s="57">
        <f>'Oracle OPC TotalWO'!C16</f>
        <v>44211</v>
      </c>
      <c r="D16" s="57"/>
      <c r="E16" s="60">
        <f>'Oracle OPC TotalWO'!E16*'Oracle OPC Input'!$H$13</f>
        <v>0</v>
      </c>
      <c r="F16" s="71"/>
      <c r="G16" s="60">
        <f>'Oracle OPC TotalWO'!G16*'Oracle OPC Input'!$H$13</f>
        <v>171218</v>
      </c>
      <c r="H16" s="61"/>
      <c r="I16" s="60">
        <f t="shared" si="0"/>
        <v>171218</v>
      </c>
      <c r="K16" s="87"/>
      <c r="L16" s="87"/>
    </row>
    <row r="17" spans="1:9" x14ac:dyDescent="0.2">
      <c r="A17" s="56">
        <f t="shared" si="1"/>
        <v>3</v>
      </c>
      <c r="C17" s="57">
        <f t="shared" ref="C17:C27" si="2">C16+31</f>
        <v>44242</v>
      </c>
      <c r="D17" s="57"/>
      <c r="E17" s="72">
        <f>'Oracle OPC TotalWO'!E17*'Oracle OPC Input'!$H$13</f>
        <v>0</v>
      </c>
      <c r="F17" s="71"/>
      <c r="G17" s="71">
        <f>'Oracle OPC TotalWO'!G17*'Oracle OPC Input'!$H$13</f>
        <v>171218</v>
      </c>
      <c r="H17" s="61"/>
      <c r="I17" s="61">
        <f t="shared" si="0"/>
        <v>171218</v>
      </c>
    </row>
    <row r="18" spans="1:9" x14ac:dyDescent="0.2">
      <c r="A18" s="56">
        <f t="shared" si="1"/>
        <v>4</v>
      </c>
      <c r="C18" s="57">
        <f t="shared" si="2"/>
        <v>44273</v>
      </c>
      <c r="D18" s="57"/>
      <c r="E18" s="72">
        <f>'Oracle OPC TotalWO'!E18*'Oracle OPC Input'!$H$13</f>
        <v>0</v>
      </c>
      <c r="F18" s="71"/>
      <c r="G18" s="71">
        <f>'Oracle OPC TotalWO'!G18*'Oracle OPC Input'!$H$13</f>
        <v>171218</v>
      </c>
      <c r="H18" s="61"/>
      <c r="I18" s="61">
        <f t="shared" si="0"/>
        <v>171218</v>
      </c>
    </row>
    <row r="19" spans="1:9" x14ac:dyDescent="0.2">
      <c r="A19" s="56">
        <f t="shared" si="1"/>
        <v>5</v>
      </c>
      <c r="C19" s="57">
        <f t="shared" si="2"/>
        <v>44304</v>
      </c>
      <c r="D19" s="57"/>
      <c r="E19" s="72">
        <f>'Oracle OPC TotalWO'!E19*'Oracle OPC Input'!$H$13</f>
        <v>0</v>
      </c>
      <c r="F19" s="71"/>
      <c r="G19" s="71">
        <f>'Oracle OPC TotalWO'!G19*'Oracle OPC Input'!$H$13</f>
        <v>171218</v>
      </c>
      <c r="H19" s="61"/>
      <c r="I19" s="61">
        <f t="shared" si="0"/>
        <v>171218</v>
      </c>
    </row>
    <row r="20" spans="1:9" x14ac:dyDescent="0.2">
      <c r="A20" s="56">
        <f t="shared" si="1"/>
        <v>6</v>
      </c>
      <c r="C20" s="57">
        <f t="shared" si="2"/>
        <v>44335</v>
      </c>
      <c r="D20" s="57"/>
      <c r="E20" s="72">
        <f>'Oracle OPC TotalWO'!E20*'Oracle OPC Input'!$H$13</f>
        <v>0</v>
      </c>
      <c r="F20" s="71"/>
      <c r="G20" s="71">
        <f>'Oracle OPC TotalWO'!G20*'Oracle OPC Input'!$H$13</f>
        <v>171218</v>
      </c>
      <c r="H20" s="61"/>
      <c r="I20" s="61">
        <f t="shared" si="0"/>
        <v>171218</v>
      </c>
    </row>
    <row r="21" spans="1:9" x14ac:dyDescent="0.2">
      <c r="A21" s="56">
        <f t="shared" si="1"/>
        <v>7</v>
      </c>
      <c r="C21" s="57">
        <f t="shared" si="2"/>
        <v>44366</v>
      </c>
      <c r="D21" s="57"/>
      <c r="E21" s="72">
        <f>'Oracle OPC TotalWO'!E21*'Oracle OPC Input'!$H$13</f>
        <v>0</v>
      </c>
      <c r="F21" s="71"/>
      <c r="G21" s="71">
        <f>'Oracle OPC TotalWO'!G21*'Oracle OPC Input'!$H$13</f>
        <v>171218</v>
      </c>
      <c r="H21" s="61"/>
      <c r="I21" s="61">
        <f t="shared" si="0"/>
        <v>171218</v>
      </c>
    </row>
    <row r="22" spans="1:9" x14ac:dyDescent="0.2">
      <c r="A22" s="56">
        <f t="shared" si="1"/>
        <v>8</v>
      </c>
      <c r="C22" s="57">
        <f t="shared" si="2"/>
        <v>44397</v>
      </c>
      <c r="D22" s="57"/>
      <c r="E22" s="72">
        <f>'Oracle OPC TotalWO'!E22*'Oracle OPC Input'!$H$13</f>
        <v>0</v>
      </c>
      <c r="F22" s="71"/>
      <c r="G22" s="71">
        <f>'Oracle OPC TotalWO'!G22*'Oracle OPC Input'!$H$13</f>
        <v>171218</v>
      </c>
      <c r="H22" s="61"/>
      <c r="I22" s="61">
        <f t="shared" si="0"/>
        <v>171218</v>
      </c>
    </row>
    <row r="23" spans="1:9" x14ac:dyDescent="0.2">
      <c r="A23" s="56">
        <f t="shared" si="1"/>
        <v>9</v>
      </c>
      <c r="C23" s="57">
        <f t="shared" si="2"/>
        <v>44428</v>
      </c>
      <c r="D23" s="57"/>
      <c r="E23" s="72">
        <f>'Oracle OPC TotalWO'!E23*'Oracle OPC Input'!$H$13</f>
        <v>0</v>
      </c>
      <c r="F23" s="71"/>
      <c r="G23" s="71">
        <f>'Oracle OPC TotalWO'!G23*'Oracle OPC Input'!$H$13</f>
        <v>171218</v>
      </c>
      <c r="H23" s="61"/>
      <c r="I23" s="61">
        <f t="shared" si="0"/>
        <v>171218</v>
      </c>
    </row>
    <row r="24" spans="1:9" x14ac:dyDescent="0.2">
      <c r="A24" s="56">
        <f t="shared" si="1"/>
        <v>10</v>
      </c>
      <c r="C24" s="57">
        <f t="shared" si="2"/>
        <v>44459</v>
      </c>
      <c r="D24" s="57"/>
      <c r="E24" s="72">
        <f>'Oracle OPC TotalWO'!E24*'Oracle OPC Input'!$H$13</f>
        <v>0</v>
      </c>
      <c r="F24" s="71"/>
      <c r="G24" s="71">
        <f>'Oracle OPC TotalWO'!G24*'Oracle OPC Input'!$H$13</f>
        <v>171218</v>
      </c>
      <c r="H24" s="61"/>
      <c r="I24" s="61">
        <f t="shared" si="0"/>
        <v>171218</v>
      </c>
    </row>
    <row r="25" spans="1:9" x14ac:dyDescent="0.2">
      <c r="A25" s="56">
        <f t="shared" si="1"/>
        <v>11</v>
      </c>
      <c r="C25" s="57">
        <f t="shared" si="2"/>
        <v>44490</v>
      </c>
      <c r="D25" s="57"/>
      <c r="E25" s="72">
        <f>'Oracle OPC TotalWO'!E25*'Oracle OPC Input'!$H$13</f>
        <v>0</v>
      </c>
      <c r="F25" s="71"/>
      <c r="G25" s="71">
        <f>'Oracle OPC TotalWO'!G25*'Oracle OPC Input'!$H$13</f>
        <v>171218</v>
      </c>
      <c r="H25" s="61"/>
      <c r="I25" s="61">
        <f t="shared" si="0"/>
        <v>171218</v>
      </c>
    </row>
    <row r="26" spans="1:9" x14ac:dyDescent="0.2">
      <c r="A26" s="56">
        <f t="shared" si="1"/>
        <v>12</v>
      </c>
      <c r="C26" s="57">
        <f t="shared" si="2"/>
        <v>44521</v>
      </c>
      <c r="D26" s="57"/>
      <c r="E26" s="72">
        <f>'Oracle OPC TotalWO'!E26*'Oracle OPC Input'!$H$13</f>
        <v>0</v>
      </c>
      <c r="F26" s="71"/>
      <c r="G26" s="71">
        <f>'Oracle OPC TotalWO'!G26*'Oracle OPC Input'!$H$13</f>
        <v>171218</v>
      </c>
      <c r="H26" s="61"/>
      <c r="I26" s="61">
        <f t="shared" si="0"/>
        <v>171218</v>
      </c>
    </row>
    <row r="27" spans="1:9" x14ac:dyDescent="0.2">
      <c r="A27" s="56">
        <f t="shared" si="1"/>
        <v>13</v>
      </c>
      <c r="C27" s="57">
        <f t="shared" si="2"/>
        <v>44552</v>
      </c>
      <c r="D27" s="57"/>
      <c r="E27" s="73">
        <f>'Oracle OPC TotalWO'!E27*'Oracle OPC Input'!$H$13</f>
        <v>0</v>
      </c>
      <c r="F27" s="71"/>
      <c r="G27" s="74">
        <f>'Oracle OPC TotalWO'!G27*'Oracle OPC Input'!$H$13</f>
        <v>171218</v>
      </c>
      <c r="H27" s="61"/>
      <c r="I27" s="63">
        <f t="shared" si="0"/>
        <v>171218</v>
      </c>
    </row>
    <row r="28" spans="1:9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2054616</v>
      </c>
      <c r="H28" s="66"/>
      <c r="I28" s="65">
        <f>SUM(I16:I27)</f>
        <v>2054616</v>
      </c>
    </row>
    <row r="29" spans="1:9" x14ac:dyDescent="0.2">
      <c r="A29" s="56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171218</v>
      </c>
      <c r="H30" s="66"/>
      <c r="I30" s="68">
        <f>ROUND(+I28/12,2)</f>
        <v>171218</v>
      </c>
    </row>
    <row r="31" spans="1:9" ht="12" thickTop="1" x14ac:dyDescent="0.2">
      <c r="A31" s="56">
        <f t="shared" si="1"/>
        <v>17</v>
      </c>
    </row>
    <row r="32" spans="1:9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171218</v>
      </c>
    </row>
    <row r="34" spans="1:13" ht="12" thickTop="1" x14ac:dyDescent="0.2">
      <c r="A34" s="56">
        <f t="shared" si="1"/>
        <v>20</v>
      </c>
    </row>
    <row r="35" spans="1:13" x14ac:dyDescent="0.2">
      <c r="A35" s="56">
        <f t="shared" si="1"/>
        <v>21</v>
      </c>
      <c r="I35" s="64" t="s">
        <v>103</v>
      </c>
    </row>
    <row r="36" spans="1:13" x14ac:dyDescent="0.2">
      <c r="A36" s="56">
        <f t="shared" si="1"/>
        <v>22</v>
      </c>
      <c r="I36" s="64" t="s">
        <v>206</v>
      </c>
    </row>
    <row r="37" spans="1:13" x14ac:dyDescent="0.2">
      <c r="A37" s="56">
        <f t="shared" si="1"/>
        <v>23</v>
      </c>
    </row>
    <row r="38" spans="1:13" x14ac:dyDescent="0.2">
      <c r="A38" s="56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Oracle OPC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50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54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1426.82</v>
      </c>
      <c r="H53" s="66"/>
      <c r="I53" s="65">
        <f t="shared" ref="I53:I64" si="4">G53-E53</f>
        <v>1426.82</v>
      </c>
      <c r="K53" s="60"/>
      <c r="M53" s="18">
        <f>+ROUND(M67/12,2)</f>
        <v>699.14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1426.82</v>
      </c>
      <c r="H54" s="59"/>
      <c r="I54" s="61">
        <f t="shared" si="4"/>
        <v>1426.82</v>
      </c>
      <c r="M54" s="91">
        <f t="shared" ref="M54:M60" si="8">+M53</f>
        <v>699.14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1426.82</v>
      </c>
      <c r="H55" s="59"/>
      <c r="I55" s="61">
        <f t="shared" si="4"/>
        <v>1426.82</v>
      </c>
      <c r="M55" s="91">
        <f t="shared" si="8"/>
        <v>699.14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1426.82</v>
      </c>
      <c r="H56" s="59"/>
      <c r="I56" s="61">
        <f t="shared" si="4"/>
        <v>1426.82</v>
      </c>
      <c r="M56" s="91">
        <f t="shared" si="8"/>
        <v>699.14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1426.82</v>
      </c>
      <c r="H57" s="59"/>
      <c r="I57" s="61">
        <f t="shared" si="4"/>
        <v>1426.82</v>
      </c>
      <c r="M57" s="91">
        <f t="shared" si="8"/>
        <v>699.14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1426.82</v>
      </c>
      <c r="H58" s="59"/>
      <c r="I58" s="61">
        <f t="shared" si="4"/>
        <v>1426.82</v>
      </c>
      <c r="M58" s="91">
        <f t="shared" si="8"/>
        <v>699.14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1426.82</v>
      </c>
      <c r="H59" s="59"/>
      <c r="I59" s="61">
        <f t="shared" si="4"/>
        <v>1426.82</v>
      </c>
      <c r="M59" s="91">
        <f t="shared" si="8"/>
        <v>699.14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1426.82</v>
      </c>
      <c r="H60" s="59"/>
      <c r="I60" s="61">
        <f t="shared" si="4"/>
        <v>1426.82</v>
      </c>
      <c r="M60" s="91">
        <f t="shared" si="8"/>
        <v>699.14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1426.82</v>
      </c>
      <c r="H61" s="59"/>
      <c r="I61" s="61">
        <f t="shared" si="4"/>
        <v>1426.82</v>
      </c>
      <c r="M61" s="91">
        <f>+M60+0.01</f>
        <v>699.15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1426.82</v>
      </c>
      <c r="H62" s="59"/>
      <c r="I62" s="61">
        <f t="shared" si="4"/>
        <v>1426.82</v>
      </c>
      <c r="M62" s="91">
        <f>+M61</f>
        <v>699.15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1426.82</v>
      </c>
      <c r="H63" s="59"/>
      <c r="I63" s="61">
        <f t="shared" si="4"/>
        <v>1426.82</v>
      </c>
      <c r="M63" s="91">
        <f>+M62</f>
        <v>699.15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1426.82</v>
      </c>
      <c r="H64" s="59"/>
      <c r="I64" s="63">
        <f t="shared" si="4"/>
        <v>1426.82</v>
      </c>
      <c r="M64" s="63">
        <f>+M63</f>
        <v>699.15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17121.84</v>
      </c>
      <c r="H65" s="66"/>
      <c r="I65" s="65">
        <f>SUM(I53:I64)</f>
        <v>17121.84</v>
      </c>
      <c r="M65" s="65">
        <f>SUM(M53:M64)</f>
        <v>8389.7199999999993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17121.84</v>
      </c>
      <c r="K67" s="68">
        <f>ROUND(G16*K73,2)</f>
        <v>57072.67</v>
      </c>
      <c r="M67" s="68">
        <f>ROUND(+(K67-I67)*M73,2)</f>
        <v>8389.67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207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'Oracle OPC Input'!J13</f>
        <v>0.1</v>
      </c>
      <c r="F73" s="79"/>
      <c r="G73" s="79">
        <f>E73/12</f>
        <v>8.3333333333333332E-3</v>
      </c>
      <c r="K73" s="88">
        <f>+'Oracle OPC Input'!L13</f>
        <v>0.33333333333333331</v>
      </c>
      <c r="M73" s="89">
        <f>+'Oracle OPC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Oracle OPC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50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54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1426.82</v>
      </c>
      <c r="H93" s="59"/>
      <c r="I93" s="60">
        <f t="shared" si="9"/>
        <v>1426.82</v>
      </c>
      <c r="M93" s="60">
        <f>+M53</f>
        <v>699.14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2853.64</v>
      </c>
      <c r="H94" s="59"/>
      <c r="I94" s="61">
        <f t="shared" si="9"/>
        <v>2853.64</v>
      </c>
      <c r="M94" s="61">
        <f t="shared" ref="M94:M104" si="14">+M93+M54</f>
        <v>1398.28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4280.46</v>
      </c>
      <c r="H95" s="59"/>
      <c r="I95" s="61">
        <f t="shared" si="9"/>
        <v>4280.46</v>
      </c>
      <c r="M95" s="61">
        <f t="shared" si="14"/>
        <v>2097.42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5707.28</v>
      </c>
      <c r="H96" s="59"/>
      <c r="I96" s="61">
        <f t="shared" si="9"/>
        <v>5707.28</v>
      </c>
      <c r="M96" s="61">
        <f t="shared" si="14"/>
        <v>2796.56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7134.0999999999995</v>
      </c>
      <c r="H97" s="59"/>
      <c r="I97" s="61">
        <f t="shared" si="9"/>
        <v>7134.0999999999995</v>
      </c>
      <c r="M97" s="61">
        <f t="shared" si="14"/>
        <v>3495.7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8560.92</v>
      </c>
      <c r="H98" s="59"/>
      <c r="I98" s="61">
        <f t="shared" si="9"/>
        <v>8560.92</v>
      </c>
      <c r="M98" s="61">
        <f t="shared" si="14"/>
        <v>4194.84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9987.74</v>
      </c>
      <c r="H99" s="59"/>
      <c r="I99" s="61">
        <f t="shared" si="9"/>
        <v>9987.74</v>
      </c>
      <c r="M99" s="61">
        <f t="shared" si="14"/>
        <v>4893.9800000000005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11414.56</v>
      </c>
      <c r="H100" s="59"/>
      <c r="I100" s="61">
        <f t="shared" si="9"/>
        <v>11414.56</v>
      </c>
      <c r="M100" s="61">
        <f t="shared" si="14"/>
        <v>5593.1200000000008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12841.38</v>
      </c>
      <c r="H101" s="59"/>
      <c r="I101" s="61">
        <f t="shared" si="9"/>
        <v>12841.38</v>
      </c>
      <c r="M101" s="61">
        <f t="shared" si="14"/>
        <v>6292.27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14268.199999999999</v>
      </c>
      <c r="H102" s="59"/>
      <c r="I102" s="61">
        <f t="shared" si="9"/>
        <v>14268.199999999999</v>
      </c>
      <c r="M102" s="61">
        <f t="shared" si="14"/>
        <v>6991.42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15695.019999999999</v>
      </c>
      <c r="H103" s="59"/>
      <c r="I103" s="61">
        <f t="shared" si="9"/>
        <v>15695.019999999999</v>
      </c>
      <c r="M103" s="61">
        <f t="shared" si="14"/>
        <v>7690.57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17121.84</v>
      </c>
      <c r="H104" s="59"/>
      <c r="I104" s="63">
        <f t="shared" si="9"/>
        <v>17121.84</v>
      </c>
      <c r="M104" s="63">
        <f t="shared" si="14"/>
        <v>8389.7199999999993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111291.95999999999</v>
      </c>
      <c r="H105" s="66"/>
      <c r="I105" s="65">
        <f>SUM(I93:I104)</f>
        <v>111291.95999999999</v>
      </c>
      <c r="M105" s="65">
        <f>SUM(M93:M104)</f>
        <v>54533.020000000004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9274.33</v>
      </c>
      <c r="H107" s="66"/>
      <c r="I107" s="68">
        <f>ROUND(+I105/12,2)</f>
        <v>9274.33</v>
      </c>
      <c r="M107" s="68">
        <f>ROUND(+M105/12,2)</f>
        <v>4544.42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9274.33</v>
      </c>
      <c r="M110" s="81">
        <f>+M107</f>
        <v>4544.42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208</v>
      </c>
      <c r="M112" s="64" t="s">
        <v>209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88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E78E-97E1-4F28-AA80-A892E87CC191}">
  <dimension ref="A1:N124"/>
  <sheetViews>
    <sheetView zoomScaleNormal="100" workbookViewId="0">
      <selection activeCell="A3" sqref="A3"/>
    </sheetView>
  </sheetViews>
  <sheetFormatPr defaultColWidth="9.140625"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4" width="14.7109375" style="83" customWidth="1"/>
    <col min="5" max="5" width="5.85546875" style="83" customWidth="1"/>
    <col min="6" max="6" width="9.140625" style="83"/>
    <col min="7" max="7" width="10.7109375" style="83" bestFit="1" customWidth="1"/>
    <col min="8" max="16384" width="9.140625" style="83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 t="str">
        <f>'Oracle OPC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3" t="str">
        <f>'Oracle OPC Input'!F6</f>
        <v>Oracle OPC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</row>
    <row r="9" spans="1:14" x14ac:dyDescent="0.2">
      <c r="B9" s="84"/>
      <c r="D9" s="85"/>
    </row>
    <row r="10" spans="1:14" x14ac:dyDescent="0.2">
      <c r="B10" s="84"/>
      <c r="D10" s="85"/>
    </row>
    <row r="13" spans="1:14" x14ac:dyDescent="0.2">
      <c r="B13" s="84"/>
      <c r="D13" s="85"/>
    </row>
    <row r="14" spans="1:14" x14ac:dyDescent="0.2">
      <c r="B14" s="84"/>
      <c r="D14" s="85"/>
    </row>
    <row r="15" spans="1:14" x14ac:dyDescent="0.2">
      <c r="B15" s="84"/>
      <c r="D15" s="85"/>
    </row>
    <row r="16" spans="1:14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2:4" x14ac:dyDescent="0.2">
      <c r="B49" s="84"/>
      <c r="D49" s="85"/>
    </row>
    <row r="50" spans="2:4" x14ac:dyDescent="0.2">
      <c r="B50" s="84"/>
      <c r="D50" s="85"/>
    </row>
    <row r="51" spans="2:4" x14ac:dyDescent="0.2">
      <c r="B51" s="84"/>
      <c r="D51" s="85"/>
    </row>
    <row r="52" spans="2:4" x14ac:dyDescent="0.2">
      <c r="B52" s="84"/>
      <c r="D52" s="85"/>
    </row>
    <row r="53" spans="2:4" x14ac:dyDescent="0.2">
      <c r="B53" s="84"/>
      <c r="D53" s="85"/>
    </row>
    <row r="54" spans="2:4" x14ac:dyDescent="0.2">
      <c r="B54" s="84"/>
      <c r="D54" s="85"/>
    </row>
    <row r="55" spans="2:4" x14ac:dyDescent="0.2">
      <c r="B55" s="84"/>
      <c r="D55" s="85"/>
    </row>
    <row r="56" spans="2:4" x14ac:dyDescent="0.2">
      <c r="B56" s="84"/>
      <c r="D56" s="85"/>
    </row>
    <row r="57" spans="2:4" x14ac:dyDescent="0.2">
      <c r="B57" s="84"/>
      <c r="D57" s="85"/>
    </row>
    <row r="58" spans="2:4" x14ac:dyDescent="0.2">
      <c r="B58" s="84"/>
      <c r="D58" s="85"/>
    </row>
    <row r="59" spans="2:4" x14ac:dyDescent="0.2">
      <c r="B59" s="84"/>
      <c r="D59" s="85"/>
    </row>
    <row r="60" spans="2:4" x14ac:dyDescent="0.2">
      <c r="B60" s="84"/>
      <c r="D60" s="85"/>
    </row>
    <row r="61" spans="2:4" x14ac:dyDescent="0.2">
      <c r="B61" s="84"/>
      <c r="D61" s="85"/>
    </row>
    <row r="62" spans="2:4" x14ac:dyDescent="0.2">
      <c r="B62" s="84"/>
      <c r="D62" s="85"/>
    </row>
    <row r="63" spans="2:4" x14ac:dyDescent="0.2">
      <c r="B63" s="84"/>
      <c r="D63" s="85"/>
    </row>
    <row r="64" spans="2:4" x14ac:dyDescent="0.2">
      <c r="B64" s="84"/>
      <c r="D64" s="85"/>
    </row>
    <row r="65" spans="2:4" x14ac:dyDescent="0.2">
      <c r="B65" s="84"/>
      <c r="D65" s="85"/>
    </row>
    <row r="66" spans="2:4" x14ac:dyDescent="0.2">
      <c r="B66" s="84"/>
      <c r="D66" s="85"/>
    </row>
    <row r="67" spans="2:4" x14ac:dyDescent="0.2">
      <c r="B67" s="84"/>
      <c r="D67" s="85"/>
    </row>
    <row r="68" spans="2:4" x14ac:dyDescent="0.2">
      <c r="B68" s="84"/>
      <c r="D68" s="85"/>
    </row>
    <row r="69" spans="2:4" x14ac:dyDescent="0.2">
      <c r="B69" s="84"/>
      <c r="D69" s="85"/>
    </row>
    <row r="87" spans="1:14" ht="12.75" x14ac:dyDescent="0.2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116"/>
      <c r="M87" s="116"/>
      <c r="N87" s="116"/>
    </row>
    <row r="88" spans="1:14" ht="12.75" x14ac:dyDescent="0.2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116"/>
      <c r="M88" s="116"/>
      <c r="N88" s="116"/>
    </row>
    <row r="90" spans="1:14" ht="12.75" x14ac:dyDescent="0.2">
      <c r="A90" s="115" t="str">
        <f>A4</f>
        <v>Pro-Forma Adjustment - Business Transformation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116"/>
      <c r="M90" s="116"/>
      <c r="N90" s="116"/>
    </row>
    <row r="91" spans="1:14" ht="12.75" x14ac:dyDescent="0.2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116"/>
      <c r="M91" s="116"/>
      <c r="N91" s="116"/>
    </row>
    <row r="92" spans="1:14" ht="12.75" x14ac:dyDescent="0.2">
      <c r="A92" s="113" t="str">
        <f>A6</f>
        <v>Oracle OPC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4"/>
      <c r="L92" s="114"/>
      <c r="M92" s="114"/>
      <c r="N92" s="114"/>
    </row>
    <row r="93" spans="1:14" x14ac:dyDescent="0.2">
      <c r="H93" s="83" t="s">
        <v>128</v>
      </c>
    </row>
    <row r="121" spans="4:7" x14ac:dyDescent="0.2">
      <c r="D121" s="83" t="s">
        <v>129</v>
      </c>
      <c r="G121" s="7">
        <v>18610671</v>
      </c>
    </row>
    <row r="122" spans="4:7" x14ac:dyDescent="0.2">
      <c r="D122" s="83" t="s">
        <v>130</v>
      </c>
      <c r="G122" s="6">
        <v>9.1999999999999998E-3</v>
      </c>
    </row>
    <row r="123" spans="4:7" ht="12" thickBot="1" x14ac:dyDescent="0.25">
      <c r="D123" s="83" t="s">
        <v>131</v>
      </c>
      <c r="G123" s="92">
        <f>+G121*G122</f>
        <v>171218.17319999999</v>
      </c>
    </row>
    <row r="124" spans="4:7" ht="12" thickTop="1" x14ac:dyDescent="0.2"/>
  </sheetData>
  <mergeCells count="10">
    <mergeCell ref="A92:N92"/>
    <mergeCell ref="A1:N1"/>
    <mergeCell ref="A2:N2"/>
    <mergeCell ref="A4:N4"/>
    <mergeCell ref="A5:N5"/>
    <mergeCell ref="A6:N6"/>
    <mergeCell ref="A87:N87"/>
    <mergeCell ref="A88:N88"/>
    <mergeCell ref="A90:N90"/>
    <mergeCell ref="A91:N91"/>
  </mergeCells>
  <pageMargins left="0.75" right="0.75" top="1" bottom="1" header="0.5" footer="0.5"/>
  <pageSetup scale="6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86" max="1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721C-1172-428B-A9AA-33C25BC943B9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210</v>
      </c>
      <c r="E6" s="35"/>
      <c r="F6" s="129" t="s">
        <v>211</v>
      </c>
      <c r="G6" s="129"/>
      <c r="H6" s="129"/>
      <c r="I6" s="129"/>
      <c r="J6" s="129"/>
      <c r="K6" s="129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34" t="s">
        <v>73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 t="shared" ref="B15:B25" si="0"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si="0"/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45108</v>
      </c>
    </row>
    <row r="28" spans="1:10" x14ac:dyDescent="0.2">
      <c r="A28" s="37">
        <v>16</v>
      </c>
      <c r="B28" s="35" t="s">
        <v>83</v>
      </c>
      <c r="D28" s="127">
        <v>303018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212</v>
      </c>
    </row>
    <row r="33" spans="2:2" x14ac:dyDescent="0.2">
      <c r="B33" s="46" t="s">
        <v>213</v>
      </c>
    </row>
    <row r="34" spans="2:2" x14ac:dyDescent="0.2">
      <c r="B34" s="46" t="s">
        <v>214</v>
      </c>
    </row>
    <row r="35" spans="2:2" x14ac:dyDescent="0.2">
      <c r="B35" s="46" t="s">
        <v>215</v>
      </c>
    </row>
    <row r="36" spans="2:2" x14ac:dyDescent="0.2">
      <c r="B36" s="46" t="s">
        <v>216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K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44C4-9F97-4B00-B9AB-4838A368941B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'Mobile GIS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'Mobile GIS Input'!F6</f>
        <v>Mobile GIS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50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54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'Mobile GIS Input'!B13</f>
        <v>44180</v>
      </c>
      <c r="D15" s="57"/>
      <c r="E15" s="58">
        <f>'Mobile GIS Input'!D13*'Mobile GIS Input'!$D$7*'Mobile GIS Input'!$H$7</f>
        <v>0</v>
      </c>
      <c r="F15" s="59"/>
      <c r="G15" s="58">
        <f>'Mobile GIS Input'!D27*'Mobile GIS Input'!D6*'Mobile GIS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'Mobile GIS Input'!B14</f>
        <v>44211</v>
      </c>
      <c r="D16" s="57"/>
      <c r="E16" s="60">
        <f>'Mobile GIS Input'!D14*'Mobile GIS Input'!$D$7*'Mobile GIS Input'!$H$7</f>
        <v>0</v>
      </c>
      <c r="F16" s="59"/>
      <c r="G16" s="60">
        <f>'Mobile GIS Input'!D28*'Mobile GIS Input'!D7*'Mobile GIS Input'!H7</f>
        <v>303018</v>
      </c>
      <c r="H16" s="59"/>
      <c r="I16" s="60">
        <f t="shared" si="0"/>
        <v>303018</v>
      </c>
    </row>
    <row r="17" spans="1:10" x14ac:dyDescent="0.2">
      <c r="A17" s="56">
        <f t="shared" si="1"/>
        <v>3</v>
      </c>
      <c r="C17" s="57">
        <f>'Mobile GIS Input'!B15</f>
        <v>44241</v>
      </c>
      <c r="D17" s="57"/>
      <c r="E17" s="60">
        <f>'Mobile GIS Input'!D15*'Mobile GIS Input'!$D$7*'Mobile GIS Input'!$H$7</f>
        <v>0</v>
      </c>
      <c r="F17" s="59"/>
      <c r="G17" s="61">
        <f t="shared" ref="G17:G27" si="2">$G$16</f>
        <v>303018</v>
      </c>
      <c r="H17" s="59"/>
      <c r="I17" s="61">
        <f t="shared" si="0"/>
        <v>303018</v>
      </c>
      <c r="J17" s="59"/>
    </row>
    <row r="18" spans="1:10" x14ac:dyDescent="0.2">
      <c r="A18" s="56">
        <f t="shared" si="1"/>
        <v>4</v>
      </c>
      <c r="C18" s="57">
        <f>'Mobile GIS Input'!B16</f>
        <v>44271</v>
      </c>
      <c r="D18" s="57"/>
      <c r="E18" s="60">
        <f>'Mobile GIS Input'!D16*'Mobile GIS Input'!$D$7*'Mobile GIS Input'!$H$7</f>
        <v>0</v>
      </c>
      <c r="F18" s="59"/>
      <c r="G18" s="61">
        <f t="shared" si="2"/>
        <v>303018</v>
      </c>
      <c r="H18" s="59"/>
      <c r="I18" s="61">
        <f t="shared" si="0"/>
        <v>303018</v>
      </c>
      <c r="J18" s="59"/>
    </row>
    <row r="19" spans="1:10" x14ac:dyDescent="0.2">
      <c r="A19" s="56">
        <f t="shared" si="1"/>
        <v>5</v>
      </c>
      <c r="C19" s="57">
        <f>'Mobile GIS Input'!B17</f>
        <v>44301</v>
      </c>
      <c r="D19" s="57"/>
      <c r="E19" s="60">
        <f>'Mobile GIS Input'!D17*'Mobile GIS Input'!$D$7*'Mobile GIS Input'!$H$7</f>
        <v>0</v>
      </c>
      <c r="F19" s="59"/>
      <c r="G19" s="61">
        <f t="shared" si="2"/>
        <v>303018</v>
      </c>
      <c r="H19" s="59"/>
      <c r="I19" s="61">
        <f t="shared" si="0"/>
        <v>303018</v>
      </c>
      <c r="J19" s="59"/>
    </row>
    <row r="20" spans="1:10" x14ac:dyDescent="0.2">
      <c r="A20" s="56">
        <f t="shared" si="1"/>
        <v>6</v>
      </c>
      <c r="C20" s="57">
        <f>'Mobile GIS Input'!B18</f>
        <v>44331</v>
      </c>
      <c r="D20" s="57"/>
      <c r="E20" s="60">
        <f>'Mobile GIS Input'!D18*'Mobile GIS Input'!$D$7*'Mobile GIS Input'!$H$7</f>
        <v>0</v>
      </c>
      <c r="F20" s="59"/>
      <c r="G20" s="61">
        <f t="shared" si="2"/>
        <v>303018</v>
      </c>
      <c r="H20" s="59"/>
      <c r="I20" s="61">
        <f t="shared" si="0"/>
        <v>303018</v>
      </c>
      <c r="J20" s="59"/>
    </row>
    <row r="21" spans="1:10" x14ac:dyDescent="0.2">
      <c r="A21" s="56">
        <f t="shared" si="1"/>
        <v>7</v>
      </c>
      <c r="C21" s="57">
        <f>'Mobile GIS Input'!B19</f>
        <v>44361</v>
      </c>
      <c r="D21" s="57"/>
      <c r="E21" s="60">
        <f>'Mobile GIS Input'!D19*'Mobile GIS Input'!$D$7*'Mobile GIS Input'!$H$7</f>
        <v>0</v>
      </c>
      <c r="F21" s="59"/>
      <c r="G21" s="61">
        <f t="shared" si="2"/>
        <v>303018</v>
      </c>
      <c r="H21" s="59"/>
      <c r="I21" s="61">
        <f t="shared" si="0"/>
        <v>303018</v>
      </c>
      <c r="J21" s="59"/>
    </row>
    <row r="22" spans="1:10" x14ac:dyDescent="0.2">
      <c r="A22" s="56">
        <f t="shared" si="1"/>
        <v>8</v>
      </c>
      <c r="C22" s="57">
        <f>'Mobile GIS Input'!B20</f>
        <v>44391</v>
      </c>
      <c r="D22" s="57"/>
      <c r="E22" s="60">
        <f>'Mobile GIS Input'!D20*'Mobile GIS Input'!$D$7*'Mobile GIS Input'!$H$7</f>
        <v>0</v>
      </c>
      <c r="F22" s="59"/>
      <c r="G22" s="61">
        <f t="shared" si="2"/>
        <v>303018</v>
      </c>
      <c r="H22" s="59"/>
      <c r="I22" s="61">
        <f t="shared" si="0"/>
        <v>303018</v>
      </c>
      <c r="J22" s="59"/>
    </row>
    <row r="23" spans="1:10" x14ac:dyDescent="0.2">
      <c r="A23" s="56">
        <f t="shared" si="1"/>
        <v>9</v>
      </c>
      <c r="C23" s="57">
        <f>'Mobile GIS Input'!B21</f>
        <v>44421</v>
      </c>
      <c r="D23" s="57"/>
      <c r="E23" s="60">
        <f>'Mobile GIS Input'!D21*'Mobile GIS Input'!$D$7*'Mobile GIS Input'!$H$7</f>
        <v>0</v>
      </c>
      <c r="F23" s="59"/>
      <c r="G23" s="61">
        <f t="shared" si="2"/>
        <v>303018</v>
      </c>
      <c r="H23" s="59"/>
      <c r="I23" s="61">
        <f t="shared" si="0"/>
        <v>303018</v>
      </c>
      <c r="J23" s="59"/>
    </row>
    <row r="24" spans="1:10" x14ac:dyDescent="0.2">
      <c r="A24" s="56">
        <f t="shared" si="1"/>
        <v>10</v>
      </c>
      <c r="C24" s="57">
        <f>'Mobile GIS Input'!B22</f>
        <v>44451</v>
      </c>
      <c r="D24" s="57"/>
      <c r="E24" s="60">
        <f>'Mobile GIS Input'!D22*'Mobile GIS Input'!$D$7*'Mobile GIS Input'!$H$7</f>
        <v>0</v>
      </c>
      <c r="F24" s="59"/>
      <c r="G24" s="61">
        <f t="shared" si="2"/>
        <v>303018</v>
      </c>
      <c r="H24" s="59"/>
      <c r="I24" s="61">
        <f t="shared" si="0"/>
        <v>303018</v>
      </c>
      <c r="J24" s="59"/>
    </row>
    <row r="25" spans="1:10" x14ac:dyDescent="0.2">
      <c r="A25" s="56">
        <f t="shared" si="1"/>
        <v>11</v>
      </c>
      <c r="C25" s="57">
        <f>'Mobile GIS Input'!B23</f>
        <v>44481</v>
      </c>
      <c r="D25" s="57"/>
      <c r="E25" s="60">
        <f>'Mobile GIS Input'!D23*'Mobile GIS Input'!$D$7*'Mobile GIS Input'!$H$7</f>
        <v>0</v>
      </c>
      <c r="F25" s="59"/>
      <c r="G25" s="61">
        <f t="shared" si="2"/>
        <v>303018</v>
      </c>
      <c r="H25" s="59"/>
      <c r="I25" s="61">
        <f t="shared" si="0"/>
        <v>303018</v>
      </c>
      <c r="J25" s="59"/>
    </row>
    <row r="26" spans="1:10" x14ac:dyDescent="0.2">
      <c r="A26" s="56">
        <f t="shared" si="1"/>
        <v>12</v>
      </c>
      <c r="C26" s="57">
        <f>'Mobile GIS Input'!B24</f>
        <v>44511</v>
      </c>
      <c r="D26" s="57"/>
      <c r="E26" s="60">
        <f>'Mobile GIS Input'!D24*'Mobile GIS Input'!$D$7*'Mobile GIS Input'!$H$7</f>
        <v>0</v>
      </c>
      <c r="F26" s="59"/>
      <c r="G26" s="61">
        <f t="shared" si="2"/>
        <v>303018</v>
      </c>
      <c r="H26" s="59"/>
      <c r="I26" s="61">
        <f t="shared" si="0"/>
        <v>303018</v>
      </c>
      <c r="J26" s="59"/>
    </row>
    <row r="27" spans="1:10" x14ac:dyDescent="0.2">
      <c r="A27" s="56">
        <f t="shared" si="1"/>
        <v>13</v>
      </c>
      <c r="C27" s="57">
        <f>'Mobile GIS Input'!B25</f>
        <v>44541</v>
      </c>
      <c r="D27" s="57"/>
      <c r="E27" s="62">
        <f>'Mobile GIS Input'!D25*'Mobile GIS Input'!$D$7*'Mobile GIS Input'!$H$7</f>
        <v>0</v>
      </c>
      <c r="F27" s="59"/>
      <c r="G27" s="63">
        <f t="shared" si="2"/>
        <v>303018</v>
      </c>
      <c r="H27" s="59"/>
      <c r="I27" s="63">
        <f t="shared" si="0"/>
        <v>303018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3636216</v>
      </c>
      <c r="H28" s="66"/>
      <c r="I28" s="65">
        <f>SUM(I16:I27)</f>
        <v>3636216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303018</v>
      </c>
      <c r="H30" s="66"/>
      <c r="I30" s="68">
        <f>ROUND(+I28/12,2)</f>
        <v>303018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303018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1D9E-72C2-49A9-BFE5-27D262133634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20.71093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1.71093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'Mobile GIS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'Mobile GIS Input'!F6</f>
        <v>Mobile GIS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'Mobile GIS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50" t="s">
        <v>94</v>
      </c>
      <c r="E11" s="53" t="str">
        <f>"Acct "&amp;'Mobile GIS Input'!F13</f>
        <v>Acct 2.303.00</v>
      </c>
      <c r="F11" s="53"/>
      <c r="G11" s="53"/>
      <c r="H11" s="53"/>
      <c r="I11" s="53"/>
    </row>
    <row r="12" spans="1:12" ht="12" thickBot="1" x14ac:dyDescent="0.25">
      <c r="A12" s="54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6">
        <v>1</v>
      </c>
      <c r="C15" s="57">
        <f>'Mobile GIS TotalWO'!C15</f>
        <v>44180</v>
      </c>
      <c r="D15" s="57"/>
      <c r="E15" s="58">
        <f>'Mobile GIS TotalWO'!E15*'Mobile GIS Input'!$H$13</f>
        <v>0</v>
      </c>
      <c r="F15" s="71"/>
      <c r="G15" s="58">
        <f>'Mobile GIS TotalWO'!G15*'Mobile GIS Input'!$H$13</f>
        <v>0</v>
      </c>
      <c r="H15" s="61"/>
      <c r="I15" s="58">
        <f t="shared" ref="I15:I27" si="0">G15-E15</f>
        <v>0</v>
      </c>
    </row>
    <row r="16" spans="1:12" x14ac:dyDescent="0.2">
      <c r="A16" s="56">
        <f t="shared" ref="A16:A38" si="1">1+A15</f>
        <v>2</v>
      </c>
      <c r="C16" s="57">
        <f>'Mobile GIS TotalWO'!C16</f>
        <v>44211</v>
      </c>
      <c r="D16" s="57"/>
      <c r="E16" s="60">
        <f>'Mobile GIS TotalWO'!E16*'Mobile GIS Input'!$H$13</f>
        <v>0</v>
      </c>
      <c r="F16" s="71"/>
      <c r="G16" s="60">
        <f>'Mobile GIS TotalWO'!G16*'Mobile GIS Input'!$H$13</f>
        <v>303018</v>
      </c>
      <c r="H16" s="61"/>
      <c r="I16" s="60">
        <f t="shared" si="0"/>
        <v>303018</v>
      </c>
      <c r="K16" s="87"/>
      <c r="L16" s="87"/>
    </row>
    <row r="17" spans="1:9" x14ac:dyDescent="0.2">
      <c r="A17" s="56">
        <f t="shared" si="1"/>
        <v>3</v>
      </c>
      <c r="C17" s="57">
        <f t="shared" ref="C17:C27" si="2">C16+31</f>
        <v>44242</v>
      </c>
      <c r="D17" s="57"/>
      <c r="E17" s="72">
        <f>'Mobile GIS TotalWO'!E17*'Mobile GIS Input'!$H$13</f>
        <v>0</v>
      </c>
      <c r="F17" s="71"/>
      <c r="G17" s="71">
        <f>'Mobile GIS TotalWO'!G17*'Mobile GIS Input'!$H$13</f>
        <v>303018</v>
      </c>
      <c r="H17" s="61"/>
      <c r="I17" s="61">
        <f t="shared" si="0"/>
        <v>303018</v>
      </c>
    </row>
    <row r="18" spans="1:9" x14ac:dyDescent="0.2">
      <c r="A18" s="56">
        <f t="shared" si="1"/>
        <v>4</v>
      </c>
      <c r="C18" s="57">
        <f t="shared" si="2"/>
        <v>44273</v>
      </c>
      <c r="D18" s="57"/>
      <c r="E18" s="72">
        <f>'Mobile GIS TotalWO'!E18*'Mobile GIS Input'!$H$13</f>
        <v>0</v>
      </c>
      <c r="F18" s="71"/>
      <c r="G18" s="71">
        <f>'Mobile GIS TotalWO'!G18*'Mobile GIS Input'!$H$13</f>
        <v>303018</v>
      </c>
      <c r="H18" s="61"/>
      <c r="I18" s="61">
        <f t="shared" si="0"/>
        <v>303018</v>
      </c>
    </row>
    <row r="19" spans="1:9" x14ac:dyDescent="0.2">
      <c r="A19" s="56">
        <f t="shared" si="1"/>
        <v>5</v>
      </c>
      <c r="C19" s="57">
        <f t="shared" si="2"/>
        <v>44304</v>
      </c>
      <c r="D19" s="57"/>
      <c r="E19" s="72">
        <f>'Mobile GIS TotalWO'!E19*'Mobile GIS Input'!$H$13</f>
        <v>0</v>
      </c>
      <c r="F19" s="71"/>
      <c r="G19" s="71">
        <f>'Mobile GIS TotalWO'!G19*'Mobile GIS Input'!$H$13</f>
        <v>303018</v>
      </c>
      <c r="H19" s="61"/>
      <c r="I19" s="61">
        <f t="shared" si="0"/>
        <v>303018</v>
      </c>
    </row>
    <row r="20" spans="1:9" x14ac:dyDescent="0.2">
      <c r="A20" s="56">
        <f t="shared" si="1"/>
        <v>6</v>
      </c>
      <c r="C20" s="57">
        <f t="shared" si="2"/>
        <v>44335</v>
      </c>
      <c r="D20" s="57"/>
      <c r="E20" s="72">
        <f>'Mobile GIS TotalWO'!E20*'Mobile GIS Input'!$H$13</f>
        <v>0</v>
      </c>
      <c r="F20" s="71"/>
      <c r="G20" s="71">
        <f>'Mobile GIS TotalWO'!G20*'Mobile GIS Input'!$H$13</f>
        <v>303018</v>
      </c>
      <c r="H20" s="61"/>
      <c r="I20" s="61">
        <f t="shared" si="0"/>
        <v>303018</v>
      </c>
    </row>
    <row r="21" spans="1:9" x14ac:dyDescent="0.2">
      <c r="A21" s="56">
        <f t="shared" si="1"/>
        <v>7</v>
      </c>
      <c r="C21" s="57">
        <f t="shared" si="2"/>
        <v>44366</v>
      </c>
      <c r="D21" s="57"/>
      <c r="E21" s="72">
        <f>'Mobile GIS TotalWO'!E21*'Mobile GIS Input'!$H$13</f>
        <v>0</v>
      </c>
      <c r="F21" s="71"/>
      <c r="G21" s="71">
        <f>'Mobile GIS TotalWO'!G21*'Mobile GIS Input'!$H$13</f>
        <v>303018</v>
      </c>
      <c r="H21" s="61"/>
      <c r="I21" s="61">
        <f t="shared" si="0"/>
        <v>303018</v>
      </c>
    </row>
    <row r="22" spans="1:9" x14ac:dyDescent="0.2">
      <c r="A22" s="56">
        <f t="shared" si="1"/>
        <v>8</v>
      </c>
      <c r="C22" s="57">
        <f t="shared" si="2"/>
        <v>44397</v>
      </c>
      <c r="D22" s="57"/>
      <c r="E22" s="72">
        <f>'Mobile GIS TotalWO'!E22*'Mobile GIS Input'!$H$13</f>
        <v>0</v>
      </c>
      <c r="F22" s="71"/>
      <c r="G22" s="71">
        <f>'Mobile GIS TotalWO'!G22*'Mobile GIS Input'!$H$13</f>
        <v>303018</v>
      </c>
      <c r="H22" s="61"/>
      <c r="I22" s="61">
        <f t="shared" si="0"/>
        <v>303018</v>
      </c>
    </row>
    <row r="23" spans="1:9" x14ac:dyDescent="0.2">
      <c r="A23" s="56">
        <f t="shared" si="1"/>
        <v>9</v>
      </c>
      <c r="C23" s="57">
        <f t="shared" si="2"/>
        <v>44428</v>
      </c>
      <c r="D23" s="57"/>
      <c r="E23" s="72">
        <f>'Mobile GIS TotalWO'!E23*'Mobile GIS Input'!$H$13</f>
        <v>0</v>
      </c>
      <c r="F23" s="71"/>
      <c r="G23" s="71">
        <f>'Mobile GIS TotalWO'!G23*'Mobile GIS Input'!$H$13</f>
        <v>303018</v>
      </c>
      <c r="H23" s="61"/>
      <c r="I23" s="61">
        <f t="shared" si="0"/>
        <v>303018</v>
      </c>
    </row>
    <row r="24" spans="1:9" x14ac:dyDescent="0.2">
      <c r="A24" s="56">
        <f t="shared" si="1"/>
        <v>10</v>
      </c>
      <c r="C24" s="57">
        <f t="shared" si="2"/>
        <v>44459</v>
      </c>
      <c r="D24" s="57"/>
      <c r="E24" s="72">
        <f>'Mobile GIS TotalWO'!E24*'Mobile GIS Input'!$H$13</f>
        <v>0</v>
      </c>
      <c r="F24" s="71"/>
      <c r="G24" s="71">
        <f>'Mobile GIS TotalWO'!G24*'Mobile GIS Input'!$H$13</f>
        <v>303018</v>
      </c>
      <c r="H24" s="61"/>
      <c r="I24" s="61">
        <f t="shared" si="0"/>
        <v>303018</v>
      </c>
    </row>
    <row r="25" spans="1:9" x14ac:dyDescent="0.2">
      <c r="A25" s="56">
        <f t="shared" si="1"/>
        <v>11</v>
      </c>
      <c r="C25" s="57">
        <f t="shared" si="2"/>
        <v>44490</v>
      </c>
      <c r="D25" s="57"/>
      <c r="E25" s="72">
        <f>'Mobile GIS TotalWO'!E25*'Mobile GIS Input'!$H$13</f>
        <v>0</v>
      </c>
      <c r="F25" s="71"/>
      <c r="G25" s="71">
        <f>'Mobile GIS TotalWO'!G25*'Mobile GIS Input'!$H$13</f>
        <v>303018</v>
      </c>
      <c r="H25" s="61"/>
      <c r="I25" s="61">
        <f t="shared" si="0"/>
        <v>303018</v>
      </c>
    </row>
    <row r="26" spans="1:9" x14ac:dyDescent="0.2">
      <c r="A26" s="56">
        <f t="shared" si="1"/>
        <v>12</v>
      </c>
      <c r="C26" s="57">
        <f t="shared" si="2"/>
        <v>44521</v>
      </c>
      <c r="D26" s="57"/>
      <c r="E26" s="72">
        <f>'Mobile GIS TotalWO'!E26*'Mobile GIS Input'!$H$13</f>
        <v>0</v>
      </c>
      <c r="F26" s="71"/>
      <c r="G26" s="71">
        <f>'Mobile GIS TotalWO'!G26*'Mobile GIS Input'!$H$13</f>
        <v>303018</v>
      </c>
      <c r="H26" s="61"/>
      <c r="I26" s="61">
        <f t="shared" si="0"/>
        <v>303018</v>
      </c>
    </row>
    <row r="27" spans="1:9" x14ac:dyDescent="0.2">
      <c r="A27" s="56">
        <f t="shared" si="1"/>
        <v>13</v>
      </c>
      <c r="C27" s="57">
        <f t="shared" si="2"/>
        <v>44552</v>
      </c>
      <c r="D27" s="57"/>
      <c r="E27" s="73">
        <f>'Mobile GIS TotalWO'!E27*'Mobile GIS Input'!$H$13</f>
        <v>0</v>
      </c>
      <c r="F27" s="71"/>
      <c r="G27" s="74">
        <f>'Mobile GIS TotalWO'!G27*'Mobile GIS Input'!$H$13</f>
        <v>303018</v>
      </c>
      <c r="H27" s="61"/>
      <c r="I27" s="63">
        <f t="shared" si="0"/>
        <v>303018</v>
      </c>
    </row>
    <row r="28" spans="1:9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3636216</v>
      </c>
      <c r="H28" s="66"/>
      <c r="I28" s="65">
        <f>SUM(I16:I27)</f>
        <v>3636216</v>
      </c>
    </row>
    <row r="29" spans="1:9" x14ac:dyDescent="0.2">
      <c r="A29" s="56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303018</v>
      </c>
      <c r="H30" s="66"/>
      <c r="I30" s="68">
        <f>ROUND(+I28/12,2)</f>
        <v>303018</v>
      </c>
    </row>
    <row r="31" spans="1:9" ht="12" thickTop="1" x14ac:dyDescent="0.2">
      <c r="A31" s="56">
        <f t="shared" si="1"/>
        <v>17</v>
      </c>
    </row>
    <row r="32" spans="1:9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303018</v>
      </c>
    </row>
    <row r="34" spans="1:13" ht="12" thickTop="1" x14ac:dyDescent="0.2">
      <c r="A34" s="56">
        <f t="shared" si="1"/>
        <v>20</v>
      </c>
    </row>
    <row r="35" spans="1:13" x14ac:dyDescent="0.2">
      <c r="A35" s="56">
        <f t="shared" si="1"/>
        <v>21</v>
      </c>
      <c r="I35" s="64" t="s">
        <v>103</v>
      </c>
    </row>
    <row r="36" spans="1:13" x14ac:dyDescent="0.2">
      <c r="A36" s="56">
        <f t="shared" si="1"/>
        <v>22</v>
      </c>
      <c r="I36" s="64" t="s">
        <v>217</v>
      </c>
    </row>
    <row r="37" spans="1:13" x14ac:dyDescent="0.2">
      <c r="A37" s="56">
        <f t="shared" si="1"/>
        <v>23</v>
      </c>
    </row>
    <row r="38" spans="1:13" x14ac:dyDescent="0.2">
      <c r="A38" s="56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Mobile GIS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50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54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2525.15</v>
      </c>
      <c r="H53" s="66"/>
      <c r="I53" s="65">
        <f t="shared" ref="I53:I64" si="4">G53-E53</f>
        <v>2525.15</v>
      </c>
      <c r="K53" s="60"/>
      <c r="M53" s="18">
        <f>+ROUND(M67/12,2)</f>
        <v>1237.32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2525.15</v>
      </c>
      <c r="H54" s="59"/>
      <c r="I54" s="61">
        <f t="shared" si="4"/>
        <v>2525.15</v>
      </c>
      <c r="M54" s="91">
        <f t="shared" ref="M54:M60" si="8">+M53</f>
        <v>1237.32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2525.15</v>
      </c>
      <c r="H55" s="59"/>
      <c r="I55" s="61">
        <f t="shared" si="4"/>
        <v>2525.15</v>
      </c>
      <c r="M55" s="91">
        <f t="shared" si="8"/>
        <v>1237.32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2525.15</v>
      </c>
      <c r="H56" s="59"/>
      <c r="I56" s="61">
        <f t="shared" si="4"/>
        <v>2525.15</v>
      </c>
      <c r="M56" s="91">
        <f t="shared" si="8"/>
        <v>1237.32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2525.15</v>
      </c>
      <c r="H57" s="59"/>
      <c r="I57" s="61">
        <f t="shared" si="4"/>
        <v>2525.15</v>
      </c>
      <c r="M57" s="91">
        <f t="shared" si="8"/>
        <v>1237.32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2525.15</v>
      </c>
      <c r="H58" s="59"/>
      <c r="I58" s="61">
        <f t="shared" si="4"/>
        <v>2525.15</v>
      </c>
      <c r="M58" s="91">
        <f t="shared" si="8"/>
        <v>1237.32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2525.15</v>
      </c>
      <c r="H59" s="59"/>
      <c r="I59" s="61">
        <f t="shared" si="4"/>
        <v>2525.15</v>
      </c>
      <c r="M59" s="91">
        <f t="shared" si="8"/>
        <v>1237.32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2525.15</v>
      </c>
      <c r="H60" s="59"/>
      <c r="I60" s="61">
        <f t="shared" si="4"/>
        <v>2525.15</v>
      </c>
      <c r="M60" s="91">
        <f t="shared" si="8"/>
        <v>1237.32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2525.15</v>
      </c>
      <c r="H61" s="59"/>
      <c r="I61" s="61">
        <f t="shared" si="4"/>
        <v>2525.15</v>
      </c>
      <c r="M61" s="91">
        <f>+M60+0.01</f>
        <v>1237.33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2525.15</v>
      </c>
      <c r="H62" s="59"/>
      <c r="I62" s="61">
        <f t="shared" si="4"/>
        <v>2525.15</v>
      </c>
      <c r="M62" s="91">
        <f>+M61</f>
        <v>1237.33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2525.15</v>
      </c>
      <c r="H63" s="59"/>
      <c r="I63" s="61">
        <f t="shared" si="4"/>
        <v>2525.15</v>
      </c>
      <c r="M63" s="91">
        <f>+M62</f>
        <v>1237.33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2525.15</v>
      </c>
      <c r="H64" s="59"/>
      <c r="I64" s="63">
        <f t="shared" si="4"/>
        <v>2525.15</v>
      </c>
      <c r="M64" s="63">
        <f>+M63</f>
        <v>1237.33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30301.800000000007</v>
      </c>
      <c r="H65" s="66"/>
      <c r="I65" s="65">
        <f>SUM(I53:I64)</f>
        <v>30301.800000000007</v>
      </c>
      <c r="M65" s="65">
        <f>SUM(M53:M64)</f>
        <v>14847.88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30301.800000000007</v>
      </c>
      <c r="K67" s="68">
        <f>ROUND(G16*K73,2)</f>
        <v>101006</v>
      </c>
      <c r="M67" s="68">
        <f>ROUND(+(K67-I67)*M73,2)</f>
        <v>14847.88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218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'Mobile GIS Input'!J13</f>
        <v>0.1</v>
      </c>
      <c r="F73" s="79"/>
      <c r="G73" s="79">
        <f>E73/12</f>
        <v>8.3333333333333332E-3</v>
      </c>
      <c r="K73" s="88">
        <f>+'Mobile GIS Input'!L13</f>
        <v>0.33333333333333331</v>
      </c>
      <c r="M73" s="89">
        <f>+'Mobile GIS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Mobile GIS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50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54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2525.15</v>
      </c>
      <c r="H93" s="59"/>
      <c r="I93" s="60">
        <f t="shared" si="9"/>
        <v>2525.15</v>
      </c>
      <c r="M93" s="60">
        <f>+M53</f>
        <v>1237.32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5050.3</v>
      </c>
      <c r="H94" s="59"/>
      <c r="I94" s="61">
        <f t="shared" si="9"/>
        <v>5050.3</v>
      </c>
      <c r="M94" s="61">
        <f t="shared" ref="M94:M104" si="14">+M93+M54</f>
        <v>2474.64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7575.4500000000007</v>
      </c>
      <c r="H95" s="59"/>
      <c r="I95" s="61">
        <f t="shared" si="9"/>
        <v>7575.4500000000007</v>
      </c>
      <c r="M95" s="61">
        <f t="shared" si="14"/>
        <v>3711.96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10100.6</v>
      </c>
      <c r="H96" s="59"/>
      <c r="I96" s="61">
        <f t="shared" si="9"/>
        <v>10100.6</v>
      </c>
      <c r="M96" s="61">
        <f t="shared" si="14"/>
        <v>4949.28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12625.75</v>
      </c>
      <c r="H97" s="59"/>
      <c r="I97" s="61">
        <f t="shared" si="9"/>
        <v>12625.75</v>
      </c>
      <c r="M97" s="61">
        <f t="shared" si="14"/>
        <v>6186.5999999999995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15150.9</v>
      </c>
      <c r="H98" s="59"/>
      <c r="I98" s="61">
        <f t="shared" si="9"/>
        <v>15150.9</v>
      </c>
      <c r="M98" s="61">
        <f t="shared" si="14"/>
        <v>7423.9199999999992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17676.05</v>
      </c>
      <c r="H99" s="59"/>
      <c r="I99" s="61">
        <f t="shared" si="9"/>
        <v>17676.05</v>
      </c>
      <c r="M99" s="61">
        <f t="shared" si="14"/>
        <v>8661.24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20201.2</v>
      </c>
      <c r="H100" s="59"/>
      <c r="I100" s="61">
        <f t="shared" si="9"/>
        <v>20201.2</v>
      </c>
      <c r="M100" s="61">
        <f t="shared" si="14"/>
        <v>9898.56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22726.350000000002</v>
      </c>
      <c r="H101" s="59"/>
      <c r="I101" s="61">
        <f t="shared" si="9"/>
        <v>22726.350000000002</v>
      </c>
      <c r="M101" s="61">
        <f t="shared" si="14"/>
        <v>11135.89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25251.500000000004</v>
      </c>
      <c r="H102" s="59"/>
      <c r="I102" s="61">
        <f t="shared" si="9"/>
        <v>25251.500000000004</v>
      </c>
      <c r="M102" s="61">
        <f t="shared" si="14"/>
        <v>12373.22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27776.650000000005</v>
      </c>
      <c r="H103" s="59"/>
      <c r="I103" s="61">
        <f t="shared" si="9"/>
        <v>27776.650000000005</v>
      </c>
      <c r="M103" s="61">
        <f t="shared" si="14"/>
        <v>13610.55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30301.800000000007</v>
      </c>
      <c r="H104" s="59"/>
      <c r="I104" s="63">
        <f t="shared" si="9"/>
        <v>30301.800000000007</v>
      </c>
      <c r="M104" s="63">
        <f t="shared" si="14"/>
        <v>14847.88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196961.7</v>
      </c>
      <c r="H105" s="66"/>
      <c r="I105" s="65">
        <f>SUM(I93:I104)</f>
        <v>196961.7</v>
      </c>
      <c r="M105" s="65">
        <f>SUM(M93:M104)</f>
        <v>96511.06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16413.48</v>
      </c>
      <c r="H107" s="66"/>
      <c r="I107" s="68">
        <f>ROUND(+I105/12,2)</f>
        <v>16413.48</v>
      </c>
      <c r="M107" s="68">
        <f>ROUND(+M105/12,2)</f>
        <v>8042.59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16413.48</v>
      </c>
      <c r="M110" s="81">
        <f>+M107</f>
        <v>8042.59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219</v>
      </c>
      <c r="M112" s="64" t="s">
        <v>220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88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5AD9-9AC2-4D0C-A3F4-57C8C6C04EFD}">
  <dimension ref="A1:N109"/>
  <sheetViews>
    <sheetView zoomScaleNormal="100" workbookViewId="0">
      <selection activeCell="A3" sqref="A3"/>
    </sheetView>
  </sheetViews>
  <sheetFormatPr defaultColWidth="9.140625"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4" width="14.7109375" style="83" customWidth="1"/>
    <col min="5" max="5" width="5.85546875" style="83" customWidth="1"/>
    <col min="6" max="6" width="9.140625" style="83"/>
    <col min="7" max="7" width="9.85546875" style="83" bestFit="1" customWidth="1"/>
    <col min="8" max="16384" width="9.140625" style="83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 t="str">
        <f>'Mobile GIS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3" t="str">
        <f>'Mobile GIS Input'!F6</f>
        <v>Mobile GIS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</row>
    <row r="9" spans="1:14" x14ac:dyDescent="0.2">
      <c r="B9" s="84"/>
      <c r="D9" s="85"/>
    </row>
    <row r="10" spans="1:14" x14ac:dyDescent="0.2">
      <c r="B10" s="84"/>
      <c r="D10" s="85"/>
    </row>
    <row r="13" spans="1:14" x14ac:dyDescent="0.2">
      <c r="B13" s="84"/>
      <c r="D13" s="85"/>
    </row>
    <row r="14" spans="1:14" x14ac:dyDescent="0.2">
      <c r="B14" s="84"/>
      <c r="D14" s="85"/>
    </row>
    <row r="15" spans="1:14" x14ac:dyDescent="0.2">
      <c r="B15" s="84"/>
      <c r="D15" s="85"/>
    </row>
    <row r="16" spans="1:14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2:4" x14ac:dyDescent="0.2">
      <c r="B49" s="84"/>
      <c r="D49" s="85"/>
    </row>
    <row r="50" spans="2:4" x14ac:dyDescent="0.2">
      <c r="B50" s="84"/>
      <c r="D50" s="85"/>
    </row>
    <row r="51" spans="2:4" x14ac:dyDescent="0.2">
      <c r="B51" s="84"/>
      <c r="D51" s="85"/>
    </row>
    <row r="52" spans="2:4" x14ac:dyDescent="0.2">
      <c r="B52" s="84"/>
      <c r="D52" s="85"/>
    </row>
    <row r="53" spans="2:4" x14ac:dyDescent="0.2">
      <c r="B53" s="84"/>
      <c r="D53" s="85"/>
    </row>
    <row r="54" spans="2:4" x14ac:dyDescent="0.2">
      <c r="B54" s="84"/>
      <c r="D54" s="85"/>
    </row>
    <row r="55" spans="2:4" x14ac:dyDescent="0.2">
      <c r="B55" s="84"/>
      <c r="D55" s="85"/>
    </row>
    <row r="56" spans="2:4" x14ac:dyDescent="0.2">
      <c r="B56" s="84"/>
      <c r="D56" s="85"/>
    </row>
    <row r="57" spans="2:4" x14ac:dyDescent="0.2">
      <c r="B57" s="84"/>
      <c r="D57" s="85"/>
    </row>
    <row r="58" spans="2:4" x14ac:dyDescent="0.2">
      <c r="B58" s="84"/>
      <c r="D58" s="85"/>
    </row>
    <row r="59" spans="2:4" x14ac:dyDescent="0.2">
      <c r="B59" s="84"/>
      <c r="D59" s="85"/>
    </row>
    <row r="60" spans="2:4" x14ac:dyDescent="0.2">
      <c r="B60" s="84"/>
      <c r="D60" s="85"/>
    </row>
    <row r="61" spans="2:4" x14ac:dyDescent="0.2">
      <c r="B61" s="84"/>
      <c r="D61" s="85"/>
    </row>
    <row r="62" spans="2:4" x14ac:dyDescent="0.2">
      <c r="B62" s="84"/>
      <c r="D62" s="85"/>
    </row>
    <row r="63" spans="2:4" x14ac:dyDescent="0.2">
      <c r="B63" s="84"/>
      <c r="D63" s="85"/>
    </row>
    <row r="64" spans="2:4" x14ac:dyDescent="0.2">
      <c r="B64" s="84"/>
      <c r="D64" s="85"/>
    </row>
    <row r="65" spans="1:14" x14ac:dyDescent="0.2">
      <c r="B65" s="84"/>
      <c r="D65" s="85"/>
    </row>
    <row r="66" spans="1:14" x14ac:dyDescent="0.2">
      <c r="B66" s="84"/>
      <c r="D66" s="85"/>
    </row>
    <row r="67" spans="1:14" x14ac:dyDescent="0.2">
      <c r="B67" s="84"/>
      <c r="D67" s="85"/>
    </row>
    <row r="68" spans="1:14" x14ac:dyDescent="0.2">
      <c r="B68" s="84"/>
      <c r="D68" s="85"/>
    </row>
    <row r="69" spans="1:14" x14ac:dyDescent="0.2">
      <c r="B69" s="84"/>
      <c r="D69" s="85"/>
    </row>
    <row r="72" spans="1:14" ht="12.75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116"/>
      <c r="M72" s="116"/>
      <c r="N72" s="116"/>
    </row>
    <row r="73" spans="1:14" ht="12.75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116"/>
      <c r="M73" s="116"/>
      <c r="N73" s="116"/>
    </row>
    <row r="75" spans="1:14" ht="12.75" x14ac:dyDescent="0.2">
      <c r="A75" s="115" t="str">
        <f>A4</f>
        <v>Pro-Forma Adjustment - Business Transformation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  <c r="N75" s="116"/>
    </row>
    <row r="76" spans="1:14" ht="12.75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116"/>
      <c r="M76" s="116"/>
      <c r="N76" s="116"/>
    </row>
    <row r="77" spans="1:14" ht="12.75" x14ac:dyDescent="0.2">
      <c r="A77" s="113" t="str">
        <f>A6</f>
        <v>Mobile GIS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4"/>
      <c r="L77" s="114"/>
      <c r="M77" s="114"/>
      <c r="N77" s="114"/>
    </row>
    <row r="78" spans="1:14" x14ac:dyDescent="0.2">
      <c r="H78" s="83" t="s">
        <v>128</v>
      </c>
    </row>
    <row r="106" spans="4:7" x14ac:dyDescent="0.2">
      <c r="D106" s="83" t="s">
        <v>129</v>
      </c>
      <c r="G106" s="7">
        <v>4951280</v>
      </c>
    </row>
    <row r="107" spans="4:7" x14ac:dyDescent="0.2">
      <c r="D107" s="83" t="s">
        <v>130</v>
      </c>
      <c r="G107" s="6">
        <v>6.1199999999999997E-2</v>
      </c>
    </row>
    <row r="108" spans="4:7" ht="12" thickBot="1" x14ac:dyDescent="0.25">
      <c r="D108" s="83" t="s">
        <v>131</v>
      </c>
      <c r="G108" s="92">
        <f>+G106*G107</f>
        <v>303018.33600000001</v>
      </c>
    </row>
    <row r="109" spans="4:7" ht="12" thickTop="1" x14ac:dyDescent="0.2"/>
  </sheetData>
  <mergeCells count="10">
    <mergeCell ref="A77:N77"/>
    <mergeCell ref="A1:N1"/>
    <mergeCell ref="A2:N2"/>
    <mergeCell ref="A4:N4"/>
    <mergeCell ref="A5:N5"/>
    <mergeCell ref="A6:N6"/>
    <mergeCell ref="A72:N72"/>
    <mergeCell ref="A73:N73"/>
    <mergeCell ref="A75:N75"/>
    <mergeCell ref="A76:N76"/>
  </mergeCells>
  <pageMargins left="0.75" right="0.75" top="1" bottom="1" header="0.5" footer="0.5"/>
  <pageSetup scale="7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71" max="1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73C6-03DB-4D4D-9F67-DE7B855138E0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221</v>
      </c>
      <c r="E6" s="35"/>
      <c r="F6" s="129" t="s">
        <v>222</v>
      </c>
      <c r="G6" s="129"/>
      <c r="H6" s="129"/>
      <c r="I6" s="129"/>
      <c r="J6" s="129"/>
      <c r="K6" s="129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34" t="s">
        <v>73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 t="shared" ref="B15:B25" si="0"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si="0"/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45108</v>
      </c>
    </row>
    <row r="28" spans="1:10" x14ac:dyDescent="0.2">
      <c r="A28" s="37">
        <v>16</v>
      </c>
      <c r="B28" s="35" t="s">
        <v>83</v>
      </c>
      <c r="D28" s="127">
        <v>49694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223</v>
      </c>
    </row>
    <row r="33" spans="2:2" x14ac:dyDescent="0.2">
      <c r="B33" s="46" t="s">
        <v>224</v>
      </c>
    </row>
    <row r="34" spans="2:2" x14ac:dyDescent="0.2">
      <c r="B34" s="46" t="s">
        <v>225</v>
      </c>
    </row>
    <row r="35" spans="2:2" x14ac:dyDescent="0.2">
      <c r="B35" s="46" t="s">
        <v>226</v>
      </c>
    </row>
    <row r="36" spans="2:2" x14ac:dyDescent="0.2">
      <c r="B36" s="46" t="s">
        <v>227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K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'Oracle CXM Input'!A5:J5</f>
        <v>Pro-Forma Adjustment - Business Transformation</v>
      </c>
      <c r="B4" s="93"/>
      <c r="C4" s="93"/>
      <c r="D4" s="93"/>
      <c r="E4" s="93"/>
      <c r="F4" s="93"/>
      <c r="G4" s="93"/>
      <c r="H4" s="93"/>
      <c r="I4" s="93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'Oracle CXM Input'!F6</f>
        <v>Oracle CXM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'Oracle CXM Input'!B13</f>
        <v>44180</v>
      </c>
      <c r="D15" s="57"/>
      <c r="E15" s="58">
        <f>'Oracle CXM Input'!D13*'Oracle CXM Input'!$D$7*'Oracle CXM Input'!$H$7</f>
        <v>0</v>
      </c>
      <c r="F15" s="59"/>
      <c r="G15" s="58">
        <f>'Oracle CXM Input'!D27*'Oracle CXM Input'!D6*'Oracle CXM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'Oracle CXM Input'!B14</f>
        <v>44211</v>
      </c>
      <c r="D16" s="57"/>
      <c r="E16" s="60">
        <f>'Oracle CXM Input'!D14*'Oracle CXM Input'!$D$7*'Oracle CXM Input'!$H$7</f>
        <v>0</v>
      </c>
      <c r="F16" s="59"/>
      <c r="G16" s="60">
        <f>'Oracle CXM Input'!D28*'Oracle CXM Input'!D7*'Oracle CXM Input'!H7</f>
        <v>104238</v>
      </c>
      <c r="H16" s="59"/>
      <c r="I16" s="60">
        <f t="shared" si="0"/>
        <v>104238</v>
      </c>
    </row>
    <row r="17" spans="1:10" x14ac:dyDescent="0.2">
      <c r="A17" s="56">
        <f t="shared" si="1"/>
        <v>3</v>
      </c>
      <c r="C17" s="57">
        <f>'Oracle CXM Input'!B15</f>
        <v>44241</v>
      </c>
      <c r="D17" s="57"/>
      <c r="E17" s="60">
        <f>'Oracle CXM Input'!D15*'Oracle CXM Input'!$D$7*'Oracle CXM Input'!$H$7</f>
        <v>0</v>
      </c>
      <c r="F17" s="59"/>
      <c r="G17" s="61">
        <f t="shared" ref="G17:G27" si="2">$G$16</f>
        <v>104238</v>
      </c>
      <c r="H17" s="59"/>
      <c r="I17" s="61">
        <f t="shared" si="0"/>
        <v>104238</v>
      </c>
      <c r="J17" s="59"/>
    </row>
    <row r="18" spans="1:10" x14ac:dyDescent="0.2">
      <c r="A18" s="56">
        <f t="shared" si="1"/>
        <v>4</v>
      </c>
      <c r="C18" s="57">
        <f>'Oracle CXM Input'!B16</f>
        <v>44271</v>
      </c>
      <c r="D18" s="57"/>
      <c r="E18" s="60">
        <f>'Oracle CXM Input'!D16*'Oracle CXM Input'!$D$7*'Oracle CXM Input'!$H$7</f>
        <v>0</v>
      </c>
      <c r="F18" s="59"/>
      <c r="G18" s="61">
        <f t="shared" si="2"/>
        <v>104238</v>
      </c>
      <c r="H18" s="59"/>
      <c r="I18" s="61">
        <f t="shared" si="0"/>
        <v>104238</v>
      </c>
      <c r="J18" s="59"/>
    </row>
    <row r="19" spans="1:10" x14ac:dyDescent="0.2">
      <c r="A19" s="56">
        <f t="shared" si="1"/>
        <v>5</v>
      </c>
      <c r="C19" s="57">
        <f>'Oracle CXM Input'!B17</f>
        <v>44301</v>
      </c>
      <c r="D19" s="57"/>
      <c r="E19" s="60">
        <f>'Oracle CXM Input'!D17*'Oracle CXM Input'!$D$7*'Oracle CXM Input'!$H$7</f>
        <v>0</v>
      </c>
      <c r="F19" s="59"/>
      <c r="G19" s="61">
        <f t="shared" si="2"/>
        <v>104238</v>
      </c>
      <c r="H19" s="59"/>
      <c r="I19" s="61">
        <f t="shared" si="0"/>
        <v>104238</v>
      </c>
      <c r="J19" s="59"/>
    </row>
    <row r="20" spans="1:10" x14ac:dyDescent="0.2">
      <c r="A20" s="56">
        <f t="shared" si="1"/>
        <v>6</v>
      </c>
      <c r="C20" s="57">
        <f>'Oracle CXM Input'!B18</f>
        <v>44331</v>
      </c>
      <c r="D20" s="57"/>
      <c r="E20" s="60">
        <f>'Oracle CXM Input'!D18*'Oracle CXM Input'!$D$7*'Oracle CXM Input'!$H$7</f>
        <v>0</v>
      </c>
      <c r="F20" s="59"/>
      <c r="G20" s="61">
        <f t="shared" si="2"/>
        <v>104238</v>
      </c>
      <c r="H20" s="59"/>
      <c r="I20" s="61">
        <f t="shared" si="0"/>
        <v>104238</v>
      </c>
      <c r="J20" s="59"/>
    </row>
    <row r="21" spans="1:10" x14ac:dyDescent="0.2">
      <c r="A21" s="56">
        <f t="shared" si="1"/>
        <v>7</v>
      </c>
      <c r="C21" s="57">
        <f>'Oracle CXM Input'!B19</f>
        <v>44361</v>
      </c>
      <c r="D21" s="57"/>
      <c r="E21" s="60">
        <f>'Oracle CXM Input'!D19*'Oracle CXM Input'!$D$7*'Oracle CXM Input'!$H$7</f>
        <v>0</v>
      </c>
      <c r="F21" s="59"/>
      <c r="G21" s="61">
        <f t="shared" si="2"/>
        <v>104238</v>
      </c>
      <c r="H21" s="59"/>
      <c r="I21" s="61">
        <f t="shared" si="0"/>
        <v>104238</v>
      </c>
      <c r="J21" s="59"/>
    </row>
    <row r="22" spans="1:10" x14ac:dyDescent="0.2">
      <c r="A22" s="56">
        <f t="shared" si="1"/>
        <v>8</v>
      </c>
      <c r="C22" s="57">
        <f>'Oracle CXM Input'!B20</f>
        <v>44391</v>
      </c>
      <c r="D22" s="57"/>
      <c r="E22" s="60">
        <f>'Oracle CXM Input'!D20*'Oracle CXM Input'!$D$7*'Oracle CXM Input'!$H$7</f>
        <v>0</v>
      </c>
      <c r="F22" s="59"/>
      <c r="G22" s="61">
        <f t="shared" si="2"/>
        <v>104238</v>
      </c>
      <c r="H22" s="59"/>
      <c r="I22" s="61">
        <f t="shared" si="0"/>
        <v>104238</v>
      </c>
      <c r="J22" s="59"/>
    </row>
    <row r="23" spans="1:10" x14ac:dyDescent="0.2">
      <c r="A23" s="56">
        <f t="shared" si="1"/>
        <v>9</v>
      </c>
      <c r="C23" s="57">
        <f>'Oracle CXM Input'!B21</f>
        <v>44421</v>
      </c>
      <c r="D23" s="57"/>
      <c r="E23" s="60">
        <f>'Oracle CXM Input'!D21*'Oracle CXM Input'!$D$7*'Oracle CXM Input'!$H$7</f>
        <v>0</v>
      </c>
      <c r="F23" s="59"/>
      <c r="G23" s="61">
        <f t="shared" si="2"/>
        <v>104238</v>
      </c>
      <c r="H23" s="59"/>
      <c r="I23" s="61">
        <f t="shared" si="0"/>
        <v>104238</v>
      </c>
      <c r="J23" s="59"/>
    </row>
    <row r="24" spans="1:10" x14ac:dyDescent="0.2">
      <c r="A24" s="56">
        <f t="shared" si="1"/>
        <v>10</v>
      </c>
      <c r="C24" s="57">
        <f>'Oracle CXM Input'!B22</f>
        <v>44451</v>
      </c>
      <c r="D24" s="57"/>
      <c r="E24" s="60">
        <f>'Oracle CXM Input'!D22*'Oracle CXM Input'!$D$7*'Oracle CXM Input'!$H$7</f>
        <v>0</v>
      </c>
      <c r="F24" s="59"/>
      <c r="G24" s="61">
        <f t="shared" si="2"/>
        <v>104238</v>
      </c>
      <c r="H24" s="59"/>
      <c r="I24" s="61">
        <f t="shared" si="0"/>
        <v>104238</v>
      </c>
      <c r="J24" s="59"/>
    </row>
    <row r="25" spans="1:10" x14ac:dyDescent="0.2">
      <c r="A25" s="56">
        <f t="shared" si="1"/>
        <v>11</v>
      </c>
      <c r="C25" s="57">
        <f>'Oracle CXM Input'!B23</f>
        <v>44481</v>
      </c>
      <c r="D25" s="57"/>
      <c r="E25" s="60">
        <f>'Oracle CXM Input'!D23*'Oracle CXM Input'!$D$7*'Oracle CXM Input'!$H$7</f>
        <v>0</v>
      </c>
      <c r="F25" s="59"/>
      <c r="G25" s="61">
        <f t="shared" si="2"/>
        <v>104238</v>
      </c>
      <c r="H25" s="59"/>
      <c r="I25" s="61">
        <f t="shared" si="0"/>
        <v>104238</v>
      </c>
      <c r="J25" s="59"/>
    </row>
    <row r="26" spans="1:10" x14ac:dyDescent="0.2">
      <c r="A26" s="56">
        <f t="shared" si="1"/>
        <v>12</v>
      </c>
      <c r="C26" s="57">
        <f>'Oracle CXM Input'!B24</f>
        <v>44511</v>
      </c>
      <c r="D26" s="57"/>
      <c r="E26" s="60">
        <f>'Oracle CXM Input'!D24*'Oracle CXM Input'!$D$7*'Oracle CXM Input'!$H$7</f>
        <v>0</v>
      </c>
      <c r="F26" s="59"/>
      <c r="G26" s="61">
        <f t="shared" si="2"/>
        <v>104238</v>
      </c>
      <c r="H26" s="59"/>
      <c r="I26" s="61">
        <f t="shared" si="0"/>
        <v>104238</v>
      </c>
      <c r="J26" s="59"/>
    </row>
    <row r="27" spans="1:10" x14ac:dyDescent="0.2">
      <c r="A27" s="56">
        <f t="shared" si="1"/>
        <v>13</v>
      </c>
      <c r="C27" s="57">
        <f>'Oracle CXM Input'!B25</f>
        <v>44541</v>
      </c>
      <c r="D27" s="57"/>
      <c r="E27" s="62">
        <f>'Oracle CXM Input'!D25*'Oracle CXM Input'!$D$7*'Oracle CXM Input'!$H$7</f>
        <v>0</v>
      </c>
      <c r="F27" s="59"/>
      <c r="G27" s="63">
        <f t="shared" si="2"/>
        <v>104238</v>
      </c>
      <c r="H27" s="59"/>
      <c r="I27" s="63">
        <f t="shared" si="0"/>
        <v>104238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1250856</v>
      </c>
      <c r="H28" s="66"/>
      <c r="I28" s="65">
        <f>SUM(I16:I27)</f>
        <v>1250856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104238</v>
      </c>
      <c r="H30" s="66"/>
      <c r="I30" s="68">
        <f>ROUND(+I28/12,2)</f>
        <v>104238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104238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DC0B-6056-466C-A9CE-DC4074AAE5B0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'Vertex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'Vertex Input'!F6</f>
        <v>Vertex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50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54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'Vertex Input'!B13</f>
        <v>44180</v>
      </c>
      <c r="D15" s="57"/>
      <c r="E15" s="58">
        <f>'Vertex Input'!D13*'Vertex Input'!$D$7*'Vertex Input'!$H$7</f>
        <v>0</v>
      </c>
      <c r="F15" s="59"/>
      <c r="G15" s="58">
        <f>'Vertex Input'!D27*'Vertex Input'!D6*'Vertex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'Vertex Input'!B14</f>
        <v>44211</v>
      </c>
      <c r="D16" s="57"/>
      <c r="E16" s="60">
        <f>'Vertex Input'!D14*'Vertex Input'!$D$7*'Vertex Input'!$H$7</f>
        <v>0</v>
      </c>
      <c r="F16" s="59"/>
      <c r="G16" s="60">
        <f>'Vertex Input'!D28*'Vertex Input'!D7*'Vertex Input'!H7</f>
        <v>49694</v>
      </c>
      <c r="H16" s="59"/>
      <c r="I16" s="60">
        <f t="shared" si="0"/>
        <v>49694</v>
      </c>
    </row>
    <row r="17" spans="1:10" x14ac:dyDescent="0.2">
      <c r="A17" s="56">
        <f t="shared" si="1"/>
        <v>3</v>
      </c>
      <c r="C17" s="57">
        <f>'Vertex Input'!B15</f>
        <v>44241</v>
      </c>
      <c r="D17" s="57"/>
      <c r="E17" s="60">
        <f>'Vertex Input'!D15*'Vertex Input'!$D$7*'Vertex Input'!$H$7</f>
        <v>0</v>
      </c>
      <c r="F17" s="59"/>
      <c r="G17" s="61">
        <f t="shared" ref="G17:G27" si="2">$G$16</f>
        <v>49694</v>
      </c>
      <c r="H17" s="59"/>
      <c r="I17" s="61">
        <f t="shared" si="0"/>
        <v>49694</v>
      </c>
      <c r="J17" s="59"/>
    </row>
    <row r="18" spans="1:10" x14ac:dyDescent="0.2">
      <c r="A18" s="56">
        <f t="shared" si="1"/>
        <v>4</v>
      </c>
      <c r="C18" s="57">
        <f>'Vertex Input'!B16</f>
        <v>44271</v>
      </c>
      <c r="D18" s="57"/>
      <c r="E18" s="60">
        <f>'Vertex Input'!D16*'Vertex Input'!$D$7*'Vertex Input'!$H$7</f>
        <v>0</v>
      </c>
      <c r="F18" s="59"/>
      <c r="G18" s="61">
        <f t="shared" si="2"/>
        <v>49694</v>
      </c>
      <c r="H18" s="59"/>
      <c r="I18" s="61">
        <f t="shared" si="0"/>
        <v>49694</v>
      </c>
      <c r="J18" s="59"/>
    </row>
    <row r="19" spans="1:10" x14ac:dyDescent="0.2">
      <c r="A19" s="56">
        <f t="shared" si="1"/>
        <v>5</v>
      </c>
      <c r="C19" s="57">
        <f>'Vertex Input'!B17</f>
        <v>44301</v>
      </c>
      <c r="D19" s="57"/>
      <c r="E19" s="60">
        <f>'Vertex Input'!D17*'Vertex Input'!$D$7*'Vertex Input'!$H$7</f>
        <v>0</v>
      </c>
      <c r="F19" s="59"/>
      <c r="G19" s="61">
        <f t="shared" si="2"/>
        <v>49694</v>
      </c>
      <c r="H19" s="59"/>
      <c r="I19" s="61">
        <f t="shared" si="0"/>
        <v>49694</v>
      </c>
      <c r="J19" s="59"/>
    </row>
    <row r="20" spans="1:10" x14ac:dyDescent="0.2">
      <c r="A20" s="56">
        <f t="shared" si="1"/>
        <v>6</v>
      </c>
      <c r="C20" s="57">
        <f>'Vertex Input'!B18</f>
        <v>44331</v>
      </c>
      <c r="D20" s="57"/>
      <c r="E20" s="60">
        <f>'Vertex Input'!D18*'Vertex Input'!$D$7*'Vertex Input'!$H$7</f>
        <v>0</v>
      </c>
      <c r="F20" s="59"/>
      <c r="G20" s="61">
        <f t="shared" si="2"/>
        <v>49694</v>
      </c>
      <c r="H20" s="59"/>
      <c r="I20" s="61">
        <f t="shared" si="0"/>
        <v>49694</v>
      </c>
      <c r="J20" s="59"/>
    </row>
    <row r="21" spans="1:10" x14ac:dyDescent="0.2">
      <c r="A21" s="56">
        <f t="shared" si="1"/>
        <v>7</v>
      </c>
      <c r="C21" s="57">
        <f>'Vertex Input'!B19</f>
        <v>44361</v>
      </c>
      <c r="D21" s="57"/>
      <c r="E21" s="60">
        <f>'Vertex Input'!D19*'Vertex Input'!$D$7*'Vertex Input'!$H$7</f>
        <v>0</v>
      </c>
      <c r="F21" s="59"/>
      <c r="G21" s="61">
        <f t="shared" si="2"/>
        <v>49694</v>
      </c>
      <c r="H21" s="59"/>
      <c r="I21" s="61">
        <f t="shared" si="0"/>
        <v>49694</v>
      </c>
      <c r="J21" s="59"/>
    </row>
    <row r="22" spans="1:10" x14ac:dyDescent="0.2">
      <c r="A22" s="56">
        <f t="shared" si="1"/>
        <v>8</v>
      </c>
      <c r="C22" s="57">
        <f>'Vertex Input'!B20</f>
        <v>44391</v>
      </c>
      <c r="D22" s="57"/>
      <c r="E22" s="60">
        <f>'Vertex Input'!D20*'Vertex Input'!$D$7*'Vertex Input'!$H$7</f>
        <v>0</v>
      </c>
      <c r="F22" s="59"/>
      <c r="G22" s="61">
        <f t="shared" si="2"/>
        <v>49694</v>
      </c>
      <c r="H22" s="59"/>
      <c r="I22" s="61">
        <f t="shared" si="0"/>
        <v>49694</v>
      </c>
      <c r="J22" s="59"/>
    </row>
    <row r="23" spans="1:10" x14ac:dyDescent="0.2">
      <c r="A23" s="56">
        <f t="shared" si="1"/>
        <v>9</v>
      </c>
      <c r="C23" s="57">
        <f>'Vertex Input'!B21</f>
        <v>44421</v>
      </c>
      <c r="D23" s="57"/>
      <c r="E23" s="60">
        <f>'Vertex Input'!D21*'Vertex Input'!$D$7*'Vertex Input'!$H$7</f>
        <v>0</v>
      </c>
      <c r="F23" s="59"/>
      <c r="G23" s="61">
        <f t="shared" si="2"/>
        <v>49694</v>
      </c>
      <c r="H23" s="59"/>
      <c r="I23" s="61">
        <f t="shared" si="0"/>
        <v>49694</v>
      </c>
      <c r="J23" s="59"/>
    </row>
    <row r="24" spans="1:10" x14ac:dyDescent="0.2">
      <c r="A24" s="56">
        <f t="shared" si="1"/>
        <v>10</v>
      </c>
      <c r="C24" s="57">
        <f>'Vertex Input'!B22</f>
        <v>44451</v>
      </c>
      <c r="D24" s="57"/>
      <c r="E24" s="60">
        <f>'Vertex Input'!D22*'Vertex Input'!$D$7*'Vertex Input'!$H$7</f>
        <v>0</v>
      </c>
      <c r="F24" s="59"/>
      <c r="G24" s="61">
        <f t="shared" si="2"/>
        <v>49694</v>
      </c>
      <c r="H24" s="59"/>
      <c r="I24" s="61">
        <f t="shared" si="0"/>
        <v>49694</v>
      </c>
      <c r="J24" s="59"/>
    </row>
    <row r="25" spans="1:10" x14ac:dyDescent="0.2">
      <c r="A25" s="56">
        <f t="shared" si="1"/>
        <v>11</v>
      </c>
      <c r="C25" s="57">
        <f>'Vertex Input'!B23</f>
        <v>44481</v>
      </c>
      <c r="D25" s="57"/>
      <c r="E25" s="60">
        <f>'Vertex Input'!D23*'Vertex Input'!$D$7*'Vertex Input'!$H$7</f>
        <v>0</v>
      </c>
      <c r="F25" s="59"/>
      <c r="G25" s="61">
        <f t="shared" si="2"/>
        <v>49694</v>
      </c>
      <c r="H25" s="59"/>
      <c r="I25" s="61">
        <f t="shared" si="0"/>
        <v>49694</v>
      </c>
      <c r="J25" s="59"/>
    </row>
    <row r="26" spans="1:10" x14ac:dyDescent="0.2">
      <c r="A26" s="56">
        <f t="shared" si="1"/>
        <v>12</v>
      </c>
      <c r="C26" s="57">
        <f>'Vertex Input'!B24</f>
        <v>44511</v>
      </c>
      <c r="D26" s="57"/>
      <c r="E26" s="60">
        <f>'Vertex Input'!D24*'Vertex Input'!$D$7*'Vertex Input'!$H$7</f>
        <v>0</v>
      </c>
      <c r="F26" s="59"/>
      <c r="G26" s="61">
        <f t="shared" si="2"/>
        <v>49694</v>
      </c>
      <c r="H26" s="59"/>
      <c r="I26" s="61">
        <f t="shared" si="0"/>
        <v>49694</v>
      </c>
      <c r="J26" s="59"/>
    </row>
    <row r="27" spans="1:10" x14ac:dyDescent="0.2">
      <c r="A27" s="56">
        <f t="shared" si="1"/>
        <v>13</v>
      </c>
      <c r="C27" s="57">
        <f>'Vertex Input'!B25</f>
        <v>44541</v>
      </c>
      <c r="D27" s="57"/>
      <c r="E27" s="62">
        <f>'Vertex Input'!D25*'Vertex Input'!$D$7*'Vertex Input'!$H$7</f>
        <v>0</v>
      </c>
      <c r="F27" s="59"/>
      <c r="G27" s="63">
        <f t="shared" si="2"/>
        <v>49694</v>
      </c>
      <c r="H27" s="59"/>
      <c r="I27" s="63">
        <f t="shared" si="0"/>
        <v>49694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596328</v>
      </c>
      <c r="H28" s="66"/>
      <c r="I28" s="65">
        <f>SUM(I16:I27)</f>
        <v>596328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49694</v>
      </c>
      <c r="H30" s="66"/>
      <c r="I30" s="68">
        <f>ROUND(+I28/12,2)</f>
        <v>49694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49694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7EC5-F3AC-4831-BA01-162A7A67FFDC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20.71093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1.71093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'Vertex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'Vertex Input'!F6</f>
        <v>Vertex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'Vertex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50" t="s">
        <v>94</v>
      </c>
      <c r="E11" s="53" t="str">
        <f>"Acct "&amp;'Vertex Input'!F13</f>
        <v>Acct 2.303.00</v>
      </c>
      <c r="F11" s="53"/>
      <c r="G11" s="53"/>
      <c r="H11" s="53"/>
      <c r="I11" s="53"/>
    </row>
    <row r="12" spans="1:12" ht="12" thickBot="1" x14ac:dyDescent="0.25">
      <c r="A12" s="54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6">
        <v>1</v>
      </c>
      <c r="C15" s="57">
        <f>'Vertex TotalWO'!C15</f>
        <v>44180</v>
      </c>
      <c r="D15" s="57"/>
      <c r="E15" s="58">
        <f>'Vertex TotalWO'!E15*'Vertex Input'!$H$13</f>
        <v>0</v>
      </c>
      <c r="F15" s="71"/>
      <c r="G15" s="58">
        <f>'Vertex TotalWO'!G15*'Vertex Input'!$H$13</f>
        <v>0</v>
      </c>
      <c r="H15" s="61"/>
      <c r="I15" s="58">
        <f t="shared" ref="I15:I27" si="0">G15-E15</f>
        <v>0</v>
      </c>
    </row>
    <row r="16" spans="1:12" x14ac:dyDescent="0.2">
      <c r="A16" s="56">
        <f t="shared" ref="A16:A38" si="1">1+A15</f>
        <v>2</v>
      </c>
      <c r="C16" s="57">
        <f>'Vertex TotalWO'!C16</f>
        <v>44211</v>
      </c>
      <c r="D16" s="57"/>
      <c r="E16" s="60">
        <f>'Vertex TotalWO'!E16*'Vertex Input'!$H$13</f>
        <v>0</v>
      </c>
      <c r="F16" s="71"/>
      <c r="G16" s="60">
        <f>'Vertex TotalWO'!G16*'Vertex Input'!$H$13</f>
        <v>49694</v>
      </c>
      <c r="H16" s="61"/>
      <c r="I16" s="60">
        <f t="shared" si="0"/>
        <v>49694</v>
      </c>
      <c r="K16" s="87"/>
      <c r="L16" s="87"/>
    </row>
    <row r="17" spans="1:9" x14ac:dyDescent="0.2">
      <c r="A17" s="56">
        <f t="shared" si="1"/>
        <v>3</v>
      </c>
      <c r="C17" s="57">
        <f t="shared" ref="C17:C27" si="2">C16+31</f>
        <v>44242</v>
      </c>
      <c r="D17" s="57"/>
      <c r="E17" s="72">
        <f>'Vertex TotalWO'!E17*'Vertex Input'!$H$13</f>
        <v>0</v>
      </c>
      <c r="F17" s="71"/>
      <c r="G17" s="71">
        <f>'Vertex TotalWO'!G17*'Vertex Input'!$H$13</f>
        <v>49694</v>
      </c>
      <c r="H17" s="61"/>
      <c r="I17" s="61">
        <f t="shared" si="0"/>
        <v>49694</v>
      </c>
    </row>
    <row r="18" spans="1:9" x14ac:dyDescent="0.2">
      <c r="A18" s="56">
        <f t="shared" si="1"/>
        <v>4</v>
      </c>
      <c r="C18" s="57">
        <f t="shared" si="2"/>
        <v>44273</v>
      </c>
      <c r="D18" s="57"/>
      <c r="E18" s="72">
        <f>'Vertex TotalWO'!E18*'Vertex Input'!$H$13</f>
        <v>0</v>
      </c>
      <c r="F18" s="71"/>
      <c r="G18" s="71">
        <f>'Vertex TotalWO'!G18*'Vertex Input'!$H$13</f>
        <v>49694</v>
      </c>
      <c r="H18" s="61"/>
      <c r="I18" s="61">
        <f t="shared" si="0"/>
        <v>49694</v>
      </c>
    </row>
    <row r="19" spans="1:9" x14ac:dyDescent="0.2">
      <c r="A19" s="56">
        <f t="shared" si="1"/>
        <v>5</v>
      </c>
      <c r="C19" s="57">
        <f t="shared" si="2"/>
        <v>44304</v>
      </c>
      <c r="D19" s="57"/>
      <c r="E19" s="72">
        <f>'Vertex TotalWO'!E19*'Vertex Input'!$H$13</f>
        <v>0</v>
      </c>
      <c r="F19" s="71"/>
      <c r="G19" s="71">
        <f>'Vertex TotalWO'!G19*'Vertex Input'!$H$13</f>
        <v>49694</v>
      </c>
      <c r="H19" s="61"/>
      <c r="I19" s="61">
        <f t="shared" si="0"/>
        <v>49694</v>
      </c>
    </row>
    <row r="20" spans="1:9" x14ac:dyDescent="0.2">
      <c r="A20" s="56">
        <f t="shared" si="1"/>
        <v>6</v>
      </c>
      <c r="C20" s="57">
        <f t="shared" si="2"/>
        <v>44335</v>
      </c>
      <c r="D20" s="57"/>
      <c r="E20" s="72">
        <f>'Vertex TotalWO'!E20*'Vertex Input'!$H$13</f>
        <v>0</v>
      </c>
      <c r="F20" s="71"/>
      <c r="G20" s="71">
        <f>'Vertex TotalWO'!G20*'Vertex Input'!$H$13</f>
        <v>49694</v>
      </c>
      <c r="H20" s="61"/>
      <c r="I20" s="61">
        <f t="shared" si="0"/>
        <v>49694</v>
      </c>
    </row>
    <row r="21" spans="1:9" x14ac:dyDescent="0.2">
      <c r="A21" s="56">
        <f t="shared" si="1"/>
        <v>7</v>
      </c>
      <c r="C21" s="57">
        <f t="shared" si="2"/>
        <v>44366</v>
      </c>
      <c r="D21" s="57"/>
      <c r="E21" s="72">
        <f>'Vertex TotalWO'!E21*'Vertex Input'!$H$13</f>
        <v>0</v>
      </c>
      <c r="F21" s="71"/>
      <c r="G21" s="71">
        <f>'Vertex TotalWO'!G21*'Vertex Input'!$H$13</f>
        <v>49694</v>
      </c>
      <c r="H21" s="61"/>
      <c r="I21" s="61">
        <f t="shared" si="0"/>
        <v>49694</v>
      </c>
    </row>
    <row r="22" spans="1:9" x14ac:dyDescent="0.2">
      <c r="A22" s="56">
        <f t="shared" si="1"/>
        <v>8</v>
      </c>
      <c r="C22" s="57">
        <f t="shared" si="2"/>
        <v>44397</v>
      </c>
      <c r="D22" s="57"/>
      <c r="E22" s="72">
        <f>'Vertex TotalWO'!E22*'Vertex Input'!$H$13</f>
        <v>0</v>
      </c>
      <c r="F22" s="71"/>
      <c r="G22" s="71">
        <f>'Vertex TotalWO'!G22*'Vertex Input'!$H$13</f>
        <v>49694</v>
      </c>
      <c r="H22" s="61"/>
      <c r="I22" s="61">
        <f t="shared" si="0"/>
        <v>49694</v>
      </c>
    </row>
    <row r="23" spans="1:9" x14ac:dyDescent="0.2">
      <c r="A23" s="56">
        <f t="shared" si="1"/>
        <v>9</v>
      </c>
      <c r="C23" s="57">
        <f t="shared" si="2"/>
        <v>44428</v>
      </c>
      <c r="D23" s="57"/>
      <c r="E23" s="72">
        <f>'Vertex TotalWO'!E23*'Vertex Input'!$H$13</f>
        <v>0</v>
      </c>
      <c r="F23" s="71"/>
      <c r="G23" s="71">
        <f>'Vertex TotalWO'!G23*'Vertex Input'!$H$13</f>
        <v>49694</v>
      </c>
      <c r="H23" s="61"/>
      <c r="I23" s="61">
        <f t="shared" si="0"/>
        <v>49694</v>
      </c>
    </row>
    <row r="24" spans="1:9" x14ac:dyDescent="0.2">
      <c r="A24" s="56">
        <f t="shared" si="1"/>
        <v>10</v>
      </c>
      <c r="C24" s="57">
        <f t="shared" si="2"/>
        <v>44459</v>
      </c>
      <c r="D24" s="57"/>
      <c r="E24" s="72">
        <f>'Vertex TotalWO'!E24*'Vertex Input'!$H$13</f>
        <v>0</v>
      </c>
      <c r="F24" s="71"/>
      <c r="G24" s="71">
        <f>'Vertex TotalWO'!G24*'Vertex Input'!$H$13</f>
        <v>49694</v>
      </c>
      <c r="H24" s="61"/>
      <c r="I24" s="61">
        <f t="shared" si="0"/>
        <v>49694</v>
      </c>
    </row>
    <row r="25" spans="1:9" x14ac:dyDescent="0.2">
      <c r="A25" s="56">
        <f t="shared" si="1"/>
        <v>11</v>
      </c>
      <c r="C25" s="57">
        <f t="shared" si="2"/>
        <v>44490</v>
      </c>
      <c r="D25" s="57"/>
      <c r="E25" s="72">
        <f>'Vertex TotalWO'!E25*'Vertex Input'!$H$13</f>
        <v>0</v>
      </c>
      <c r="F25" s="71"/>
      <c r="G25" s="71">
        <f>'Vertex TotalWO'!G25*'Vertex Input'!$H$13</f>
        <v>49694</v>
      </c>
      <c r="H25" s="61"/>
      <c r="I25" s="61">
        <f t="shared" si="0"/>
        <v>49694</v>
      </c>
    </row>
    <row r="26" spans="1:9" x14ac:dyDescent="0.2">
      <c r="A26" s="56">
        <f t="shared" si="1"/>
        <v>12</v>
      </c>
      <c r="C26" s="57">
        <f t="shared" si="2"/>
        <v>44521</v>
      </c>
      <c r="D26" s="57"/>
      <c r="E26" s="72">
        <f>'Vertex TotalWO'!E26*'Vertex Input'!$H$13</f>
        <v>0</v>
      </c>
      <c r="F26" s="71"/>
      <c r="G26" s="71">
        <f>'Vertex TotalWO'!G26*'Vertex Input'!$H$13</f>
        <v>49694</v>
      </c>
      <c r="H26" s="61"/>
      <c r="I26" s="61">
        <f t="shared" si="0"/>
        <v>49694</v>
      </c>
    </row>
    <row r="27" spans="1:9" x14ac:dyDescent="0.2">
      <c r="A27" s="56">
        <f t="shared" si="1"/>
        <v>13</v>
      </c>
      <c r="C27" s="57">
        <f t="shared" si="2"/>
        <v>44552</v>
      </c>
      <c r="D27" s="57"/>
      <c r="E27" s="73">
        <f>'Vertex TotalWO'!E27*'Vertex Input'!$H$13</f>
        <v>0</v>
      </c>
      <c r="F27" s="71"/>
      <c r="G27" s="74">
        <f>'Vertex TotalWO'!G27*'Vertex Input'!$H$13</f>
        <v>49694</v>
      </c>
      <c r="H27" s="61"/>
      <c r="I27" s="63">
        <f t="shared" si="0"/>
        <v>49694</v>
      </c>
    </row>
    <row r="28" spans="1:9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596328</v>
      </c>
      <c r="H28" s="66"/>
      <c r="I28" s="65">
        <f>SUM(I16:I27)</f>
        <v>596328</v>
      </c>
    </row>
    <row r="29" spans="1:9" x14ac:dyDescent="0.2">
      <c r="A29" s="56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49694</v>
      </c>
      <c r="H30" s="66"/>
      <c r="I30" s="68">
        <f>ROUND(+I28/12,2)</f>
        <v>49694</v>
      </c>
    </row>
    <row r="31" spans="1:9" ht="12" thickTop="1" x14ac:dyDescent="0.2">
      <c r="A31" s="56">
        <f t="shared" si="1"/>
        <v>17</v>
      </c>
    </row>
    <row r="32" spans="1:9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49694</v>
      </c>
    </row>
    <row r="34" spans="1:13" ht="12" thickTop="1" x14ac:dyDescent="0.2">
      <c r="A34" s="56">
        <f t="shared" si="1"/>
        <v>20</v>
      </c>
    </row>
    <row r="35" spans="1:13" x14ac:dyDescent="0.2">
      <c r="A35" s="56">
        <f t="shared" si="1"/>
        <v>21</v>
      </c>
      <c r="I35" s="64" t="s">
        <v>103</v>
      </c>
    </row>
    <row r="36" spans="1:13" x14ac:dyDescent="0.2">
      <c r="A36" s="56">
        <f t="shared" si="1"/>
        <v>22</v>
      </c>
      <c r="I36" s="64" t="s">
        <v>228</v>
      </c>
    </row>
    <row r="37" spans="1:13" x14ac:dyDescent="0.2">
      <c r="A37" s="56">
        <f t="shared" si="1"/>
        <v>23</v>
      </c>
    </row>
    <row r="38" spans="1:13" x14ac:dyDescent="0.2">
      <c r="A38" s="56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Vertex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50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54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414.12</v>
      </c>
      <c r="H53" s="66"/>
      <c r="I53" s="65">
        <f t="shared" ref="I53:I64" si="4">G53-E53</f>
        <v>414.12</v>
      </c>
      <c r="K53" s="60"/>
      <c r="M53" s="18">
        <f>+ROUND(M67/12,2)</f>
        <v>202.92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414.12</v>
      </c>
      <c r="H54" s="59"/>
      <c r="I54" s="61">
        <f t="shared" si="4"/>
        <v>414.12</v>
      </c>
      <c r="M54" s="91">
        <f t="shared" ref="M54:M60" si="8">+M53</f>
        <v>202.92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414.12</v>
      </c>
      <c r="H55" s="59"/>
      <c r="I55" s="61">
        <f t="shared" si="4"/>
        <v>414.12</v>
      </c>
      <c r="M55" s="91">
        <f t="shared" si="8"/>
        <v>202.92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414.12</v>
      </c>
      <c r="H56" s="59"/>
      <c r="I56" s="61">
        <f t="shared" si="4"/>
        <v>414.12</v>
      </c>
      <c r="M56" s="91">
        <f t="shared" si="8"/>
        <v>202.92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414.12</v>
      </c>
      <c r="H57" s="59"/>
      <c r="I57" s="61">
        <f t="shared" si="4"/>
        <v>414.12</v>
      </c>
      <c r="M57" s="91">
        <f t="shared" si="8"/>
        <v>202.92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414.12</v>
      </c>
      <c r="H58" s="59"/>
      <c r="I58" s="61">
        <f t="shared" si="4"/>
        <v>414.12</v>
      </c>
      <c r="M58" s="91">
        <f t="shared" si="8"/>
        <v>202.92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414.12</v>
      </c>
      <c r="H59" s="59"/>
      <c r="I59" s="61">
        <f t="shared" si="4"/>
        <v>414.12</v>
      </c>
      <c r="M59" s="91">
        <f t="shared" si="8"/>
        <v>202.92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414.12</v>
      </c>
      <c r="H60" s="59"/>
      <c r="I60" s="61">
        <f t="shared" si="4"/>
        <v>414.12</v>
      </c>
      <c r="M60" s="91">
        <f t="shared" si="8"/>
        <v>202.92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414.12</v>
      </c>
      <c r="H61" s="59"/>
      <c r="I61" s="61">
        <f t="shared" si="4"/>
        <v>414.12</v>
      </c>
      <c r="M61" s="91">
        <f>+M60+0.01</f>
        <v>202.92999999999998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414.12</v>
      </c>
      <c r="H62" s="59"/>
      <c r="I62" s="61">
        <f t="shared" si="4"/>
        <v>414.12</v>
      </c>
      <c r="M62" s="91">
        <f>+M61</f>
        <v>202.92999999999998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414.12</v>
      </c>
      <c r="H63" s="59"/>
      <c r="I63" s="61">
        <f t="shared" si="4"/>
        <v>414.12</v>
      </c>
      <c r="M63" s="91">
        <f>+M62</f>
        <v>202.92999999999998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414.12</v>
      </c>
      <c r="H64" s="59"/>
      <c r="I64" s="63">
        <f t="shared" si="4"/>
        <v>414.12</v>
      </c>
      <c r="M64" s="63">
        <f>+M63</f>
        <v>202.92999999999998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4969.4399999999996</v>
      </c>
      <c r="H65" s="66"/>
      <c r="I65" s="65">
        <f>SUM(I53:I64)</f>
        <v>4969.4399999999996</v>
      </c>
      <c r="M65" s="65">
        <f>SUM(M53:M64)</f>
        <v>2435.08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4969.4399999999996</v>
      </c>
      <c r="K67" s="68">
        <f>ROUND(G16*K73,2)</f>
        <v>16564.669999999998</v>
      </c>
      <c r="M67" s="68">
        <f>ROUND(+(K67-I67)*M73,2)</f>
        <v>2435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229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'Vertex Input'!J13</f>
        <v>0.1</v>
      </c>
      <c r="F73" s="79"/>
      <c r="G73" s="79">
        <f>E73/12</f>
        <v>8.3333333333333332E-3</v>
      </c>
      <c r="K73" s="88">
        <f>+'Vertex Input'!L13</f>
        <v>0.33333333333333331</v>
      </c>
      <c r="M73" s="89">
        <f>+'Vertex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Vertex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50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54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414.12</v>
      </c>
      <c r="H93" s="59"/>
      <c r="I93" s="60">
        <f t="shared" si="9"/>
        <v>414.12</v>
      </c>
      <c r="M93" s="60">
        <f>+M53</f>
        <v>202.92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828.24</v>
      </c>
      <c r="H94" s="59"/>
      <c r="I94" s="61">
        <f t="shared" si="9"/>
        <v>828.24</v>
      </c>
      <c r="M94" s="61">
        <f t="shared" ref="M94:M104" si="14">+M93+M54</f>
        <v>405.84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1242.3600000000001</v>
      </c>
      <c r="H95" s="59"/>
      <c r="I95" s="61">
        <f t="shared" si="9"/>
        <v>1242.3600000000001</v>
      </c>
      <c r="M95" s="61">
        <f t="shared" si="14"/>
        <v>608.76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1656.48</v>
      </c>
      <c r="H96" s="59"/>
      <c r="I96" s="61">
        <f t="shared" si="9"/>
        <v>1656.48</v>
      </c>
      <c r="M96" s="61">
        <f t="shared" si="14"/>
        <v>811.68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2070.6</v>
      </c>
      <c r="H97" s="59"/>
      <c r="I97" s="61">
        <f t="shared" si="9"/>
        <v>2070.6</v>
      </c>
      <c r="M97" s="61">
        <f t="shared" si="14"/>
        <v>1014.5999999999999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2484.7199999999998</v>
      </c>
      <c r="H98" s="59"/>
      <c r="I98" s="61">
        <f t="shared" si="9"/>
        <v>2484.7199999999998</v>
      </c>
      <c r="M98" s="61">
        <f t="shared" si="14"/>
        <v>1217.52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2898.8399999999997</v>
      </c>
      <c r="H99" s="59"/>
      <c r="I99" s="61">
        <f t="shared" si="9"/>
        <v>2898.8399999999997</v>
      </c>
      <c r="M99" s="61">
        <f t="shared" si="14"/>
        <v>1420.44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3312.9599999999996</v>
      </c>
      <c r="H100" s="59"/>
      <c r="I100" s="61">
        <f t="shared" si="9"/>
        <v>3312.9599999999996</v>
      </c>
      <c r="M100" s="61">
        <f t="shared" si="14"/>
        <v>1623.3600000000001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3727.0799999999995</v>
      </c>
      <c r="H101" s="59"/>
      <c r="I101" s="61">
        <f t="shared" si="9"/>
        <v>3727.0799999999995</v>
      </c>
      <c r="M101" s="61">
        <f t="shared" si="14"/>
        <v>1826.2900000000002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4141.2</v>
      </c>
      <c r="H102" s="59"/>
      <c r="I102" s="61">
        <f t="shared" si="9"/>
        <v>4141.2</v>
      </c>
      <c r="M102" s="61">
        <f t="shared" si="14"/>
        <v>2029.2200000000003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4555.32</v>
      </c>
      <c r="H103" s="59"/>
      <c r="I103" s="61">
        <f t="shared" si="9"/>
        <v>4555.32</v>
      </c>
      <c r="M103" s="61">
        <f t="shared" si="14"/>
        <v>2232.15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4969.4399999999996</v>
      </c>
      <c r="H104" s="59"/>
      <c r="I104" s="63">
        <f t="shared" si="9"/>
        <v>4969.4399999999996</v>
      </c>
      <c r="M104" s="63">
        <f t="shared" si="14"/>
        <v>2435.08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32301.359999999997</v>
      </c>
      <c r="H105" s="66"/>
      <c r="I105" s="65">
        <f>SUM(I93:I104)</f>
        <v>32301.359999999997</v>
      </c>
      <c r="M105" s="65">
        <f>SUM(M93:M104)</f>
        <v>15827.86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2691.78</v>
      </c>
      <c r="H107" s="66"/>
      <c r="I107" s="68">
        <f>ROUND(+I105/12,2)</f>
        <v>2691.78</v>
      </c>
      <c r="M107" s="68">
        <f>ROUND(+M105/12,2)</f>
        <v>1318.99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2691.78</v>
      </c>
      <c r="M110" s="81">
        <f>+M107</f>
        <v>1318.99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230</v>
      </c>
      <c r="M112" s="64" t="s">
        <v>231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88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0419-1307-47B1-B8FE-97C2D9F96017}">
  <dimension ref="A1:N108"/>
  <sheetViews>
    <sheetView zoomScaleNormal="100" workbookViewId="0">
      <selection activeCell="A3" sqref="A3"/>
    </sheetView>
  </sheetViews>
  <sheetFormatPr defaultColWidth="9.140625"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4" width="14.7109375" style="83" customWidth="1"/>
    <col min="5" max="5" width="5.85546875" style="83" customWidth="1"/>
    <col min="6" max="16384" width="9.140625" style="83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 t="str">
        <f>'Vertex Input'!A4:J4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3" t="str">
        <f>'Vertex Input'!F6</f>
        <v>Vertex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  <c r="N6" s="114"/>
    </row>
    <row r="9" spans="1:14" x14ac:dyDescent="0.2">
      <c r="B9" s="84"/>
      <c r="D9" s="85"/>
    </row>
    <row r="10" spans="1:14" x14ac:dyDescent="0.2">
      <c r="B10" s="84"/>
      <c r="D10" s="85"/>
    </row>
    <row r="13" spans="1:14" x14ac:dyDescent="0.2">
      <c r="B13" s="84"/>
      <c r="D13" s="85"/>
    </row>
    <row r="14" spans="1:14" x14ac:dyDescent="0.2">
      <c r="B14" s="84"/>
      <c r="D14" s="85"/>
    </row>
    <row r="15" spans="1:14" x14ac:dyDescent="0.2">
      <c r="B15" s="84"/>
      <c r="D15" s="85"/>
    </row>
    <row r="16" spans="1:14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2:4" x14ac:dyDescent="0.2">
      <c r="B49" s="84"/>
      <c r="D49" s="85"/>
    </row>
    <row r="50" spans="2:4" x14ac:dyDescent="0.2">
      <c r="B50" s="84"/>
      <c r="D50" s="85"/>
    </row>
    <row r="51" spans="2:4" x14ac:dyDescent="0.2">
      <c r="B51" s="84"/>
      <c r="D51" s="85"/>
    </row>
    <row r="52" spans="2:4" x14ac:dyDescent="0.2">
      <c r="B52" s="84"/>
      <c r="D52" s="85"/>
    </row>
    <row r="53" spans="2:4" x14ac:dyDescent="0.2">
      <c r="B53" s="84"/>
      <c r="D53" s="85"/>
    </row>
    <row r="54" spans="2:4" x14ac:dyDescent="0.2">
      <c r="B54" s="84"/>
      <c r="D54" s="85"/>
    </row>
    <row r="55" spans="2:4" x14ac:dyDescent="0.2">
      <c r="B55" s="84"/>
      <c r="D55" s="85"/>
    </row>
    <row r="56" spans="2:4" x14ac:dyDescent="0.2">
      <c r="B56" s="84"/>
      <c r="D56" s="85"/>
    </row>
    <row r="57" spans="2:4" x14ac:dyDescent="0.2">
      <c r="B57" s="84"/>
      <c r="D57" s="85"/>
    </row>
    <row r="58" spans="2:4" x14ac:dyDescent="0.2">
      <c r="B58" s="84"/>
      <c r="D58" s="85"/>
    </row>
    <row r="59" spans="2:4" x14ac:dyDescent="0.2">
      <c r="B59" s="84"/>
      <c r="D59" s="85"/>
    </row>
    <row r="60" spans="2:4" x14ac:dyDescent="0.2">
      <c r="B60" s="84"/>
      <c r="D60" s="85"/>
    </row>
    <row r="61" spans="2:4" x14ac:dyDescent="0.2">
      <c r="B61" s="84"/>
      <c r="D61" s="85"/>
    </row>
    <row r="62" spans="2:4" x14ac:dyDescent="0.2">
      <c r="B62" s="84"/>
      <c r="D62" s="85"/>
    </row>
    <row r="63" spans="2:4" x14ac:dyDescent="0.2">
      <c r="B63" s="84"/>
      <c r="D63" s="85"/>
    </row>
    <row r="64" spans="2:4" x14ac:dyDescent="0.2">
      <c r="B64" s="84"/>
      <c r="D64" s="85"/>
    </row>
    <row r="65" spans="1:14" x14ac:dyDescent="0.2">
      <c r="B65" s="84"/>
      <c r="D65" s="85"/>
    </row>
    <row r="66" spans="1:14" x14ac:dyDescent="0.2">
      <c r="B66" s="84"/>
      <c r="D66" s="85"/>
    </row>
    <row r="67" spans="1:14" x14ac:dyDescent="0.2">
      <c r="B67" s="84"/>
      <c r="D67" s="85"/>
    </row>
    <row r="68" spans="1:14" x14ac:dyDescent="0.2">
      <c r="B68" s="84"/>
      <c r="D68" s="85"/>
    </row>
    <row r="69" spans="1:14" x14ac:dyDescent="0.2">
      <c r="B69" s="84"/>
      <c r="D69" s="85"/>
    </row>
    <row r="72" spans="1:14" ht="12.75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116"/>
      <c r="M72" s="116"/>
      <c r="N72" s="116"/>
    </row>
    <row r="73" spans="1:14" ht="12.75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116"/>
      <c r="M73" s="116"/>
      <c r="N73" s="116"/>
    </row>
    <row r="75" spans="1:14" ht="12.75" x14ac:dyDescent="0.2">
      <c r="A75" s="115" t="str">
        <f>A4</f>
        <v>Pro-Forma Adjustment - Business Transformation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  <c r="N75" s="116"/>
    </row>
    <row r="76" spans="1:14" ht="12.75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116"/>
      <c r="M76" s="116"/>
      <c r="N76" s="116"/>
    </row>
    <row r="77" spans="1:14" ht="12.75" x14ac:dyDescent="0.2">
      <c r="A77" s="113" t="str">
        <f>A6</f>
        <v>Vertex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4"/>
      <c r="L77" s="114"/>
      <c r="M77" s="114"/>
      <c r="N77" s="114"/>
    </row>
    <row r="78" spans="1:14" x14ac:dyDescent="0.2">
      <c r="H78" s="83" t="s">
        <v>128</v>
      </c>
    </row>
    <row r="105" spans="4:7" x14ac:dyDescent="0.2">
      <c r="D105" s="83" t="s">
        <v>129</v>
      </c>
      <c r="G105" s="7">
        <v>811991</v>
      </c>
    </row>
    <row r="106" spans="4:7" x14ac:dyDescent="0.2">
      <c r="D106" s="83" t="s">
        <v>130</v>
      </c>
      <c r="G106" s="6">
        <v>6.1199999999999997E-2</v>
      </c>
    </row>
    <row r="107" spans="4:7" ht="12" thickBot="1" x14ac:dyDescent="0.25">
      <c r="D107" s="83" t="s">
        <v>131</v>
      </c>
      <c r="G107" s="92">
        <f>+G105*G106</f>
        <v>49693.849199999997</v>
      </c>
    </row>
    <row r="108" spans="4:7" ht="12" thickTop="1" x14ac:dyDescent="0.2"/>
  </sheetData>
  <mergeCells count="10">
    <mergeCell ref="A77:N77"/>
    <mergeCell ref="A1:N1"/>
    <mergeCell ref="A2:N2"/>
    <mergeCell ref="A4:N4"/>
    <mergeCell ref="A5:N5"/>
    <mergeCell ref="A6:N6"/>
    <mergeCell ref="A72:N72"/>
    <mergeCell ref="A73:N73"/>
    <mergeCell ref="A75:N75"/>
    <mergeCell ref="A76:N76"/>
  </mergeCells>
  <pageMargins left="0.75" right="0.75" top="1" bottom="1" header="0.5" footer="0.5"/>
  <pageSetup scale="7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71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15.570312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0.855468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47"/>
      <c r="B4" s="47"/>
      <c r="C4" s="48"/>
      <c r="D4" s="48"/>
      <c r="E4" s="48"/>
      <c r="F4" s="48"/>
      <c r="G4" s="48"/>
      <c r="H4" s="48"/>
      <c r="I4" s="48"/>
    </row>
    <row r="5" spans="1:12" x14ac:dyDescent="0.2">
      <c r="A5" s="111" t="str">
        <f>'Oracle CXM Input'!A5:J5</f>
        <v>Pro-Forma Adjustment - Business Transformation</v>
      </c>
      <c r="B5" s="111"/>
      <c r="C5" s="111"/>
      <c r="D5" s="111"/>
      <c r="E5" s="111"/>
      <c r="F5" s="111"/>
      <c r="G5" s="111"/>
      <c r="H5" s="111"/>
      <c r="I5" s="111"/>
    </row>
    <row r="6" spans="1:12" x14ac:dyDescent="0.2">
      <c r="A6" s="112" t="str">
        <f>'Oracle CXM Input'!F6</f>
        <v>Oracle CXM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'Oracle CXM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78" t="s">
        <v>94</v>
      </c>
      <c r="E11" s="53" t="str">
        <f>"Acct "&amp;'Oracle CXM Input'!F13</f>
        <v>Acct 2.303.00</v>
      </c>
      <c r="F11" s="53"/>
      <c r="G11" s="53"/>
      <c r="H11" s="53"/>
      <c r="I11" s="53"/>
    </row>
    <row r="12" spans="1:12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6">
        <v>1</v>
      </c>
      <c r="C15" s="57">
        <f>'Oracle CXM TotalWO'!C15</f>
        <v>44180</v>
      </c>
      <c r="D15" s="57"/>
      <c r="E15" s="58">
        <f>'Oracle CXM TotalWO'!E15*'Oracle CXM Input'!$H$13</f>
        <v>0</v>
      </c>
      <c r="F15" s="71"/>
      <c r="G15" s="58">
        <f>'Oracle CXM TotalWO'!G15*'Oracle CXM Input'!$H$13</f>
        <v>0</v>
      </c>
      <c r="H15" s="61"/>
      <c r="I15" s="58">
        <f t="shared" ref="I15:I27" si="0">G15-E15</f>
        <v>0</v>
      </c>
    </row>
    <row r="16" spans="1:12" x14ac:dyDescent="0.2">
      <c r="A16" s="56">
        <f t="shared" ref="A16:A38" si="1">1+A15</f>
        <v>2</v>
      </c>
      <c r="C16" s="57">
        <f>'Oracle CXM TotalWO'!C16</f>
        <v>44211</v>
      </c>
      <c r="D16" s="57"/>
      <c r="E16" s="60">
        <f>'Oracle CXM TotalWO'!E16*'Oracle CXM Input'!$H$13</f>
        <v>0</v>
      </c>
      <c r="F16" s="71"/>
      <c r="G16" s="60">
        <f>'Oracle CXM TotalWO'!G16*'Oracle CXM Input'!$H$13</f>
        <v>104238</v>
      </c>
      <c r="H16" s="61"/>
      <c r="I16" s="60">
        <f t="shared" si="0"/>
        <v>104238</v>
      </c>
      <c r="K16" s="87"/>
      <c r="L16" s="87"/>
    </row>
    <row r="17" spans="1:9" x14ac:dyDescent="0.2">
      <c r="A17" s="56">
        <f t="shared" si="1"/>
        <v>3</v>
      </c>
      <c r="C17" s="57">
        <f t="shared" ref="C17:C27" si="2">C16+31</f>
        <v>44242</v>
      </c>
      <c r="D17" s="57"/>
      <c r="E17" s="72">
        <f>'Oracle CXM TotalWO'!E17*'Oracle CXM Input'!$H$13</f>
        <v>0</v>
      </c>
      <c r="F17" s="71"/>
      <c r="G17" s="71">
        <f>'Oracle CXM TotalWO'!G17*'Oracle CXM Input'!$H$13</f>
        <v>104238</v>
      </c>
      <c r="H17" s="61"/>
      <c r="I17" s="61">
        <f t="shared" si="0"/>
        <v>104238</v>
      </c>
    </row>
    <row r="18" spans="1:9" x14ac:dyDescent="0.2">
      <c r="A18" s="56">
        <f t="shared" si="1"/>
        <v>4</v>
      </c>
      <c r="C18" s="57">
        <f t="shared" si="2"/>
        <v>44273</v>
      </c>
      <c r="D18" s="57"/>
      <c r="E18" s="72">
        <f>'Oracle CXM TotalWO'!E18*'Oracle CXM Input'!$H$13</f>
        <v>0</v>
      </c>
      <c r="F18" s="71"/>
      <c r="G18" s="71">
        <f>'Oracle CXM TotalWO'!G18*'Oracle CXM Input'!$H$13</f>
        <v>104238</v>
      </c>
      <c r="H18" s="61"/>
      <c r="I18" s="61">
        <f t="shared" si="0"/>
        <v>104238</v>
      </c>
    </row>
    <row r="19" spans="1:9" x14ac:dyDescent="0.2">
      <c r="A19" s="56">
        <f t="shared" si="1"/>
        <v>5</v>
      </c>
      <c r="C19" s="57">
        <f t="shared" si="2"/>
        <v>44304</v>
      </c>
      <c r="D19" s="57"/>
      <c r="E19" s="72">
        <f>'Oracle CXM TotalWO'!E19*'Oracle CXM Input'!$H$13</f>
        <v>0</v>
      </c>
      <c r="F19" s="71"/>
      <c r="G19" s="71">
        <f>'Oracle CXM TotalWO'!G19*'Oracle CXM Input'!$H$13</f>
        <v>104238</v>
      </c>
      <c r="H19" s="61"/>
      <c r="I19" s="61">
        <f t="shared" si="0"/>
        <v>104238</v>
      </c>
    </row>
    <row r="20" spans="1:9" x14ac:dyDescent="0.2">
      <c r="A20" s="56">
        <f t="shared" si="1"/>
        <v>6</v>
      </c>
      <c r="C20" s="57">
        <f t="shared" si="2"/>
        <v>44335</v>
      </c>
      <c r="D20" s="57"/>
      <c r="E20" s="72">
        <f>'Oracle CXM TotalWO'!E20*'Oracle CXM Input'!$H$13</f>
        <v>0</v>
      </c>
      <c r="F20" s="71"/>
      <c r="G20" s="71">
        <f>'Oracle CXM TotalWO'!G20*'Oracle CXM Input'!$H$13</f>
        <v>104238</v>
      </c>
      <c r="H20" s="61"/>
      <c r="I20" s="61">
        <f t="shared" si="0"/>
        <v>104238</v>
      </c>
    </row>
    <row r="21" spans="1:9" x14ac:dyDescent="0.2">
      <c r="A21" s="56">
        <f t="shared" si="1"/>
        <v>7</v>
      </c>
      <c r="C21" s="57">
        <f t="shared" si="2"/>
        <v>44366</v>
      </c>
      <c r="D21" s="57"/>
      <c r="E21" s="72">
        <f>'Oracle CXM TotalWO'!E21*'Oracle CXM Input'!$H$13</f>
        <v>0</v>
      </c>
      <c r="F21" s="71"/>
      <c r="G21" s="71">
        <f>'Oracle CXM TotalWO'!G21*'Oracle CXM Input'!$H$13</f>
        <v>104238</v>
      </c>
      <c r="H21" s="61"/>
      <c r="I21" s="61">
        <f t="shared" si="0"/>
        <v>104238</v>
      </c>
    </row>
    <row r="22" spans="1:9" x14ac:dyDescent="0.2">
      <c r="A22" s="56">
        <f t="shared" si="1"/>
        <v>8</v>
      </c>
      <c r="C22" s="57">
        <f t="shared" si="2"/>
        <v>44397</v>
      </c>
      <c r="D22" s="57"/>
      <c r="E22" s="72">
        <f>'Oracle CXM TotalWO'!E22*'Oracle CXM Input'!$H$13</f>
        <v>0</v>
      </c>
      <c r="F22" s="71"/>
      <c r="G22" s="71">
        <f>'Oracle CXM TotalWO'!G22*'Oracle CXM Input'!$H$13</f>
        <v>104238</v>
      </c>
      <c r="H22" s="61"/>
      <c r="I22" s="61">
        <f t="shared" si="0"/>
        <v>104238</v>
      </c>
    </row>
    <row r="23" spans="1:9" x14ac:dyDescent="0.2">
      <c r="A23" s="56">
        <f t="shared" si="1"/>
        <v>9</v>
      </c>
      <c r="C23" s="57">
        <f t="shared" si="2"/>
        <v>44428</v>
      </c>
      <c r="D23" s="57"/>
      <c r="E23" s="72">
        <f>'Oracle CXM TotalWO'!E23*'Oracle CXM Input'!$H$13</f>
        <v>0</v>
      </c>
      <c r="F23" s="71"/>
      <c r="G23" s="71">
        <f>'Oracle CXM TotalWO'!G23*'Oracle CXM Input'!$H$13</f>
        <v>104238</v>
      </c>
      <c r="H23" s="61"/>
      <c r="I23" s="61">
        <f t="shared" si="0"/>
        <v>104238</v>
      </c>
    </row>
    <row r="24" spans="1:9" x14ac:dyDescent="0.2">
      <c r="A24" s="56">
        <f t="shared" si="1"/>
        <v>10</v>
      </c>
      <c r="C24" s="57">
        <f t="shared" si="2"/>
        <v>44459</v>
      </c>
      <c r="D24" s="57"/>
      <c r="E24" s="72">
        <f>'Oracle CXM TotalWO'!E24*'Oracle CXM Input'!$H$13</f>
        <v>0</v>
      </c>
      <c r="F24" s="71"/>
      <c r="G24" s="71">
        <f>'Oracle CXM TotalWO'!G24*'Oracle CXM Input'!$H$13</f>
        <v>104238</v>
      </c>
      <c r="H24" s="61"/>
      <c r="I24" s="61">
        <f t="shared" si="0"/>
        <v>104238</v>
      </c>
    </row>
    <row r="25" spans="1:9" x14ac:dyDescent="0.2">
      <c r="A25" s="56">
        <f t="shared" si="1"/>
        <v>11</v>
      </c>
      <c r="C25" s="57">
        <f t="shared" si="2"/>
        <v>44490</v>
      </c>
      <c r="D25" s="57"/>
      <c r="E25" s="72">
        <f>'Oracle CXM TotalWO'!E25*'Oracle CXM Input'!$H$13</f>
        <v>0</v>
      </c>
      <c r="F25" s="71"/>
      <c r="G25" s="71">
        <f>'Oracle CXM TotalWO'!G25*'Oracle CXM Input'!$H$13</f>
        <v>104238</v>
      </c>
      <c r="H25" s="61"/>
      <c r="I25" s="61">
        <f t="shared" si="0"/>
        <v>104238</v>
      </c>
    </row>
    <row r="26" spans="1:9" x14ac:dyDescent="0.2">
      <c r="A26" s="56">
        <f t="shared" si="1"/>
        <v>12</v>
      </c>
      <c r="C26" s="57">
        <f t="shared" si="2"/>
        <v>44521</v>
      </c>
      <c r="D26" s="57"/>
      <c r="E26" s="72">
        <f>'Oracle CXM TotalWO'!E26*'Oracle CXM Input'!$H$13</f>
        <v>0</v>
      </c>
      <c r="F26" s="71"/>
      <c r="G26" s="71">
        <f>'Oracle CXM TotalWO'!G26*'Oracle CXM Input'!$H$13</f>
        <v>104238</v>
      </c>
      <c r="H26" s="61"/>
      <c r="I26" s="61">
        <f t="shared" si="0"/>
        <v>104238</v>
      </c>
    </row>
    <row r="27" spans="1:9" x14ac:dyDescent="0.2">
      <c r="A27" s="56">
        <f t="shared" si="1"/>
        <v>13</v>
      </c>
      <c r="C27" s="57">
        <f t="shared" si="2"/>
        <v>44552</v>
      </c>
      <c r="D27" s="57"/>
      <c r="E27" s="73">
        <f>'Oracle CXM TotalWO'!E27*'Oracle CXM Input'!$H$13</f>
        <v>0</v>
      </c>
      <c r="F27" s="71"/>
      <c r="G27" s="74">
        <f>'Oracle CXM TotalWO'!G27*'Oracle CXM Input'!$H$13</f>
        <v>104238</v>
      </c>
      <c r="H27" s="61"/>
      <c r="I27" s="63">
        <f t="shared" si="0"/>
        <v>104238</v>
      </c>
    </row>
    <row r="28" spans="1:9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1250856</v>
      </c>
      <c r="H28" s="66"/>
      <c r="I28" s="65">
        <f>SUM(I16:I27)</f>
        <v>1250856</v>
      </c>
    </row>
    <row r="29" spans="1:9" x14ac:dyDescent="0.2">
      <c r="A29" s="56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104238</v>
      </c>
      <c r="H30" s="66"/>
      <c r="I30" s="68">
        <f>ROUND(+I28/12,2)</f>
        <v>104238</v>
      </c>
    </row>
    <row r="31" spans="1:9" ht="12" thickTop="1" x14ac:dyDescent="0.2">
      <c r="A31" s="56">
        <f t="shared" si="1"/>
        <v>17</v>
      </c>
    </row>
    <row r="32" spans="1:9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104238</v>
      </c>
    </row>
    <row r="34" spans="1:13" ht="12" thickTop="1" x14ac:dyDescent="0.2">
      <c r="A34" s="56">
        <f t="shared" si="1"/>
        <v>20</v>
      </c>
    </row>
    <row r="35" spans="1:13" x14ac:dyDescent="0.2">
      <c r="A35" s="56">
        <f t="shared" si="1"/>
        <v>21</v>
      </c>
      <c r="I35" s="64" t="s">
        <v>103</v>
      </c>
    </row>
    <row r="36" spans="1:13" x14ac:dyDescent="0.2">
      <c r="A36" s="56">
        <f t="shared" si="1"/>
        <v>22</v>
      </c>
      <c r="I36" s="64" t="s">
        <v>104</v>
      </c>
    </row>
    <row r="37" spans="1:13" x14ac:dyDescent="0.2">
      <c r="A37" s="56">
        <f t="shared" si="1"/>
        <v>23</v>
      </c>
    </row>
    <row r="38" spans="1:13" x14ac:dyDescent="0.2">
      <c r="A38" s="56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3" spans="1:13" x14ac:dyDescent="0.2">
      <c r="A43" s="111" t="str">
        <f>A5</f>
        <v>Pro-Forma Adjustment - Business Transformation</v>
      </c>
      <c r="B43" s="111"/>
      <c r="C43" s="111"/>
      <c r="D43" s="111"/>
      <c r="E43" s="111"/>
      <c r="F43" s="111"/>
      <c r="G43" s="111"/>
      <c r="H43" s="111"/>
      <c r="I43" s="111"/>
    </row>
    <row r="44" spans="1:13" x14ac:dyDescent="0.2">
      <c r="A44" s="51" t="str">
        <f>A6</f>
        <v>Oracle CXM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78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97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868.65</v>
      </c>
      <c r="H53" s="66"/>
      <c r="I53" s="65">
        <f t="shared" ref="I53:I64" si="4">G53-E53</f>
        <v>868.65</v>
      </c>
      <c r="K53" s="60"/>
      <c r="M53" s="65">
        <f>+ROUND(I53/I$67*M$67,2)</f>
        <v>425.64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868.65</v>
      </c>
      <c r="H54" s="59"/>
      <c r="I54" s="61">
        <f t="shared" si="4"/>
        <v>868.65</v>
      </c>
      <c r="M54" s="61">
        <f t="shared" ref="M54:M63" si="8">+ROUND(I54/I$67*M$67,2)</f>
        <v>425.64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868.65</v>
      </c>
      <c r="H55" s="59"/>
      <c r="I55" s="61">
        <f t="shared" si="4"/>
        <v>868.65</v>
      </c>
      <c r="M55" s="61">
        <f t="shared" si="8"/>
        <v>425.64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868.65</v>
      </c>
      <c r="H56" s="59"/>
      <c r="I56" s="61">
        <f t="shared" si="4"/>
        <v>868.65</v>
      </c>
      <c r="M56" s="61">
        <f t="shared" si="8"/>
        <v>425.64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868.65</v>
      </c>
      <c r="H57" s="59"/>
      <c r="I57" s="61">
        <f t="shared" si="4"/>
        <v>868.65</v>
      </c>
      <c r="M57" s="61">
        <f t="shared" si="8"/>
        <v>425.64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868.65</v>
      </c>
      <c r="H58" s="59"/>
      <c r="I58" s="61">
        <f t="shared" si="4"/>
        <v>868.65</v>
      </c>
      <c r="M58" s="61">
        <f t="shared" si="8"/>
        <v>425.64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868.65</v>
      </c>
      <c r="H59" s="59"/>
      <c r="I59" s="61">
        <f t="shared" si="4"/>
        <v>868.65</v>
      </c>
      <c r="M59" s="61">
        <f t="shared" si="8"/>
        <v>425.64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868.65</v>
      </c>
      <c r="H60" s="59"/>
      <c r="I60" s="61">
        <f t="shared" si="4"/>
        <v>868.65</v>
      </c>
      <c r="M60" s="61">
        <f t="shared" si="8"/>
        <v>425.64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868.65</v>
      </c>
      <c r="H61" s="59"/>
      <c r="I61" s="61">
        <f t="shared" si="4"/>
        <v>868.65</v>
      </c>
      <c r="M61" s="61">
        <f t="shared" si="8"/>
        <v>425.64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868.65</v>
      </c>
      <c r="H62" s="59"/>
      <c r="I62" s="61">
        <f t="shared" si="4"/>
        <v>868.65</v>
      </c>
      <c r="M62" s="61">
        <f t="shared" si="8"/>
        <v>425.64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868.65</v>
      </c>
      <c r="H63" s="59"/>
      <c r="I63" s="61">
        <f t="shared" si="4"/>
        <v>868.65</v>
      </c>
      <c r="M63" s="61">
        <f t="shared" si="8"/>
        <v>425.64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868.65</v>
      </c>
      <c r="H64" s="59"/>
      <c r="I64" s="63">
        <f t="shared" si="4"/>
        <v>868.65</v>
      </c>
      <c r="M64" s="63">
        <f>+ROUND(I64/I$67*M$67,2)+0.01</f>
        <v>425.65</v>
      </c>
    </row>
    <row r="65" spans="1:13" x14ac:dyDescent="0.2">
      <c r="A65" s="50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10423.799999999997</v>
      </c>
      <c r="H65" s="66"/>
      <c r="I65" s="65">
        <f>SUM(I53:I64)</f>
        <v>10423.799999999997</v>
      </c>
      <c r="M65" s="65">
        <f>SUM(M53:M64)</f>
        <v>5107.6899999999996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10423.799999999997</v>
      </c>
      <c r="K67" s="68">
        <f>ROUND(G16*K73,2)</f>
        <v>34746</v>
      </c>
      <c r="M67" s="68">
        <f>ROUND(+(K67-I67)*M73,2)</f>
        <v>5107.66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0">
        <f t="shared" si="5"/>
        <v>17</v>
      </c>
      <c r="I69" s="64" t="s">
        <v>111</v>
      </c>
      <c r="M69" s="56" t="s">
        <v>106</v>
      </c>
    </row>
    <row r="70" spans="1:13" x14ac:dyDescent="0.2">
      <c r="A70" s="50">
        <f t="shared" si="5"/>
        <v>18</v>
      </c>
      <c r="K70" s="56" t="s">
        <v>112</v>
      </c>
      <c r="M70" s="56" t="s">
        <v>113</v>
      </c>
    </row>
    <row r="71" spans="1:13" x14ac:dyDescent="0.2">
      <c r="A71" s="50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0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0">
        <f t="shared" si="5"/>
        <v>21</v>
      </c>
      <c r="C73" s="78" t="str">
        <f>E49</f>
        <v>Acct 2.303.00</v>
      </c>
      <c r="D73" s="78"/>
      <c r="E73" s="79">
        <f>'Oracle CXM Input'!J13</f>
        <v>0.1</v>
      </c>
      <c r="F73" s="79"/>
      <c r="G73" s="79">
        <f>E73/12</f>
        <v>8.3333333333333332E-3</v>
      </c>
      <c r="K73" s="88">
        <f>+'Oracle CXM Input'!L13</f>
        <v>0.33333333333333331</v>
      </c>
      <c r="M73" s="88">
        <f>+'Oracle CXM Input'!N13</f>
        <v>0.21</v>
      </c>
    </row>
    <row r="74" spans="1:13" x14ac:dyDescent="0.2">
      <c r="A74" s="50">
        <f t="shared" si="5"/>
        <v>22</v>
      </c>
      <c r="H74" s="69"/>
      <c r="I74" s="59"/>
      <c r="K74" s="56" t="s">
        <v>121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A5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Oracle CXM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97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868.65</v>
      </c>
      <c r="H93" s="59"/>
      <c r="I93" s="60">
        <f t="shared" si="9"/>
        <v>868.65</v>
      </c>
      <c r="M93" s="60">
        <f>+M53</f>
        <v>425.64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1737.3</v>
      </c>
      <c r="H94" s="59"/>
      <c r="I94" s="61">
        <f t="shared" si="9"/>
        <v>1737.3</v>
      </c>
      <c r="M94" s="61">
        <f>+M93+M54</f>
        <v>851.28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2605.9499999999998</v>
      </c>
      <c r="H95" s="59"/>
      <c r="I95" s="61">
        <f t="shared" si="9"/>
        <v>2605.9499999999998</v>
      </c>
      <c r="M95" s="61">
        <f t="shared" ref="M95:M104" si="14">+M94+M55</f>
        <v>1276.92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3474.6</v>
      </c>
      <c r="H96" s="59"/>
      <c r="I96" s="61">
        <f t="shared" si="9"/>
        <v>3474.6</v>
      </c>
      <c r="M96" s="61">
        <f t="shared" si="14"/>
        <v>1702.56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4343.25</v>
      </c>
      <c r="H97" s="59"/>
      <c r="I97" s="61">
        <f t="shared" si="9"/>
        <v>4343.25</v>
      </c>
      <c r="M97" s="61">
        <f t="shared" si="14"/>
        <v>2128.1999999999998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5211.8999999999996</v>
      </c>
      <c r="H98" s="59"/>
      <c r="I98" s="61">
        <f t="shared" si="9"/>
        <v>5211.8999999999996</v>
      </c>
      <c r="M98" s="61">
        <f t="shared" si="14"/>
        <v>2553.8399999999997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6080.5499999999993</v>
      </c>
      <c r="H99" s="59"/>
      <c r="I99" s="61">
        <f t="shared" si="9"/>
        <v>6080.5499999999993</v>
      </c>
      <c r="M99" s="61">
        <f t="shared" si="14"/>
        <v>2979.4799999999996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6949.1999999999989</v>
      </c>
      <c r="H100" s="59"/>
      <c r="I100" s="61">
        <f t="shared" si="9"/>
        <v>6949.1999999999989</v>
      </c>
      <c r="M100" s="61">
        <f t="shared" si="14"/>
        <v>3405.1199999999994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7817.8499999999985</v>
      </c>
      <c r="H101" s="59"/>
      <c r="I101" s="61">
        <f t="shared" si="9"/>
        <v>7817.8499999999985</v>
      </c>
      <c r="M101" s="61">
        <f t="shared" si="14"/>
        <v>3830.7599999999993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8686.4999999999982</v>
      </c>
      <c r="H102" s="59"/>
      <c r="I102" s="61">
        <f t="shared" si="9"/>
        <v>8686.4999999999982</v>
      </c>
      <c r="M102" s="61">
        <f t="shared" si="14"/>
        <v>4256.3999999999996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9555.1499999999978</v>
      </c>
      <c r="H103" s="59"/>
      <c r="I103" s="61">
        <f t="shared" si="9"/>
        <v>9555.1499999999978</v>
      </c>
      <c r="M103" s="61">
        <f t="shared" si="14"/>
        <v>4682.04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10423.799999999997</v>
      </c>
      <c r="H104" s="59"/>
      <c r="I104" s="63">
        <f t="shared" si="9"/>
        <v>10423.799999999997</v>
      </c>
      <c r="M104" s="63">
        <f t="shared" si="14"/>
        <v>5107.6899999999996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67754.7</v>
      </c>
      <c r="H105" s="66"/>
      <c r="I105" s="65">
        <f>SUM(I93:I104)</f>
        <v>67754.7</v>
      </c>
      <c r="M105" s="65">
        <f>SUM(M93:M104)</f>
        <v>33199.93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5646.23</v>
      </c>
      <c r="H107" s="66"/>
      <c r="I107" s="68">
        <f>ROUND(+I105/12,2)</f>
        <v>5646.23</v>
      </c>
      <c r="M107" s="68">
        <f>ROUND(+M105/12,2)</f>
        <v>2766.66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5646.23</v>
      </c>
      <c r="M110" s="81">
        <f>+M107</f>
        <v>2766.66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126</v>
      </c>
      <c r="M112" s="64" t="s">
        <v>127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5:I5"/>
    <mergeCell ref="A6:I6"/>
    <mergeCell ref="A43:I43"/>
    <mergeCell ref="A81:I81"/>
  </mergeCells>
  <pageMargins left="0.75" right="0.75" top="1" bottom="1" header="0.5" footer="0.5"/>
  <pageSetup scale="94" fitToHeight="3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9" max="12" man="1"/>
    <brk id="77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"/>
  <sheetViews>
    <sheetView zoomScaleNormal="100" workbookViewId="0">
      <selection activeCell="A3" sqref="A3"/>
    </sheetView>
  </sheetViews>
  <sheetFormatPr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6" width="9.140625" style="83"/>
    <col min="7" max="7" width="12" style="83" bestFit="1" customWidth="1"/>
    <col min="8" max="16384" width="9.140625" style="83"/>
  </cols>
  <sheetData>
    <row r="1" spans="1:13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</row>
    <row r="2" spans="1:13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</row>
    <row r="4" spans="1:13" ht="12.75" x14ac:dyDescent="0.2">
      <c r="A4" s="115" t="str">
        <f>'Oracle CXM Input'!A5:J5</f>
        <v>Pro-Forma Adjustment - Business Transformation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</row>
    <row r="5" spans="1:13" ht="12.75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</row>
    <row r="6" spans="1:13" ht="12.75" x14ac:dyDescent="0.2">
      <c r="A6" s="113" t="str">
        <f>'Oracle CXM Input'!F6</f>
        <v>Oracle CXM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14"/>
    </row>
    <row r="67" spans="1:13" ht="12.75" x14ac:dyDescent="0.2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6"/>
      <c r="L67" s="116"/>
      <c r="M67" s="116"/>
    </row>
    <row r="68" spans="1:13" ht="12.75" x14ac:dyDescent="0.2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6"/>
      <c r="L68" s="116"/>
      <c r="M68" s="116"/>
    </row>
    <row r="70" spans="1:13" ht="12.75" x14ac:dyDescent="0.2">
      <c r="A70" s="115" t="str">
        <f>A4</f>
        <v>Pro-Forma Adjustment - Business Transformation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6"/>
      <c r="L70" s="116"/>
      <c r="M70" s="116"/>
    </row>
    <row r="71" spans="1:13" ht="12.75" x14ac:dyDescent="0.2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6"/>
      <c r="L71" s="116"/>
      <c r="M71" s="116"/>
    </row>
    <row r="72" spans="1:13" ht="12.75" x14ac:dyDescent="0.2">
      <c r="A72" s="113" t="str">
        <f t="shared" ref="A72" si="0">A6</f>
        <v>Oracle CXM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4"/>
      <c r="L72" s="114"/>
      <c r="M72" s="114"/>
    </row>
    <row r="73" spans="1:13" x14ac:dyDescent="0.2">
      <c r="H73" s="83" t="s">
        <v>128</v>
      </c>
    </row>
    <row r="99" spans="4:7" x14ac:dyDescent="0.2">
      <c r="D99" s="83" t="s">
        <v>129</v>
      </c>
      <c r="G99" s="7">
        <v>1703240</v>
      </c>
    </row>
    <row r="100" spans="4:7" x14ac:dyDescent="0.2">
      <c r="D100" s="83" t="s">
        <v>130</v>
      </c>
      <c r="G100" s="6">
        <v>6.1199999999999997E-2</v>
      </c>
    </row>
    <row r="101" spans="4:7" ht="12" thickBot="1" x14ac:dyDescent="0.25">
      <c r="D101" s="83" t="s">
        <v>131</v>
      </c>
      <c r="G101" s="92">
        <f>+G99*G100</f>
        <v>104238.288</v>
      </c>
    </row>
    <row r="102" spans="4:7" ht="12" thickTop="1" x14ac:dyDescent="0.2"/>
  </sheetData>
  <mergeCells count="10">
    <mergeCell ref="A1:M1"/>
    <mergeCell ref="A2:M2"/>
    <mergeCell ref="A4:M4"/>
    <mergeCell ref="A5:M5"/>
    <mergeCell ref="A71:M71"/>
    <mergeCell ref="A72:M72"/>
    <mergeCell ref="A6:M6"/>
    <mergeCell ref="A67:M67"/>
    <mergeCell ref="A68:M68"/>
    <mergeCell ref="A70:M70"/>
  </mergeCells>
  <pageMargins left="0.75" right="0.75" top="1" bottom="1" header="0.5" footer="0.5"/>
  <pageSetup scale="83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1" manualBreakCount="1">
    <brk id="6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8"/>
  <sheetViews>
    <sheetView zoomScaleNormal="100" workbookViewId="0">
      <selection activeCell="A3" sqref="A3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7109375" style="34" customWidth="1"/>
    <col min="12" max="12" width="8" style="34"/>
    <col min="13" max="13" width="1.7109375" style="34" customWidth="1"/>
    <col min="14" max="16384" width="8" style="34"/>
  </cols>
  <sheetData>
    <row r="1" spans="1:14" x14ac:dyDescent="0.2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4" ht="12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4" ht="12" customHeight="1" x14ac:dyDescent="0.2"/>
    <row r="4" spans="1:14" ht="12" customHeight="1" x14ac:dyDescent="0.2">
      <c r="A4" s="109" t="str">
        <f>'WP E, pg 1'!A5:H5</f>
        <v>Pro-Forma Adjustment - Business Transformation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4" x14ac:dyDescent="0.2">
      <c r="B5" s="117"/>
      <c r="C5" s="118"/>
      <c r="D5" s="118"/>
      <c r="F5" s="128"/>
      <c r="G5" s="128"/>
      <c r="H5" s="128"/>
    </row>
    <row r="6" spans="1:14" x14ac:dyDescent="0.2">
      <c r="B6" s="102" t="s">
        <v>65</v>
      </c>
      <c r="D6" s="119" t="s">
        <v>132</v>
      </c>
      <c r="E6" s="35"/>
      <c r="F6" s="120" t="s">
        <v>133</v>
      </c>
      <c r="G6" s="108"/>
      <c r="H6" s="108"/>
      <c r="I6" s="108"/>
      <c r="J6" s="108"/>
    </row>
    <row r="7" spans="1:14" x14ac:dyDescent="0.2">
      <c r="B7" s="35" t="s">
        <v>68</v>
      </c>
      <c r="D7" s="121">
        <v>1</v>
      </c>
      <c r="F7" s="35" t="s">
        <v>69</v>
      </c>
      <c r="H7" s="121">
        <v>1</v>
      </c>
    </row>
    <row r="8" spans="1:14" x14ac:dyDescent="0.2">
      <c r="L8" s="37" t="s">
        <v>70</v>
      </c>
      <c r="N8" s="37" t="s">
        <v>56</v>
      </c>
    </row>
    <row r="9" spans="1:14" x14ac:dyDescent="0.2">
      <c r="A9" s="34" t="s">
        <v>1</v>
      </c>
      <c r="F9" s="36" t="s">
        <v>71</v>
      </c>
      <c r="G9" s="36"/>
      <c r="H9" s="36"/>
      <c r="J9" s="37" t="s">
        <v>59</v>
      </c>
      <c r="L9" s="37" t="s">
        <v>59</v>
      </c>
      <c r="N9" s="37" t="s">
        <v>72</v>
      </c>
    </row>
    <row r="10" spans="1:14" x14ac:dyDescent="0.2">
      <c r="A10" s="96" t="s">
        <v>232</v>
      </c>
      <c r="B10" s="122" t="s">
        <v>74</v>
      </c>
      <c r="D10" s="38" t="s">
        <v>75</v>
      </c>
      <c r="E10" s="39"/>
      <c r="F10" s="38" t="s">
        <v>76</v>
      </c>
      <c r="H10" s="38" t="s">
        <v>77</v>
      </c>
      <c r="J10" s="38" t="s">
        <v>78</v>
      </c>
      <c r="L10" s="38" t="s">
        <v>78</v>
      </c>
      <c r="N10" s="38" t="s">
        <v>79</v>
      </c>
    </row>
    <row r="11" spans="1:14" x14ac:dyDescent="0.2">
      <c r="B11" s="123" t="s">
        <v>5</v>
      </c>
      <c r="D11" s="37" t="s">
        <v>6</v>
      </c>
      <c r="E11" s="39"/>
      <c r="F11" s="37" t="s">
        <v>7</v>
      </c>
      <c r="H11" s="37" t="s">
        <v>41</v>
      </c>
      <c r="J11" s="37" t="s">
        <v>42</v>
      </c>
      <c r="L11" s="37" t="s">
        <v>43</v>
      </c>
      <c r="N11" s="37" t="s">
        <v>44</v>
      </c>
    </row>
    <row r="12" spans="1:14" x14ac:dyDescent="0.2">
      <c r="B12" s="124"/>
      <c r="D12" s="37"/>
      <c r="E12" s="39"/>
      <c r="F12" s="37"/>
      <c r="H12" s="37"/>
      <c r="J12" s="37"/>
    </row>
    <row r="13" spans="1:14" x14ac:dyDescent="0.2">
      <c r="A13" s="37">
        <v>1</v>
      </c>
      <c r="B13" s="41">
        <v>44180</v>
      </c>
      <c r="D13" s="45">
        <v>0</v>
      </c>
      <c r="E13" s="39"/>
      <c r="F13" s="37" t="s">
        <v>80</v>
      </c>
      <c r="H13" s="6">
        <v>1</v>
      </c>
      <c r="J13" s="44">
        <f>1/10</f>
        <v>0.1</v>
      </c>
      <c r="L13" s="44">
        <f>1/3</f>
        <v>0.33333333333333331</v>
      </c>
      <c r="N13" s="125">
        <v>0.21</v>
      </c>
    </row>
    <row r="14" spans="1:14" x14ac:dyDescent="0.2">
      <c r="A14" s="37">
        <v>2</v>
      </c>
      <c r="B14" s="42">
        <v>44211</v>
      </c>
      <c r="D14" s="45">
        <v>0</v>
      </c>
      <c r="E14" s="39"/>
      <c r="F14" s="37" t="s">
        <v>81</v>
      </c>
      <c r="H14" s="6">
        <v>0</v>
      </c>
      <c r="J14" s="44">
        <v>0</v>
      </c>
    </row>
    <row r="15" spans="1:14" x14ac:dyDescent="0.2">
      <c r="A15" s="37">
        <v>3</v>
      </c>
      <c r="B15" s="42">
        <f>B14+30</f>
        <v>44241</v>
      </c>
      <c r="D15" s="45">
        <v>0</v>
      </c>
      <c r="E15" s="39"/>
      <c r="F15" s="37" t="s">
        <v>81</v>
      </c>
      <c r="H15" s="6">
        <v>0</v>
      </c>
      <c r="J15" s="44">
        <v>0</v>
      </c>
    </row>
    <row r="16" spans="1:14" x14ac:dyDescent="0.2">
      <c r="A16" s="37">
        <v>4</v>
      </c>
      <c r="B16" s="42">
        <f t="shared" ref="B16:B25" si="0">B15+30</f>
        <v>44271</v>
      </c>
      <c r="D16" s="45">
        <v>0</v>
      </c>
      <c r="E16" s="39"/>
      <c r="F16" s="37" t="s">
        <v>81</v>
      </c>
      <c r="H16" s="6">
        <v>0</v>
      </c>
      <c r="J16" s="44">
        <v>0</v>
      </c>
    </row>
    <row r="17" spans="1:10" x14ac:dyDescent="0.2">
      <c r="A17" s="37">
        <v>5</v>
      </c>
      <c r="B17" s="42">
        <f t="shared" si="0"/>
        <v>44301</v>
      </c>
      <c r="D17" s="45">
        <v>0</v>
      </c>
      <c r="E17" s="39"/>
      <c r="F17" s="37" t="s">
        <v>81</v>
      </c>
      <c r="H17" s="6">
        <v>0</v>
      </c>
      <c r="J17" s="44">
        <v>0</v>
      </c>
    </row>
    <row r="18" spans="1:10" x14ac:dyDescent="0.2">
      <c r="A18" s="37">
        <v>6</v>
      </c>
      <c r="B18" s="42">
        <f t="shared" si="0"/>
        <v>44331</v>
      </c>
      <c r="D18" s="45">
        <v>0</v>
      </c>
      <c r="E18" s="39"/>
      <c r="F18" s="37"/>
      <c r="H18" s="43" t="s">
        <v>9</v>
      </c>
      <c r="J18" s="44"/>
    </row>
    <row r="19" spans="1:10" x14ac:dyDescent="0.2">
      <c r="A19" s="37">
        <v>7</v>
      </c>
      <c r="B19" s="42">
        <f t="shared" si="0"/>
        <v>44361</v>
      </c>
      <c r="D19" s="45">
        <v>0</v>
      </c>
      <c r="E19" s="39"/>
      <c r="F19" s="37"/>
      <c r="H19" s="43" t="s">
        <v>9</v>
      </c>
      <c r="J19" s="44"/>
    </row>
    <row r="20" spans="1:10" x14ac:dyDescent="0.2">
      <c r="A20" s="37">
        <v>8</v>
      </c>
      <c r="B20" s="42">
        <f t="shared" si="0"/>
        <v>44391</v>
      </c>
      <c r="D20" s="45">
        <v>0</v>
      </c>
      <c r="E20" s="39"/>
      <c r="F20" s="37"/>
      <c r="H20" s="43" t="s">
        <v>9</v>
      </c>
      <c r="J20" s="44"/>
    </row>
    <row r="21" spans="1:10" x14ac:dyDescent="0.2">
      <c r="A21" s="37">
        <v>9</v>
      </c>
      <c r="B21" s="42">
        <f t="shared" si="0"/>
        <v>44421</v>
      </c>
      <c r="D21" s="45">
        <v>0</v>
      </c>
      <c r="E21" s="39"/>
      <c r="F21" s="37"/>
      <c r="H21" s="43" t="s">
        <v>9</v>
      </c>
      <c r="J21" s="44"/>
    </row>
    <row r="22" spans="1:10" x14ac:dyDescent="0.2">
      <c r="A22" s="37">
        <v>10</v>
      </c>
      <c r="B22" s="42">
        <f t="shared" si="0"/>
        <v>44451</v>
      </c>
      <c r="D22" s="45">
        <v>0</v>
      </c>
      <c r="E22" s="39"/>
      <c r="F22" s="37"/>
      <c r="H22" s="43" t="s">
        <v>9</v>
      </c>
      <c r="J22" s="44"/>
    </row>
    <row r="23" spans="1:10" x14ac:dyDescent="0.2">
      <c r="A23" s="37">
        <v>11</v>
      </c>
      <c r="B23" s="42">
        <f t="shared" si="0"/>
        <v>44481</v>
      </c>
      <c r="D23" s="45">
        <v>0</v>
      </c>
      <c r="E23" s="39"/>
      <c r="F23" s="37"/>
      <c r="H23" s="43" t="s">
        <v>9</v>
      </c>
      <c r="J23" s="44"/>
    </row>
    <row r="24" spans="1:10" x14ac:dyDescent="0.2">
      <c r="A24" s="37">
        <v>12</v>
      </c>
      <c r="B24" s="42">
        <f t="shared" si="0"/>
        <v>44511</v>
      </c>
      <c r="D24" s="45">
        <v>0</v>
      </c>
      <c r="E24" s="39"/>
      <c r="H24" s="43" t="s">
        <v>9</v>
      </c>
      <c r="J24" s="44"/>
    </row>
    <row r="25" spans="1:10" x14ac:dyDescent="0.2">
      <c r="A25" s="37">
        <v>13</v>
      </c>
      <c r="B25" s="42">
        <f t="shared" si="0"/>
        <v>44541</v>
      </c>
      <c r="D25" s="45">
        <v>0</v>
      </c>
      <c r="E25" s="39"/>
      <c r="H25" s="43"/>
      <c r="J25" s="44"/>
    </row>
    <row r="26" spans="1:10" x14ac:dyDescent="0.2">
      <c r="A26" s="37">
        <v>14</v>
      </c>
      <c r="D26" s="45"/>
      <c r="E26" s="39"/>
      <c r="J26" s="44"/>
    </row>
    <row r="27" spans="1:10" x14ac:dyDescent="0.2">
      <c r="A27" s="37">
        <v>15</v>
      </c>
      <c r="B27" s="35" t="s">
        <v>82</v>
      </c>
      <c r="D27" s="126">
        <v>44713</v>
      </c>
    </row>
    <row r="28" spans="1:10" x14ac:dyDescent="0.2">
      <c r="A28" s="37">
        <v>16</v>
      </c>
      <c r="B28" s="35" t="s">
        <v>83</v>
      </c>
      <c r="D28" s="127">
        <v>396976</v>
      </c>
    </row>
    <row r="30" spans="1:10" x14ac:dyDescent="0.2">
      <c r="B30" s="46" t="s">
        <v>84</v>
      </c>
    </row>
    <row r="31" spans="1:10" x14ac:dyDescent="0.2">
      <c r="B31" s="46" t="s">
        <v>85</v>
      </c>
    </row>
    <row r="32" spans="1:10" x14ac:dyDescent="0.2">
      <c r="B32" s="46" t="s">
        <v>134</v>
      </c>
    </row>
    <row r="33" spans="2:2" x14ac:dyDescent="0.2">
      <c r="B33" s="46" t="s">
        <v>135</v>
      </c>
    </row>
    <row r="34" spans="2:2" x14ac:dyDescent="0.2">
      <c r="B34" s="46" t="s">
        <v>136</v>
      </c>
    </row>
    <row r="35" spans="2:2" x14ac:dyDescent="0.2">
      <c r="B35" s="46" t="s">
        <v>137</v>
      </c>
    </row>
    <row r="36" spans="2:2" x14ac:dyDescent="0.2">
      <c r="B36" s="46" t="s">
        <v>138</v>
      </c>
    </row>
    <row r="37" spans="2:2" x14ac:dyDescent="0.2">
      <c r="B37" s="34" t="s">
        <v>91</v>
      </c>
    </row>
    <row r="38" spans="2:2" x14ac:dyDescent="0.2">
      <c r="B38" s="34" t="s">
        <v>92</v>
      </c>
    </row>
  </sheetData>
  <mergeCells count="6">
    <mergeCell ref="F6:J6"/>
    <mergeCell ref="A1:J1"/>
    <mergeCell ref="A2:J2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/>
  <dimension ref="A1:J433"/>
  <sheetViews>
    <sheetView zoomScaleNormal="100" workbookViewId="0">
      <selection activeCell="A3" sqref="A3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B3" s="47"/>
      <c r="C3" s="48"/>
      <c r="D3" s="48"/>
      <c r="E3" s="48"/>
      <c r="F3" s="48"/>
      <c r="G3" s="48"/>
      <c r="H3" s="48"/>
      <c r="I3" s="48"/>
      <c r="J3" s="49" t="s">
        <v>9</v>
      </c>
    </row>
    <row r="4" spans="1:10" x14ac:dyDescent="0.2">
      <c r="A4" s="100" t="str">
        <f>'Oracle CXM Engage Input'!A4:J4</f>
        <v>Pro-Forma Adjustment - Business Transformation</v>
      </c>
      <c r="B4" s="101"/>
      <c r="C4" s="101"/>
      <c r="D4" s="101"/>
      <c r="E4" s="101"/>
      <c r="F4" s="101"/>
      <c r="G4" s="101"/>
      <c r="H4" s="101"/>
      <c r="I4" s="101"/>
      <c r="J4" s="49"/>
    </row>
    <row r="5" spans="1:10" x14ac:dyDescent="0.2">
      <c r="A5" s="51"/>
      <c r="B5" s="51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110" t="str">
        <f>'Oracle CXM Engage Input'!F6</f>
        <v>Oracle CXM Engagement</v>
      </c>
      <c r="B6" s="110"/>
      <c r="C6" s="110"/>
      <c r="D6" s="110"/>
      <c r="E6" s="110"/>
      <c r="F6" s="110"/>
      <c r="G6" s="110"/>
      <c r="H6" s="110"/>
      <c r="I6" s="110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93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94</v>
      </c>
      <c r="E11" s="52" t="s">
        <v>95</v>
      </c>
      <c r="F11" s="53"/>
      <c r="G11" s="53"/>
      <c r="H11" s="53"/>
      <c r="I11" s="53"/>
    </row>
    <row r="12" spans="1:10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6">
        <v>1</v>
      </c>
      <c r="C15" s="57">
        <f>'Oracle CXM Engage Input'!B13</f>
        <v>44180</v>
      </c>
      <c r="D15" s="57"/>
      <c r="E15" s="58">
        <f>'Oracle CXM Engage Input'!D13*'Oracle CXM Engage Input'!$D$7*'Oracle CXM Engage Input'!$H$7</f>
        <v>0</v>
      </c>
      <c r="F15" s="59"/>
      <c r="G15" s="58">
        <f>'Oracle CXM Engage Input'!D27*'Oracle CXM Engage Input'!D6*'Oracle CXM Engage Input'!H6</f>
        <v>0</v>
      </c>
      <c r="H15" s="59"/>
      <c r="I15" s="58">
        <f t="shared" ref="I15:I27" si="0">G15-E15</f>
        <v>0</v>
      </c>
    </row>
    <row r="16" spans="1:10" x14ac:dyDescent="0.2">
      <c r="A16" s="56">
        <f t="shared" ref="A16:A38" si="1">1+A15</f>
        <v>2</v>
      </c>
      <c r="C16" s="57">
        <f>'Oracle CXM Engage Input'!B14</f>
        <v>44211</v>
      </c>
      <c r="D16" s="57"/>
      <c r="E16" s="60">
        <f>'Oracle CXM Engage Input'!D14*'Oracle CXM Engage Input'!$D$7*'Oracle CXM Engage Input'!$H$7</f>
        <v>0</v>
      </c>
      <c r="F16" s="59"/>
      <c r="G16" s="60">
        <f>'Oracle CXM Engage Input'!D28*'Oracle CXM Engage Input'!D7*'Oracle CXM Engage Input'!H7</f>
        <v>396976</v>
      </c>
      <c r="H16" s="59"/>
      <c r="I16" s="60">
        <f t="shared" si="0"/>
        <v>396976</v>
      </c>
    </row>
    <row r="17" spans="1:10" x14ac:dyDescent="0.2">
      <c r="A17" s="56">
        <f t="shared" si="1"/>
        <v>3</v>
      </c>
      <c r="C17" s="57">
        <f>'Oracle CXM Engage Input'!B15</f>
        <v>44241</v>
      </c>
      <c r="D17" s="57"/>
      <c r="E17" s="60">
        <f>'Oracle CXM Engage Input'!D15*'Oracle CXM Engage Input'!$D$7*'Oracle CXM Engage Input'!$H$7</f>
        <v>0</v>
      </c>
      <c r="F17" s="59"/>
      <c r="G17" s="61">
        <f t="shared" ref="G17:G27" si="2">$G$16</f>
        <v>396976</v>
      </c>
      <c r="H17" s="59"/>
      <c r="I17" s="61">
        <f t="shared" si="0"/>
        <v>396976</v>
      </c>
      <c r="J17" s="59"/>
    </row>
    <row r="18" spans="1:10" x14ac:dyDescent="0.2">
      <c r="A18" s="56">
        <f t="shared" si="1"/>
        <v>4</v>
      </c>
      <c r="C18" s="57">
        <f>'Oracle CXM Engage Input'!B16</f>
        <v>44271</v>
      </c>
      <c r="D18" s="57"/>
      <c r="E18" s="60">
        <f>'Oracle CXM Engage Input'!D16*'Oracle CXM Engage Input'!$D$7*'Oracle CXM Engage Input'!$H$7</f>
        <v>0</v>
      </c>
      <c r="F18" s="59"/>
      <c r="G18" s="61">
        <f t="shared" si="2"/>
        <v>396976</v>
      </c>
      <c r="H18" s="59"/>
      <c r="I18" s="61">
        <f t="shared" si="0"/>
        <v>396976</v>
      </c>
      <c r="J18" s="59"/>
    </row>
    <row r="19" spans="1:10" x14ac:dyDescent="0.2">
      <c r="A19" s="56">
        <f t="shared" si="1"/>
        <v>5</v>
      </c>
      <c r="C19" s="57">
        <f>'Oracle CXM Engage Input'!B17</f>
        <v>44301</v>
      </c>
      <c r="D19" s="57"/>
      <c r="E19" s="60">
        <f>'Oracle CXM Engage Input'!D17*'Oracle CXM Engage Input'!$D$7*'Oracle CXM Engage Input'!$H$7</f>
        <v>0</v>
      </c>
      <c r="F19" s="59"/>
      <c r="G19" s="61">
        <f t="shared" si="2"/>
        <v>396976</v>
      </c>
      <c r="H19" s="59"/>
      <c r="I19" s="61">
        <f t="shared" si="0"/>
        <v>396976</v>
      </c>
      <c r="J19" s="59"/>
    </row>
    <row r="20" spans="1:10" x14ac:dyDescent="0.2">
      <c r="A20" s="56">
        <f t="shared" si="1"/>
        <v>6</v>
      </c>
      <c r="C20" s="57">
        <f>'Oracle CXM Engage Input'!B18</f>
        <v>44331</v>
      </c>
      <c r="D20" s="57"/>
      <c r="E20" s="60">
        <f>'Oracle CXM Engage Input'!D18*'Oracle CXM Engage Input'!$D$7*'Oracle CXM Engage Input'!$H$7</f>
        <v>0</v>
      </c>
      <c r="F20" s="59"/>
      <c r="G20" s="61">
        <f t="shared" si="2"/>
        <v>396976</v>
      </c>
      <c r="H20" s="59"/>
      <c r="I20" s="61">
        <f t="shared" si="0"/>
        <v>396976</v>
      </c>
      <c r="J20" s="59"/>
    </row>
    <row r="21" spans="1:10" x14ac:dyDescent="0.2">
      <c r="A21" s="56">
        <f t="shared" si="1"/>
        <v>7</v>
      </c>
      <c r="C21" s="57">
        <f>'Oracle CXM Engage Input'!B19</f>
        <v>44361</v>
      </c>
      <c r="D21" s="57"/>
      <c r="E21" s="60">
        <f>'Oracle CXM Engage Input'!D19*'Oracle CXM Engage Input'!$D$7*'Oracle CXM Engage Input'!$H$7</f>
        <v>0</v>
      </c>
      <c r="F21" s="59"/>
      <c r="G21" s="61">
        <f t="shared" si="2"/>
        <v>396976</v>
      </c>
      <c r="H21" s="59"/>
      <c r="I21" s="61">
        <f t="shared" si="0"/>
        <v>396976</v>
      </c>
      <c r="J21" s="59"/>
    </row>
    <row r="22" spans="1:10" x14ac:dyDescent="0.2">
      <c r="A22" s="56">
        <f t="shared" si="1"/>
        <v>8</v>
      </c>
      <c r="C22" s="57">
        <f>'Oracle CXM Engage Input'!B20</f>
        <v>44391</v>
      </c>
      <c r="D22" s="57"/>
      <c r="E22" s="60">
        <f>'Oracle CXM Engage Input'!D20*'Oracle CXM Engage Input'!$D$7*'Oracle CXM Engage Input'!$H$7</f>
        <v>0</v>
      </c>
      <c r="F22" s="59"/>
      <c r="G22" s="61">
        <f t="shared" si="2"/>
        <v>396976</v>
      </c>
      <c r="H22" s="59"/>
      <c r="I22" s="61">
        <f t="shared" si="0"/>
        <v>396976</v>
      </c>
      <c r="J22" s="59"/>
    </row>
    <row r="23" spans="1:10" x14ac:dyDescent="0.2">
      <c r="A23" s="56">
        <f t="shared" si="1"/>
        <v>9</v>
      </c>
      <c r="C23" s="57">
        <f>'Oracle CXM Engage Input'!B21</f>
        <v>44421</v>
      </c>
      <c r="D23" s="57"/>
      <c r="E23" s="60">
        <f>'Oracle CXM Engage Input'!D21*'Oracle CXM Engage Input'!$D$7*'Oracle CXM Engage Input'!$H$7</f>
        <v>0</v>
      </c>
      <c r="F23" s="59"/>
      <c r="G23" s="61">
        <f t="shared" si="2"/>
        <v>396976</v>
      </c>
      <c r="H23" s="59"/>
      <c r="I23" s="61">
        <f t="shared" si="0"/>
        <v>396976</v>
      </c>
      <c r="J23" s="59"/>
    </row>
    <row r="24" spans="1:10" x14ac:dyDescent="0.2">
      <c r="A24" s="56">
        <f t="shared" si="1"/>
        <v>10</v>
      </c>
      <c r="C24" s="57">
        <f>'Oracle CXM Engage Input'!B22</f>
        <v>44451</v>
      </c>
      <c r="D24" s="57"/>
      <c r="E24" s="60">
        <f>'Oracle CXM Engage Input'!D22*'Oracle CXM Engage Input'!$D$7*'Oracle CXM Engage Input'!$H$7</f>
        <v>0</v>
      </c>
      <c r="F24" s="59"/>
      <c r="G24" s="61">
        <f t="shared" si="2"/>
        <v>396976</v>
      </c>
      <c r="H24" s="59"/>
      <c r="I24" s="61">
        <f t="shared" si="0"/>
        <v>396976</v>
      </c>
      <c r="J24" s="59"/>
    </row>
    <row r="25" spans="1:10" x14ac:dyDescent="0.2">
      <c r="A25" s="56">
        <f t="shared" si="1"/>
        <v>11</v>
      </c>
      <c r="C25" s="57">
        <f>'Oracle CXM Engage Input'!B23</f>
        <v>44481</v>
      </c>
      <c r="D25" s="57"/>
      <c r="E25" s="60">
        <f>'Oracle CXM Engage Input'!D23*'Oracle CXM Engage Input'!$D$7*'Oracle CXM Engage Input'!$H$7</f>
        <v>0</v>
      </c>
      <c r="F25" s="59"/>
      <c r="G25" s="61">
        <f t="shared" si="2"/>
        <v>396976</v>
      </c>
      <c r="H25" s="59"/>
      <c r="I25" s="61">
        <f t="shared" si="0"/>
        <v>396976</v>
      </c>
      <c r="J25" s="59"/>
    </row>
    <row r="26" spans="1:10" x14ac:dyDescent="0.2">
      <c r="A26" s="56">
        <f t="shared" si="1"/>
        <v>12</v>
      </c>
      <c r="C26" s="57">
        <f>'Oracle CXM Engage Input'!B24</f>
        <v>44511</v>
      </c>
      <c r="D26" s="57"/>
      <c r="E26" s="60">
        <f>'Oracle CXM Engage Input'!D24*'Oracle CXM Engage Input'!$D$7*'Oracle CXM Engage Input'!$H$7</f>
        <v>0</v>
      </c>
      <c r="F26" s="59"/>
      <c r="G26" s="61">
        <f t="shared" si="2"/>
        <v>396976</v>
      </c>
      <c r="H26" s="59"/>
      <c r="I26" s="61">
        <f t="shared" si="0"/>
        <v>396976</v>
      </c>
      <c r="J26" s="59"/>
    </row>
    <row r="27" spans="1:10" x14ac:dyDescent="0.2">
      <c r="A27" s="56">
        <f t="shared" si="1"/>
        <v>13</v>
      </c>
      <c r="C27" s="57">
        <f>'Oracle CXM Engage Input'!B25</f>
        <v>44541</v>
      </c>
      <c r="D27" s="57"/>
      <c r="E27" s="62">
        <f>'Oracle CXM Engage Input'!D25*'Oracle CXM Engage Input'!$D$7*'Oracle CXM Engage Input'!$H$7</f>
        <v>0</v>
      </c>
      <c r="F27" s="59"/>
      <c r="G27" s="63">
        <f t="shared" si="2"/>
        <v>396976</v>
      </c>
      <c r="H27" s="59"/>
      <c r="I27" s="63">
        <f t="shared" si="0"/>
        <v>396976</v>
      </c>
      <c r="J27" s="59"/>
    </row>
    <row r="28" spans="1:10" x14ac:dyDescent="0.2">
      <c r="A28" s="56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4763712</v>
      </c>
      <c r="H28" s="66"/>
      <c r="I28" s="65">
        <f>SUM(I16:I27)</f>
        <v>4763712</v>
      </c>
      <c r="J28" s="59"/>
    </row>
    <row r="29" spans="1:10" x14ac:dyDescent="0.2">
      <c r="A29" s="56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6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396976</v>
      </c>
      <c r="H30" s="66"/>
      <c r="I30" s="68">
        <f>ROUND(+I28/12,2)</f>
        <v>396976</v>
      </c>
      <c r="J30" s="66"/>
    </row>
    <row r="31" spans="1:10" ht="12" thickTop="1" x14ac:dyDescent="0.2">
      <c r="A31" s="56">
        <f t="shared" si="1"/>
        <v>17</v>
      </c>
      <c r="J31" s="59"/>
    </row>
    <row r="32" spans="1:10" x14ac:dyDescent="0.2">
      <c r="A32" s="56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6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396976</v>
      </c>
      <c r="J33" s="59"/>
    </row>
    <row r="34" spans="1:10" ht="12" thickTop="1" x14ac:dyDescent="0.2">
      <c r="A34" s="56">
        <f t="shared" si="1"/>
        <v>20</v>
      </c>
      <c r="J34" s="59"/>
    </row>
    <row r="35" spans="1:10" x14ac:dyDescent="0.2">
      <c r="A35" s="56">
        <f t="shared" si="1"/>
        <v>21</v>
      </c>
      <c r="J35" s="59"/>
    </row>
    <row r="36" spans="1:10" x14ac:dyDescent="0.2">
      <c r="A36" s="56">
        <f t="shared" si="1"/>
        <v>22</v>
      </c>
      <c r="J36" s="59"/>
    </row>
    <row r="37" spans="1:10" x14ac:dyDescent="0.2">
      <c r="A37" s="56">
        <f t="shared" si="1"/>
        <v>23</v>
      </c>
      <c r="J37" s="59"/>
    </row>
    <row r="38" spans="1:10" x14ac:dyDescent="0.2">
      <c r="A38" s="56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1"/>
  <sheetViews>
    <sheetView zoomScaleNormal="100" workbookViewId="0">
      <selection activeCell="A3" sqref="A3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13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5" style="50" customWidth="1"/>
    <col min="10" max="10" width="0.855468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2" x14ac:dyDescent="0.2">
      <c r="A1" s="47"/>
      <c r="B1" s="47"/>
      <c r="C1" s="48"/>
      <c r="D1" s="48"/>
      <c r="E1" s="48"/>
      <c r="F1" s="48"/>
      <c r="G1" s="48"/>
      <c r="H1" s="48"/>
      <c r="I1" s="48"/>
    </row>
    <row r="2" spans="1:12" x14ac:dyDescent="0.2">
      <c r="A2" s="111"/>
      <c r="B2" s="111"/>
      <c r="C2" s="111"/>
      <c r="D2" s="111"/>
      <c r="E2" s="111"/>
      <c r="F2" s="111"/>
      <c r="G2" s="111"/>
      <c r="H2" s="111"/>
      <c r="I2" s="111"/>
    </row>
    <row r="4" spans="1:12" x14ac:dyDescent="0.2">
      <c r="A4" s="111" t="str">
        <f>'Oracle CXM Engage Input'!A4:J4</f>
        <v>Pro-Forma Adjustment - Business Transformation</v>
      </c>
      <c r="B4" s="111"/>
      <c r="C4" s="111"/>
      <c r="D4" s="111"/>
      <c r="E4" s="111"/>
      <c r="F4" s="111"/>
      <c r="G4" s="111"/>
      <c r="H4" s="111"/>
      <c r="I4" s="111"/>
    </row>
    <row r="5" spans="1:12" x14ac:dyDescent="0.2">
      <c r="A5" s="51"/>
      <c r="B5" s="51"/>
      <c r="C5" s="49"/>
      <c r="D5" s="49"/>
      <c r="E5" s="49"/>
      <c r="F5" s="49"/>
      <c r="G5" s="49"/>
      <c r="H5" s="49"/>
      <c r="I5" s="49"/>
    </row>
    <row r="6" spans="1:12" x14ac:dyDescent="0.2">
      <c r="A6" s="112" t="str">
        <f>'Oracle CXM Engage Input'!F6</f>
        <v>Oracle CXM Engagement</v>
      </c>
      <c r="B6" s="112"/>
      <c r="C6" s="112"/>
      <c r="D6" s="112"/>
      <c r="E6" s="112"/>
      <c r="F6" s="112"/>
      <c r="G6" s="112"/>
      <c r="H6" s="112"/>
      <c r="I6" s="112"/>
    </row>
    <row r="7" spans="1:12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2" x14ac:dyDescent="0.2">
      <c r="A8" s="51" t="str">
        <f>'Oracle CXM Engage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2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2" ht="12" thickBot="1" x14ac:dyDescent="0.25">
      <c r="A11" s="78" t="s">
        <v>94</v>
      </c>
      <c r="E11" s="53" t="str">
        <f>"Acct "&amp;'Oracle CXM Engage Input'!F13</f>
        <v>Acct 2.303.00</v>
      </c>
      <c r="F11" s="53"/>
      <c r="G11" s="53"/>
      <c r="H11" s="53"/>
      <c r="I11" s="53"/>
    </row>
    <row r="12" spans="1:12" ht="12" thickBot="1" x14ac:dyDescent="0.25">
      <c r="A12" s="97" t="s">
        <v>96</v>
      </c>
      <c r="B12" s="55"/>
      <c r="C12" s="54" t="s">
        <v>97</v>
      </c>
      <c r="D12" s="55"/>
      <c r="E12" s="54" t="s">
        <v>98</v>
      </c>
      <c r="F12" s="55"/>
      <c r="G12" s="54" t="s">
        <v>99</v>
      </c>
      <c r="H12" s="55"/>
      <c r="I12" s="54" t="s">
        <v>100</v>
      </c>
    </row>
    <row r="13" spans="1:12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2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2" x14ac:dyDescent="0.2">
      <c r="A15" s="50">
        <v>1</v>
      </c>
      <c r="C15" s="57">
        <f>'Oracle CXM Engage TotalWO'!C15</f>
        <v>44180</v>
      </c>
      <c r="D15" s="57"/>
      <c r="E15" s="58">
        <f>'Oracle CXM Engage TotalWO'!E15*'Oracle CXM Engage Input'!$H$13</f>
        <v>0</v>
      </c>
      <c r="F15" s="71"/>
      <c r="G15" s="58">
        <f>'Oracle CXM Engage TotalWO'!G15*'Oracle CXM Engage Input'!$H$13</f>
        <v>0</v>
      </c>
      <c r="H15" s="61"/>
      <c r="I15" s="58">
        <f t="shared" ref="I15:I27" si="0">G15-E15</f>
        <v>0</v>
      </c>
    </row>
    <row r="16" spans="1:12" x14ac:dyDescent="0.2">
      <c r="A16" s="50">
        <f t="shared" ref="A16:A38" si="1">1+A15</f>
        <v>2</v>
      </c>
      <c r="C16" s="57">
        <f>'Oracle CXM Engage TotalWO'!C16</f>
        <v>44211</v>
      </c>
      <c r="D16" s="57"/>
      <c r="E16" s="60">
        <f>'Oracle CXM Engage TotalWO'!E16*'Oracle CXM Engage Input'!$H$13</f>
        <v>0</v>
      </c>
      <c r="F16" s="71"/>
      <c r="G16" s="60">
        <f>'Oracle CXM Engage TotalWO'!G16*'Oracle CXM Engage Input'!$H$13</f>
        <v>396976</v>
      </c>
      <c r="H16" s="61"/>
      <c r="I16" s="60">
        <f t="shared" si="0"/>
        <v>396976</v>
      </c>
      <c r="K16" s="87"/>
      <c r="L16" s="87"/>
    </row>
    <row r="17" spans="1:9" x14ac:dyDescent="0.2">
      <c r="A17" s="50">
        <f t="shared" si="1"/>
        <v>3</v>
      </c>
      <c r="C17" s="57">
        <f t="shared" ref="C17:C27" si="2">C16+31</f>
        <v>44242</v>
      </c>
      <c r="D17" s="57"/>
      <c r="E17" s="72">
        <f>'Oracle CXM Engage TotalWO'!E17*'Oracle CXM Engage Input'!$H$13</f>
        <v>0</v>
      </c>
      <c r="F17" s="71"/>
      <c r="G17" s="71">
        <f>'Oracle CXM Engage TotalWO'!G17*'Oracle CXM Engage Input'!$H$13</f>
        <v>396976</v>
      </c>
      <c r="H17" s="61"/>
      <c r="I17" s="61">
        <f t="shared" si="0"/>
        <v>396976</v>
      </c>
    </row>
    <row r="18" spans="1:9" x14ac:dyDescent="0.2">
      <c r="A18" s="50">
        <f t="shared" si="1"/>
        <v>4</v>
      </c>
      <c r="C18" s="57">
        <f t="shared" si="2"/>
        <v>44273</v>
      </c>
      <c r="D18" s="57"/>
      <c r="E18" s="72">
        <f>'Oracle CXM Engage TotalWO'!E18*'Oracle CXM Engage Input'!$H$13</f>
        <v>0</v>
      </c>
      <c r="F18" s="71"/>
      <c r="G18" s="71">
        <f>'Oracle CXM Engage TotalWO'!G18*'Oracle CXM Engage Input'!$H$13</f>
        <v>396976</v>
      </c>
      <c r="H18" s="61"/>
      <c r="I18" s="61">
        <f t="shared" si="0"/>
        <v>396976</v>
      </c>
    </row>
    <row r="19" spans="1:9" x14ac:dyDescent="0.2">
      <c r="A19" s="50">
        <f t="shared" si="1"/>
        <v>5</v>
      </c>
      <c r="C19" s="57">
        <f t="shared" si="2"/>
        <v>44304</v>
      </c>
      <c r="D19" s="57"/>
      <c r="E19" s="72">
        <f>'Oracle CXM Engage TotalWO'!E19*'Oracle CXM Engage Input'!$H$13</f>
        <v>0</v>
      </c>
      <c r="F19" s="71"/>
      <c r="G19" s="71">
        <f>'Oracle CXM Engage TotalWO'!G19*'Oracle CXM Engage Input'!$H$13</f>
        <v>396976</v>
      </c>
      <c r="H19" s="61"/>
      <c r="I19" s="61">
        <f t="shared" si="0"/>
        <v>396976</v>
      </c>
    </row>
    <row r="20" spans="1:9" x14ac:dyDescent="0.2">
      <c r="A20" s="50">
        <f t="shared" si="1"/>
        <v>6</v>
      </c>
      <c r="C20" s="57">
        <f t="shared" si="2"/>
        <v>44335</v>
      </c>
      <c r="D20" s="57"/>
      <c r="E20" s="72">
        <f>'Oracle CXM Engage TotalWO'!E20*'Oracle CXM Engage Input'!$H$13</f>
        <v>0</v>
      </c>
      <c r="F20" s="71"/>
      <c r="G20" s="71">
        <f>'Oracle CXM Engage TotalWO'!G20*'Oracle CXM Engage Input'!$H$13</f>
        <v>396976</v>
      </c>
      <c r="H20" s="61"/>
      <c r="I20" s="61">
        <f t="shared" si="0"/>
        <v>396976</v>
      </c>
    </row>
    <row r="21" spans="1:9" x14ac:dyDescent="0.2">
      <c r="A21" s="50">
        <f t="shared" si="1"/>
        <v>7</v>
      </c>
      <c r="C21" s="57">
        <f t="shared" si="2"/>
        <v>44366</v>
      </c>
      <c r="D21" s="57"/>
      <c r="E21" s="72">
        <f>'Oracle CXM Engage TotalWO'!E21*'Oracle CXM Engage Input'!$H$13</f>
        <v>0</v>
      </c>
      <c r="F21" s="71"/>
      <c r="G21" s="71">
        <f>'Oracle CXM Engage TotalWO'!G21*'Oracle CXM Engage Input'!$H$13</f>
        <v>396976</v>
      </c>
      <c r="H21" s="61"/>
      <c r="I21" s="61">
        <f t="shared" si="0"/>
        <v>396976</v>
      </c>
    </row>
    <row r="22" spans="1:9" x14ac:dyDescent="0.2">
      <c r="A22" s="50">
        <f t="shared" si="1"/>
        <v>8</v>
      </c>
      <c r="C22" s="57">
        <f t="shared" si="2"/>
        <v>44397</v>
      </c>
      <c r="D22" s="57"/>
      <c r="E22" s="72">
        <f>'Oracle CXM Engage TotalWO'!E22*'Oracle CXM Engage Input'!$H$13</f>
        <v>0</v>
      </c>
      <c r="F22" s="71"/>
      <c r="G22" s="71">
        <f>'Oracle CXM Engage TotalWO'!G22*'Oracle CXM Engage Input'!$H$13</f>
        <v>396976</v>
      </c>
      <c r="H22" s="61"/>
      <c r="I22" s="61">
        <f t="shared" si="0"/>
        <v>396976</v>
      </c>
    </row>
    <row r="23" spans="1:9" x14ac:dyDescent="0.2">
      <c r="A23" s="50">
        <f t="shared" si="1"/>
        <v>9</v>
      </c>
      <c r="C23" s="57">
        <f t="shared" si="2"/>
        <v>44428</v>
      </c>
      <c r="D23" s="57"/>
      <c r="E23" s="72">
        <f>'Oracle CXM Engage TotalWO'!E23*'Oracle CXM Engage Input'!$H$13</f>
        <v>0</v>
      </c>
      <c r="F23" s="71"/>
      <c r="G23" s="71">
        <f>'Oracle CXM Engage TotalWO'!G23*'Oracle CXM Engage Input'!$H$13</f>
        <v>396976</v>
      </c>
      <c r="H23" s="61"/>
      <c r="I23" s="61">
        <f t="shared" si="0"/>
        <v>396976</v>
      </c>
    </row>
    <row r="24" spans="1:9" x14ac:dyDescent="0.2">
      <c r="A24" s="50">
        <f t="shared" si="1"/>
        <v>10</v>
      </c>
      <c r="C24" s="57">
        <f t="shared" si="2"/>
        <v>44459</v>
      </c>
      <c r="D24" s="57"/>
      <c r="E24" s="72">
        <f>'Oracle CXM Engage TotalWO'!E24*'Oracle CXM Engage Input'!$H$13</f>
        <v>0</v>
      </c>
      <c r="F24" s="71"/>
      <c r="G24" s="71">
        <f>'Oracle CXM Engage TotalWO'!G24*'Oracle CXM Engage Input'!$H$13</f>
        <v>396976</v>
      </c>
      <c r="H24" s="61"/>
      <c r="I24" s="61">
        <f t="shared" si="0"/>
        <v>396976</v>
      </c>
    </row>
    <row r="25" spans="1:9" x14ac:dyDescent="0.2">
      <c r="A25" s="50">
        <f t="shared" si="1"/>
        <v>11</v>
      </c>
      <c r="C25" s="57">
        <f t="shared" si="2"/>
        <v>44490</v>
      </c>
      <c r="D25" s="57"/>
      <c r="E25" s="72">
        <f>'Oracle CXM Engage TotalWO'!E25*'Oracle CXM Engage Input'!$H$13</f>
        <v>0</v>
      </c>
      <c r="F25" s="71"/>
      <c r="G25" s="71">
        <f>'Oracle CXM Engage TotalWO'!G25*'Oracle CXM Engage Input'!$H$13</f>
        <v>396976</v>
      </c>
      <c r="H25" s="61"/>
      <c r="I25" s="61">
        <f t="shared" si="0"/>
        <v>396976</v>
      </c>
    </row>
    <row r="26" spans="1:9" x14ac:dyDescent="0.2">
      <c r="A26" s="50">
        <f t="shared" si="1"/>
        <v>12</v>
      </c>
      <c r="C26" s="57">
        <f t="shared" si="2"/>
        <v>44521</v>
      </c>
      <c r="D26" s="57"/>
      <c r="E26" s="72">
        <f>'Oracle CXM Engage TotalWO'!E26*'Oracle CXM Engage Input'!$H$13</f>
        <v>0</v>
      </c>
      <c r="F26" s="71"/>
      <c r="G26" s="71">
        <f>'Oracle CXM Engage TotalWO'!G26*'Oracle CXM Engage Input'!$H$13</f>
        <v>396976</v>
      </c>
      <c r="H26" s="61"/>
      <c r="I26" s="61">
        <f t="shared" si="0"/>
        <v>396976</v>
      </c>
    </row>
    <row r="27" spans="1:9" x14ac:dyDescent="0.2">
      <c r="A27" s="50">
        <f t="shared" si="1"/>
        <v>13</v>
      </c>
      <c r="C27" s="57">
        <f t="shared" si="2"/>
        <v>44552</v>
      </c>
      <c r="D27" s="57"/>
      <c r="E27" s="73">
        <f>'Oracle CXM Engage TotalWO'!E27*'Oracle CXM Engage Input'!$H$13</f>
        <v>0</v>
      </c>
      <c r="F27" s="71"/>
      <c r="G27" s="74">
        <f>'Oracle CXM Engage TotalWO'!G27*'Oracle CXM Engage Input'!$H$13</f>
        <v>396976</v>
      </c>
      <c r="H27" s="61"/>
      <c r="I27" s="63">
        <f t="shared" si="0"/>
        <v>396976</v>
      </c>
    </row>
    <row r="28" spans="1:9" x14ac:dyDescent="0.2">
      <c r="A28" s="50">
        <f t="shared" si="1"/>
        <v>14</v>
      </c>
      <c r="C28" s="64" t="s">
        <v>55</v>
      </c>
      <c r="D28" s="64"/>
      <c r="E28" s="65">
        <f>SUM(E16:E27)</f>
        <v>0</v>
      </c>
      <c r="F28" s="66"/>
      <c r="G28" s="65">
        <f>SUM(G16:G27)</f>
        <v>4763712</v>
      </c>
      <c r="H28" s="66"/>
      <c r="I28" s="65">
        <f>SUM(I16:I27)</f>
        <v>4763712</v>
      </c>
    </row>
    <row r="29" spans="1:9" x14ac:dyDescent="0.2">
      <c r="A29" s="50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0">
        <f t="shared" si="1"/>
        <v>16</v>
      </c>
      <c r="C30" s="67" t="s">
        <v>101</v>
      </c>
      <c r="D30" s="67"/>
      <c r="E30" s="68">
        <f>ROUND(+E28/12,2)</f>
        <v>0</v>
      </c>
      <c r="F30" s="66"/>
      <c r="G30" s="68">
        <f>ROUND(+G28/12,2)</f>
        <v>396976</v>
      </c>
      <c r="H30" s="66"/>
      <c r="I30" s="68">
        <f>ROUND(+I28/12,2)</f>
        <v>396976</v>
      </c>
    </row>
    <row r="31" spans="1:9" ht="12" thickTop="1" x14ac:dyDescent="0.2">
      <c r="A31" s="50">
        <f t="shared" si="1"/>
        <v>17</v>
      </c>
    </row>
    <row r="32" spans="1:9" x14ac:dyDescent="0.2">
      <c r="A32" s="50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0">
        <f t="shared" si="1"/>
        <v>19</v>
      </c>
      <c r="C33" s="64" t="s">
        <v>102</v>
      </c>
      <c r="D33" s="64"/>
      <c r="E33" s="59"/>
      <c r="F33" s="59"/>
      <c r="G33" s="59"/>
      <c r="H33" s="59"/>
      <c r="I33" s="68">
        <f>I30</f>
        <v>396976</v>
      </c>
    </row>
    <row r="34" spans="1:13" ht="12" thickTop="1" x14ac:dyDescent="0.2">
      <c r="A34" s="50">
        <f t="shared" si="1"/>
        <v>20</v>
      </c>
    </row>
    <row r="35" spans="1:13" x14ac:dyDescent="0.2">
      <c r="A35" s="50">
        <f t="shared" si="1"/>
        <v>21</v>
      </c>
      <c r="I35" s="64" t="s">
        <v>103</v>
      </c>
    </row>
    <row r="36" spans="1:13" x14ac:dyDescent="0.2">
      <c r="A36" s="50">
        <f t="shared" si="1"/>
        <v>22</v>
      </c>
      <c r="I36" s="64" t="s">
        <v>139</v>
      </c>
    </row>
    <row r="37" spans="1:13" x14ac:dyDescent="0.2">
      <c r="A37" s="50">
        <f t="shared" si="1"/>
        <v>23</v>
      </c>
    </row>
    <row r="38" spans="1:13" x14ac:dyDescent="0.2">
      <c r="A38" s="50">
        <f t="shared" si="1"/>
        <v>24</v>
      </c>
    </row>
    <row r="39" spans="1:13" x14ac:dyDescent="0.2">
      <c r="A39" s="47"/>
      <c r="B39" s="47"/>
      <c r="C39" s="48"/>
      <c r="D39" s="48"/>
      <c r="E39" s="48"/>
      <c r="F39" s="48"/>
      <c r="G39" s="48"/>
      <c r="H39" s="48"/>
      <c r="I39" s="48"/>
    </row>
    <row r="40" spans="1:13" x14ac:dyDescent="0.2">
      <c r="A40" s="47"/>
      <c r="B40" s="47"/>
      <c r="C40" s="48"/>
      <c r="D40" s="48"/>
      <c r="E40" s="48"/>
      <c r="F40" s="48"/>
      <c r="G40" s="48"/>
      <c r="H40" s="48"/>
      <c r="I40" s="48"/>
    </row>
    <row r="42" spans="1:13" x14ac:dyDescent="0.2">
      <c r="A42" s="111" t="str">
        <f>A4</f>
        <v>Pro-Forma Adjustment - Business Transformation</v>
      </c>
      <c r="B42" s="111"/>
      <c r="C42" s="111"/>
      <c r="D42" s="111"/>
      <c r="E42" s="111"/>
      <c r="F42" s="111"/>
      <c r="G42" s="111"/>
      <c r="H42" s="111"/>
      <c r="I42" s="111"/>
    </row>
    <row r="43" spans="1:13" x14ac:dyDescent="0.2">
      <c r="A43" s="51"/>
      <c r="B43" s="51"/>
      <c r="C43" s="49"/>
      <c r="D43" s="49"/>
      <c r="E43" s="49"/>
      <c r="F43" s="49"/>
      <c r="G43" s="49"/>
      <c r="H43" s="49"/>
      <c r="I43" s="49"/>
    </row>
    <row r="44" spans="1:13" x14ac:dyDescent="0.2">
      <c r="A44" s="51" t="str">
        <f>A6</f>
        <v>Oracle CXM Engagement</v>
      </c>
      <c r="B44" s="51"/>
      <c r="C44" s="49"/>
      <c r="D44" s="49"/>
      <c r="E44" s="49"/>
      <c r="F44" s="49"/>
      <c r="G44" s="49"/>
      <c r="H44" s="49"/>
      <c r="I44" s="49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105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106</v>
      </c>
      <c r="M48" s="56" t="s">
        <v>106</v>
      </c>
    </row>
    <row r="49" spans="1:13" ht="12" thickBot="1" x14ac:dyDescent="0.25">
      <c r="A49" s="78" t="s">
        <v>94</v>
      </c>
      <c r="E49" s="53" t="str">
        <f>E11</f>
        <v>Acct 2.303.00</v>
      </c>
      <c r="F49" s="53"/>
      <c r="G49" s="53"/>
      <c r="H49" s="53"/>
      <c r="I49" s="53"/>
      <c r="K49" s="56" t="s">
        <v>107</v>
      </c>
      <c r="M49" s="56" t="s">
        <v>108</v>
      </c>
    </row>
    <row r="50" spans="1:13" ht="12" thickBot="1" x14ac:dyDescent="0.25">
      <c r="A50" s="97" t="s">
        <v>96</v>
      </c>
      <c r="B50" s="56"/>
      <c r="C50" s="54" t="s">
        <v>97</v>
      </c>
      <c r="D50" s="56"/>
      <c r="E50" s="54" t="s">
        <v>98</v>
      </c>
      <c r="F50" s="56"/>
      <c r="G50" s="54" t="s">
        <v>99</v>
      </c>
      <c r="H50" s="56"/>
      <c r="I50" s="54" t="s">
        <v>100</v>
      </c>
      <c r="K50" s="54" t="s">
        <v>109</v>
      </c>
      <c r="M50" s="54" t="s">
        <v>110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6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3308.13</v>
      </c>
      <c r="H53" s="66"/>
      <c r="I53" s="65">
        <f t="shared" ref="I53:I64" si="4">G53-E53</f>
        <v>3308.13</v>
      </c>
      <c r="K53" s="60"/>
      <c r="M53" s="65">
        <f>+ROUND(I53/I$67*M$67,2)</f>
        <v>1620.99</v>
      </c>
    </row>
    <row r="54" spans="1:13" x14ac:dyDescent="0.2">
      <c r="A54" s="56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3308.13</v>
      </c>
      <c r="H54" s="59"/>
      <c r="I54" s="61">
        <f t="shared" si="4"/>
        <v>3308.13</v>
      </c>
      <c r="M54" s="61">
        <f t="shared" ref="M54:M60" si="8">+ROUND(I54/I$67*M$67,2)</f>
        <v>1620.99</v>
      </c>
    </row>
    <row r="55" spans="1:13" x14ac:dyDescent="0.2">
      <c r="A55" s="56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3308.13</v>
      </c>
      <c r="H55" s="59"/>
      <c r="I55" s="61">
        <f t="shared" si="4"/>
        <v>3308.13</v>
      </c>
      <c r="M55" s="61">
        <f t="shared" si="8"/>
        <v>1620.99</v>
      </c>
    </row>
    <row r="56" spans="1:13" x14ac:dyDescent="0.2">
      <c r="A56" s="56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3308.13</v>
      </c>
      <c r="H56" s="59"/>
      <c r="I56" s="61">
        <f t="shared" si="4"/>
        <v>3308.13</v>
      </c>
      <c r="M56" s="61">
        <f t="shared" si="8"/>
        <v>1620.99</v>
      </c>
    </row>
    <row r="57" spans="1:13" x14ac:dyDescent="0.2">
      <c r="A57" s="56">
        <f t="shared" si="5"/>
        <v>5</v>
      </c>
      <c r="C57" s="57">
        <f t="shared" si="6"/>
        <v>44335</v>
      </c>
      <c r="D57" s="57"/>
      <c r="E57" s="71">
        <f t="shared" si="3"/>
        <v>0</v>
      </c>
      <c r="F57" s="75"/>
      <c r="G57" s="71">
        <f t="shared" si="7"/>
        <v>3308.13</v>
      </c>
      <c r="H57" s="59"/>
      <c r="I57" s="61">
        <f t="shared" si="4"/>
        <v>3308.13</v>
      </c>
      <c r="M57" s="61">
        <f t="shared" si="8"/>
        <v>1620.99</v>
      </c>
    </row>
    <row r="58" spans="1:13" x14ac:dyDescent="0.2">
      <c r="A58" s="56">
        <f t="shared" si="5"/>
        <v>6</v>
      </c>
      <c r="C58" s="57">
        <f t="shared" si="6"/>
        <v>44366</v>
      </c>
      <c r="D58" s="57"/>
      <c r="E58" s="71">
        <f t="shared" si="3"/>
        <v>0</v>
      </c>
      <c r="F58" s="75"/>
      <c r="G58" s="71">
        <f t="shared" si="7"/>
        <v>3308.13</v>
      </c>
      <c r="H58" s="59"/>
      <c r="I58" s="61">
        <f t="shared" si="4"/>
        <v>3308.13</v>
      </c>
      <c r="M58" s="61">
        <f t="shared" si="8"/>
        <v>1620.99</v>
      </c>
    </row>
    <row r="59" spans="1:13" x14ac:dyDescent="0.2">
      <c r="A59" s="56">
        <f t="shared" si="5"/>
        <v>7</v>
      </c>
      <c r="C59" s="57">
        <f t="shared" si="6"/>
        <v>44397</v>
      </c>
      <c r="D59" s="57"/>
      <c r="E59" s="71">
        <f t="shared" si="3"/>
        <v>0</v>
      </c>
      <c r="F59" s="75"/>
      <c r="G59" s="71">
        <f t="shared" si="7"/>
        <v>3308.13</v>
      </c>
      <c r="H59" s="59"/>
      <c r="I59" s="61">
        <f t="shared" si="4"/>
        <v>3308.13</v>
      </c>
      <c r="M59" s="61">
        <f t="shared" si="8"/>
        <v>1620.99</v>
      </c>
    </row>
    <row r="60" spans="1:13" x14ac:dyDescent="0.2">
      <c r="A60" s="56">
        <f t="shared" si="5"/>
        <v>8</v>
      </c>
      <c r="C60" s="57">
        <f t="shared" si="6"/>
        <v>44428</v>
      </c>
      <c r="D60" s="57"/>
      <c r="E60" s="71">
        <f t="shared" si="3"/>
        <v>0</v>
      </c>
      <c r="F60" s="75"/>
      <c r="G60" s="71">
        <f t="shared" si="7"/>
        <v>3308.13</v>
      </c>
      <c r="H60" s="59"/>
      <c r="I60" s="61">
        <f t="shared" si="4"/>
        <v>3308.13</v>
      </c>
      <c r="M60" s="61">
        <f t="shared" si="8"/>
        <v>1620.99</v>
      </c>
    </row>
    <row r="61" spans="1:13" x14ac:dyDescent="0.2">
      <c r="A61" s="56">
        <f t="shared" si="5"/>
        <v>9</v>
      </c>
      <c r="C61" s="57">
        <f t="shared" si="6"/>
        <v>44459</v>
      </c>
      <c r="D61" s="57"/>
      <c r="E61" s="71">
        <f t="shared" si="3"/>
        <v>0</v>
      </c>
      <c r="F61" s="75"/>
      <c r="G61" s="71">
        <f t="shared" si="7"/>
        <v>3308.13</v>
      </c>
      <c r="H61" s="59"/>
      <c r="I61" s="61">
        <f t="shared" si="4"/>
        <v>3308.13</v>
      </c>
      <c r="M61" s="61">
        <f>+ROUND(I61/I$67*M$67,2)+0.01</f>
        <v>1621</v>
      </c>
    </row>
    <row r="62" spans="1:13" x14ac:dyDescent="0.2">
      <c r="A62" s="56">
        <f t="shared" si="5"/>
        <v>10</v>
      </c>
      <c r="C62" s="57">
        <f t="shared" si="6"/>
        <v>44490</v>
      </c>
      <c r="D62" s="57"/>
      <c r="E62" s="71">
        <f t="shared" si="3"/>
        <v>0</v>
      </c>
      <c r="F62" s="75"/>
      <c r="G62" s="71">
        <f t="shared" si="7"/>
        <v>3308.13</v>
      </c>
      <c r="H62" s="59"/>
      <c r="I62" s="61">
        <f t="shared" si="4"/>
        <v>3308.13</v>
      </c>
      <c r="M62" s="61">
        <f>+ROUND(I62/I$67*M$67,2)+0.01</f>
        <v>1621</v>
      </c>
    </row>
    <row r="63" spans="1:13" x14ac:dyDescent="0.2">
      <c r="A63" s="56">
        <f t="shared" si="5"/>
        <v>11</v>
      </c>
      <c r="C63" s="57">
        <f t="shared" si="6"/>
        <v>44521</v>
      </c>
      <c r="D63" s="57"/>
      <c r="E63" s="71">
        <f t="shared" si="3"/>
        <v>0</v>
      </c>
      <c r="F63" s="75"/>
      <c r="G63" s="71">
        <f t="shared" si="7"/>
        <v>3308.13</v>
      </c>
      <c r="H63" s="59"/>
      <c r="I63" s="61">
        <f t="shared" si="4"/>
        <v>3308.13</v>
      </c>
      <c r="M63" s="61">
        <f>+ROUND(I63/I$67*M$67,2)+0.01</f>
        <v>1621</v>
      </c>
    </row>
    <row r="64" spans="1:13" x14ac:dyDescent="0.2">
      <c r="A64" s="56">
        <f t="shared" si="5"/>
        <v>12</v>
      </c>
      <c r="C64" s="57">
        <f t="shared" si="6"/>
        <v>44552</v>
      </c>
      <c r="D64" s="57"/>
      <c r="E64" s="74">
        <f t="shared" si="3"/>
        <v>0</v>
      </c>
      <c r="F64" s="75"/>
      <c r="G64" s="74">
        <f t="shared" si="7"/>
        <v>3308.13</v>
      </c>
      <c r="H64" s="59"/>
      <c r="I64" s="63">
        <f t="shared" si="4"/>
        <v>3308.13</v>
      </c>
      <c r="M64" s="63">
        <f>+ROUND(I64/I$67*M$67,2)+0.01</f>
        <v>1621</v>
      </c>
    </row>
    <row r="65" spans="1:13" x14ac:dyDescent="0.2">
      <c r="A65" s="56">
        <f t="shared" si="5"/>
        <v>13</v>
      </c>
      <c r="C65" s="64" t="s">
        <v>55</v>
      </c>
      <c r="D65" s="64"/>
      <c r="E65" s="65">
        <f>SUM(E53:E64)</f>
        <v>0</v>
      </c>
      <c r="F65" s="66"/>
      <c r="G65" s="65">
        <f>SUM(G53:G64)</f>
        <v>39697.56</v>
      </c>
      <c r="H65" s="66"/>
      <c r="I65" s="65">
        <f>SUM(I53:I64)</f>
        <v>39697.56</v>
      </c>
      <c r="M65" s="65">
        <f>SUM(M53:M64)</f>
        <v>19451.919999999998</v>
      </c>
    </row>
    <row r="66" spans="1:13" x14ac:dyDescent="0.2">
      <c r="A66" s="56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6">
        <f t="shared" si="5"/>
        <v>15</v>
      </c>
      <c r="C67" s="64" t="s">
        <v>102</v>
      </c>
      <c r="D67" s="64"/>
      <c r="E67" s="66"/>
      <c r="F67" s="66"/>
      <c r="G67" s="66"/>
      <c r="H67" s="66"/>
      <c r="I67" s="68">
        <f>I65</f>
        <v>39697.56</v>
      </c>
      <c r="K67" s="68">
        <f>ROUND(G16*K73,2)</f>
        <v>132325.32999999999</v>
      </c>
      <c r="M67" s="68">
        <f>ROUND(+(K67-I67)*M73,2)</f>
        <v>19451.830000000002</v>
      </c>
    </row>
    <row r="68" spans="1:13" ht="12" thickTop="1" x14ac:dyDescent="0.2">
      <c r="A68" s="56">
        <f t="shared" si="5"/>
        <v>16</v>
      </c>
      <c r="E68" s="59"/>
      <c r="F68" s="59"/>
      <c r="G68" s="59"/>
      <c r="H68" s="59"/>
      <c r="I68" s="64" t="s">
        <v>103</v>
      </c>
    </row>
    <row r="69" spans="1:13" x14ac:dyDescent="0.2">
      <c r="A69" s="56">
        <f t="shared" si="5"/>
        <v>17</v>
      </c>
      <c r="I69" s="64" t="s">
        <v>140</v>
      </c>
      <c r="M69" s="56" t="s">
        <v>106</v>
      </c>
    </row>
    <row r="70" spans="1:13" x14ac:dyDescent="0.2">
      <c r="A70" s="56">
        <f t="shared" si="5"/>
        <v>18</v>
      </c>
      <c r="K70" s="56" t="s">
        <v>112</v>
      </c>
      <c r="M70" s="56" t="s">
        <v>113</v>
      </c>
    </row>
    <row r="71" spans="1:13" x14ac:dyDescent="0.2">
      <c r="A71" s="56">
        <f t="shared" si="5"/>
        <v>19</v>
      </c>
      <c r="E71" s="76" t="s">
        <v>114</v>
      </c>
      <c r="F71" s="76"/>
      <c r="G71" s="76" t="s">
        <v>115</v>
      </c>
      <c r="K71" s="56" t="s">
        <v>116</v>
      </c>
      <c r="M71" s="56" t="s">
        <v>117</v>
      </c>
    </row>
    <row r="72" spans="1:13" ht="12" thickBot="1" x14ac:dyDescent="0.25">
      <c r="A72" s="56">
        <f t="shared" si="5"/>
        <v>20</v>
      </c>
      <c r="E72" s="77" t="s">
        <v>118</v>
      </c>
      <c r="F72" s="76"/>
      <c r="G72" s="77" t="s">
        <v>118</v>
      </c>
      <c r="K72" s="77" t="s">
        <v>119</v>
      </c>
      <c r="M72" s="77" t="s">
        <v>120</v>
      </c>
    </row>
    <row r="73" spans="1:13" x14ac:dyDescent="0.2">
      <c r="A73" s="56">
        <f t="shared" si="5"/>
        <v>21</v>
      </c>
      <c r="C73" s="78" t="str">
        <f>E49</f>
        <v>Acct 2.303.00</v>
      </c>
      <c r="D73" s="78"/>
      <c r="E73" s="79">
        <f>'Oracle CXM Engage Input'!J13</f>
        <v>0.1</v>
      </c>
      <c r="F73" s="79"/>
      <c r="G73" s="79">
        <f>E73/12</f>
        <v>8.3333333333333332E-3</v>
      </c>
      <c r="K73" s="88">
        <f>+'Oracle CXM Engage Input'!L13</f>
        <v>0.33333333333333331</v>
      </c>
      <c r="M73" s="89">
        <f>+'Oracle CXM Engage Input'!N13</f>
        <v>0.21</v>
      </c>
    </row>
    <row r="74" spans="1:13" x14ac:dyDescent="0.2">
      <c r="A74" s="56">
        <f t="shared" si="5"/>
        <v>22</v>
      </c>
      <c r="H74" s="69"/>
      <c r="I74" s="59"/>
      <c r="K74" s="56" t="s">
        <v>121</v>
      </c>
    </row>
    <row r="75" spans="1:13" x14ac:dyDescent="0.2">
      <c r="A75" s="56">
        <f t="shared" si="5"/>
        <v>23</v>
      </c>
      <c r="H75" s="79"/>
      <c r="I75" s="59"/>
    </row>
    <row r="76" spans="1:13" x14ac:dyDescent="0.2">
      <c r="A76" s="56">
        <f t="shared" si="5"/>
        <v>24</v>
      </c>
    </row>
    <row r="77" spans="1:13" x14ac:dyDescent="0.2">
      <c r="A77" s="56">
        <f t="shared" si="5"/>
        <v>25</v>
      </c>
      <c r="H77" s="79"/>
      <c r="I77" s="59"/>
    </row>
    <row r="78" spans="1:13" x14ac:dyDescent="0.2">
      <c r="A78" s="47"/>
      <c r="B78" s="47"/>
      <c r="C78" s="48"/>
      <c r="D78" s="48"/>
      <c r="E78" s="48"/>
      <c r="F78" s="48"/>
      <c r="G78" s="48"/>
      <c r="H78" s="48"/>
      <c r="I78" s="48"/>
    </row>
    <row r="79" spans="1:13" x14ac:dyDescent="0.2">
      <c r="A79" s="47"/>
      <c r="B79" s="47"/>
      <c r="C79" s="48"/>
      <c r="D79" s="48"/>
      <c r="E79" s="48"/>
      <c r="F79" s="48"/>
      <c r="G79" s="48"/>
      <c r="H79" s="48"/>
      <c r="I79" s="48"/>
    </row>
    <row r="81" spans="1:13" x14ac:dyDescent="0.2">
      <c r="A81" s="111" t="str">
        <f>A4</f>
        <v>Pro-Forma Adjustment - Business Transformation</v>
      </c>
      <c r="B81" s="111"/>
      <c r="C81" s="111"/>
      <c r="D81" s="111"/>
      <c r="E81" s="111"/>
      <c r="F81" s="111"/>
      <c r="G81" s="111"/>
      <c r="H81" s="111"/>
      <c r="I81" s="111"/>
    </row>
    <row r="82" spans="1:13" x14ac:dyDescent="0.2">
      <c r="A82" s="51"/>
      <c r="B82" s="51"/>
      <c r="C82" s="49"/>
      <c r="D82" s="49"/>
      <c r="E82" s="49"/>
      <c r="F82" s="49"/>
      <c r="G82" s="49"/>
      <c r="H82" s="49"/>
      <c r="I82" s="49"/>
    </row>
    <row r="83" spans="1:13" x14ac:dyDescent="0.2">
      <c r="A83" s="51" t="str">
        <f>A6</f>
        <v>Oracle CXM Engagement</v>
      </c>
      <c r="B83" s="51"/>
      <c r="C83" s="49"/>
      <c r="D83" s="49"/>
      <c r="E83" s="49"/>
      <c r="F83" s="49"/>
      <c r="G83" s="49"/>
      <c r="H83" s="49"/>
      <c r="I83" s="49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122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94</v>
      </c>
      <c r="E88" s="53" t="str">
        <f>E11</f>
        <v>Acct 2.303.00</v>
      </c>
      <c r="F88" s="53"/>
      <c r="G88" s="53"/>
      <c r="H88" s="53"/>
      <c r="I88" s="53"/>
      <c r="M88" s="56" t="s">
        <v>123</v>
      </c>
    </row>
    <row r="89" spans="1:13" ht="12" thickBot="1" x14ac:dyDescent="0.25">
      <c r="A89" s="97" t="s">
        <v>96</v>
      </c>
      <c r="B89" s="56"/>
      <c r="C89" s="54" t="s">
        <v>97</v>
      </c>
      <c r="D89" s="56"/>
      <c r="E89" s="54" t="s">
        <v>98</v>
      </c>
      <c r="F89" s="56"/>
      <c r="G89" s="54" t="s">
        <v>99</v>
      </c>
      <c r="H89" s="56"/>
      <c r="I89" s="54" t="s">
        <v>100</v>
      </c>
      <c r="M89" s="54" t="s">
        <v>124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3308.13</v>
      </c>
      <c r="H93" s="59"/>
      <c r="I93" s="60">
        <f t="shared" si="9"/>
        <v>3308.13</v>
      </c>
      <c r="M93" s="60">
        <f>+M53</f>
        <v>1620.99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6616.26</v>
      </c>
      <c r="H94" s="59"/>
      <c r="I94" s="61">
        <f t="shared" si="9"/>
        <v>6616.26</v>
      </c>
      <c r="M94" s="61">
        <f>+M93+M54</f>
        <v>3241.98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9924.39</v>
      </c>
      <c r="H95" s="59"/>
      <c r="I95" s="61">
        <f t="shared" si="9"/>
        <v>9924.39</v>
      </c>
      <c r="M95" s="61">
        <f t="shared" ref="M95:M104" si="14">+M94+M55</f>
        <v>4862.97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13232.52</v>
      </c>
      <c r="H96" s="59"/>
      <c r="I96" s="61">
        <f t="shared" si="9"/>
        <v>13232.52</v>
      </c>
      <c r="M96" s="61">
        <f t="shared" si="14"/>
        <v>6483.96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0</v>
      </c>
      <c r="F97" s="59"/>
      <c r="G97" s="61">
        <f t="shared" si="13"/>
        <v>16540.650000000001</v>
      </c>
      <c r="H97" s="59"/>
      <c r="I97" s="61">
        <f t="shared" si="9"/>
        <v>16540.650000000001</v>
      </c>
      <c r="M97" s="61">
        <f t="shared" si="14"/>
        <v>8104.95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0</v>
      </c>
      <c r="F98" s="59"/>
      <c r="G98" s="61">
        <f t="shared" si="13"/>
        <v>19848.780000000002</v>
      </c>
      <c r="H98" s="59"/>
      <c r="I98" s="61">
        <f t="shared" si="9"/>
        <v>19848.780000000002</v>
      </c>
      <c r="M98" s="61">
        <f t="shared" si="14"/>
        <v>9725.94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0</v>
      </c>
      <c r="F99" s="59"/>
      <c r="G99" s="61">
        <f t="shared" si="13"/>
        <v>23156.910000000003</v>
      </c>
      <c r="H99" s="59"/>
      <c r="I99" s="61">
        <f t="shared" si="9"/>
        <v>23156.910000000003</v>
      </c>
      <c r="M99" s="61">
        <f t="shared" si="14"/>
        <v>11346.93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0</v>
      </c>
      <c r="F100" s="59"/>
      <c r="G100" s="61">
        <f t="shared" si="13"/>
        <v>26465.040000000005</v>
      </c>
      <c r="H100" s="59"/>
      <c r="I100" s="61">
        <f t="shared" si="9"/>
        <v>26465.040000000005</v>
      </c>
      <c r="M100" s="61">
        <f t="shared" si="14"/>
        <v>12967.92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0</v>
      </c>
      <c r="F101" s="59"/>
      <c r="G101" s="61">
        <f t="shared" si="13"/>
        <v>29773.170000000006</v>
      </c>
      <c r="H101" s="59"/>
      <c r="I101" s="61">
        <f t="shared" si="9"/>
        <v>29773.170000000006</v>
      </c>
      <c r="M101" s="61">
        <f t="shared" si="14"/>
        <v>14588.92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0</v>
      </c>
      <c r="F102" s="59"/>
      <c r="G102" s="61">
        <f t="shared" si="13"/>
        <v>33081.300000000003</v>
      </c>
      <c r="H102" s="59"/>
      <c r="I102" s="61">
        <f t="shared" si="9"/>
        <v>33081.300000000003</v>
      </c>
      <c r="M102" s="61">
        <f t="shared" si="14"/>
        <v>16209.92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0</v>
      </c>
      <c r="F103" s="59"/>
      <c r="G103" s="61">
        <f t="shared" si="13"/>
        <v>36389.43</v>
      </c>
      <c r="H103" s="59"/>
      <c r="I103" s="61">
        <f t="shared" si="9"/>
        <v>36389.43</v>
      </c>
      <c r="M103" s="61">
        <f t="shared" si="14"/>
        <v>17830.919999999998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0</v>
      </c>
      <c r="F104" s="59"/>
      <c r="G104" s="63">
        <f t="shared" si="13"/>
        <v>39697.56</v>
      </c>
      <c r="H104" s="59"/>
      <c r="I104" s="63">
        <f t="shared" si="9"/>
        <v>39697.56</v>
      </c>
      <c r="M104" s="63">
        <f t="shared" si="14"/>
        <v>19451.919999999998</v>
      </c>
    </row>
    <row r="105" spans="1:13" x14ac:dyDescent="0.2">
      <c r="A105" s="50">
        <f t="shared" si="10"/>
        <v>14</v>
      </c>
      <c r="C105" s="64" t="s">
        <v>55</v>
      </c>
      <c r="D105" s="64"/>
      <c r="E105" s="65">
        <f>SUM(E93:E104)</f>
        <v>0</v>
      </c>
      <c r="F105" s="66"/>
      <c r="G105" s="65">
        <f>SUM(G93:G104)</f>
        <v>258034.14</v>
      </c>
      <c r="H105" s="66"/>
      <c r="I105" s="65">
        <f>SUM(I93:I104)</f>
        <v>258034.14</v>
      </c>
      <c r="M105" s="65">
        <f>SUM(M93:M104)</f>
        <v>126437.31999999999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125</v>
      </c>
      <c r="D107" s="80"/>
      <c r="E107" s="68">
        <f>ROUND(+E105/12,2)</f>
        <v>0</v>
      </c>
      <c r="F107" s="66"/>
      <c r="G107" s="68">
        <f>ROUND(+G105/12,2)</f>
        <v>21502.85</v>
      </c>
      <c r="H107" s="66"/>
      <c r="I107" s="68">
        <f>ROUND(+I105/12,2)</f>
        <v>21502.85</v>
      </c>
      <c r="M107" s="68">
        <f>ROUND(+M105/12,2)</f>
        <v>10536.44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102</v>
      </c>
      <c r="D110" s="64"/>
      <c r="E110" s="59"/>
      <c r="F110" s="59"/>
      <c r="G110" s="59"/>
      <c r="H110" s="59"/>
      <c r="I110" s="81">
        <f>I107</f>
        <v>21502.85</v>
      </c>
      <c r="M110" s="81">
        <f>+M107</f>
        <v>10536.44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103</v>
      </c>
      <c r="M111" s="64" t="s">
        <v>103</v>
      </c>
    </row>
    <row r="112" spans="1:13" x14ac:dyDescent="0.2">
      <c r="A112" s="50">
        <f t="shared" si="10"/>
        <v>21</v>
      </c>
      <c r="I112" s="64" t="s">
        <v>141</v>
      </c>
      <c r="M112" s="64" t="s">
        <v>142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114</v>
      </c>
      <c r="F114" s="76"/>
      <c r="G114" s="76" t="s">
        <v>115</v>
      </c>
    </row>
    <row r="115" spans="1:9" ht="12" thickBot="1" x14ac:dyDescent="0.25">
      <c r="A115" s="50">
        <f t="shared" si="10"/>
        <v>24</v>
      </c>
      <c r="E115" s="77" t="s">
        <v>118</v>
      </c>
      <c r="F115" s="76"/>
      <c r="G115" s="77" t="s">
        <v>118</v>
      </c>
    </row>
    <row r="116" spans="1:9" x14ac:dyDescent="0.2">
      <c r="A116" s="50">
        <f t="shared" si="10"/>
        <v>25</v>
      </c>
      <c r="C116" s="78" t="str">
        <f>C73</f>
        <v>Acct 2.303.00</v>
      </c>
      <c r="D116" s="78"/>
      <c r="E116" s="82">
        <f>E73</f>
        <v>0.1</v>
      </c>
      <c r="F116" s="82"/>
      <c r="G116" s="82">
        <f>G73</f>
        <v>8.3333333333333332E-3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5">
    <mergeCell ref="A2:I2"/>
    <mergeCell ref="A4:I4"/>
    <mergeCell ref="A6:I6"/>
    <mergeCell ref="A42:I42"/>
    <mergeCell ref="A81:I81"/>
  </mergeCells>
  <pageMargins left="0.75" right="0.75" top="1" bottom="1" header="0.5" footer="0.5"/>
  <pageSetup scale="96" orientation="portrait" r:id="rId1"/>
  <headerFooter alignWithMargins="0">
    <oddHeader>&amp;C&amp;8Exhibit ASR 1.1, WP E
Business Transformation
Test Year Ending December 31, 2021
Utility: MidAmerican Energy Company
Docket No. NG22-___
Individual Responsible: Aimee S. Rooney</oddHeader>
    <oddFooter>&amp;C&amp;8Exhibit ASR 1.1, WP E
Page &amp;P of &amp;N</oddFooter>
  </headerFooter>
  <rowBreaks count="2" manualBreakCount="2">
    <brk id="38" max="16383" man="1"/>
    <brk id="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3687E-3FE8-405B-B52C-FC0976B9C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F32D36-8792-40C5-A9CD-0F698E757019}">
  <ds:schemaRefs>
    <ds:schemaRef ds:uri="http://schemas.microsoft.com/office/2006/documentManagement/types"/>
    <ds:schemaRef ds:uri="http://purl.org/dc/elements/1.1/"/>
    <ds:schemaRef ds:uri="a6bdf0c3-ccba-4ad4-a261-da85c323314a"/>
    <ds:schemaRef ds:uri="ec465538-51ad-4a49-97bb-3af484439683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52E54F3-36AF-483B-878C-C2367CB616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31</vt:i4>
      </vt:variant>
    </vt:vector>
  </HeadingPairs>
  <TitlesOfParts>
    <vt:vector size="73" baseType="lpstr">
      <vt:lpstr>WP E, pg 1</vt:lpstr>
      <vt:lpstr>WP E, pg 2 &amp; 3</vt:lpstr>
      <vt:lpstr>Oracle CXM Input</vt:lpstr>
      <vt:lpstr>Oracle CXM TotalWO</vt:lpstr>
      <vt:lpstr>Oracle CXM Acct1</vt:lpstr>
      <vt:lpstr>Oracle CXM Support</vt:lpstr>
      <vt:lpstr>Oracle CXM Engage Input</vt:lpstr>
      <vt:lpstr>Oracle CXM Engage TotalWO</vt:lpstr>
      <vt:lpstr>Oracle CXM Engage Acct1</vt:lpstr>
      <vt:lpstr>Oracle CXM Engage Support</vt:lpstr>
      <vt:lpstr>Maximo 2022 Input</vt:lpstr>
      <vt:lpstr>Maximo 2022 TotalWO</vt:lpstr>
      <vt:lpstr>Maximo 2022 Acct1</vt:lpstr>
      <vt:lpstr>Maximo 2022 Support</vt:lpstr>
      <vt:lpstr>Maximo 2023 Input</vt:lpstr>
      <vt:lpstr>Maximo 2023 TotalWO</vt:lpstr>
      <vt:lpstr>Maximo 2023 Acct1</vt:lpstr>
      <vt:lpstr>Maximo 2023 Support</vt:lpstr>
      <vt:lpstr>Oracle ERP Input</vt:lpstr>
      <vt:lpstr>Oracle ERP TotalWO</vt:lpstr>
      <vt:lpstr>Oracle ERP Acct1</vt:lpstr>
      <vt:lpstr>Oracle ERP Support</vt:lpstr>
      <vt:lpstr>PowerPlan Input</vt:lpstr>
      <vt:lpstr>PowerPlan TotalWO</vt:lpstr>
      <vt:lpstr>PowerPlan Acct1</vt:lpstr>
      <vt:lpstr>PowerPlan Support</vt:lpstr>
      <vt:lpstr>Oracle HCM Input</vt:lpstr>
      <vt:lpstr>Oracle HCM TotalWO</vt:lpstr>
      <vt:lpstr>Oracle HCM Acct1</vt:lpstr>
      <vt:lpstr>Oracle HCM Support</vt:lpstr>
      <vt:lpstr>Oracle OPC Input</vt:lpstr>
      <vt:lpstr>Oracle OPC TotalWO</vt:lpstr>
      <vt:lpstr>Oracle OPC Acct1</vt:lpstr>
      <vt:lpstr>Oracle OPC Support</vt:lpstr>
      <vt:lpstr>Mobile GIS Input</vt:lpstr>
      <vt:lpstr>Mobile GIS TotalWO</vt:lpstr>
      <vt:lpstr>Mobile GIS Acct1</vt:lpstr>
      <vt:lpstr>Mobile GIS Support</vt:lpstr>
      <vt:lpstr>Vertex Input</vt:lpstr>
      <vt:lpstr>Vertex TotalWO</vt:lpstr>
      <vt:lpstr>Vertex Acct1</vt:lpstr>
      <vt:lpstr>Vertex Support</vt:lpstr>
      <vt:lpstr>'Maximo 2022 Acct1'!Print_Area</vt:lpstr>
      <vt:lpstr>'Maximo 2022 Support'!Print_Area</vt:lpstr>
      <vt:lpstr>'Maximo 2022 TotalWO'!Print_Area</vt:lpstr>
      <vt:lpstr>'Maximo 2023 Acct1'!Print_Area</vt:lpstr>
      <vt:lpstr>'Maximo 2023 Support'!Print_Area</vt:lpstr>
      <vt:lpstr>'Maximo 2023 TotalWO'!Print_Area</vt:lpstr>
      <vt:lpstr>'Mobile GIS Acct1'!Print_Area</vt:lpstr>
      <vt:lpstr>'Mobile GIS Support'!Print_Area</vt:lpstr>
      <vt:lpstr>'Mobile GIS TotalWO'!Print_Area</vt:lpstr>
      <vt:lpstr>'Oracle CXM Acct1'!Print_Area</vt:lpstr>
      <vt:lpstr>'Oracle CXM Engage Acct1'!Print_Area</vt:lpstr>
      <vt:lpstr>'Oracle CXM Engage Support'!Print_Area</vt:lpstr>
      <vt:lpstr>'Oracle CXM Engage TotalWO'!Print_Area</vt:lpstr>
      <vt:lpstr>'Oracle CXM TotalWO'!Print_Area</vt:lpstr>
      <vt:lpstr>'Oracle ERP Acct1'!Print_Area</vt:lpstr>
      <vt:lpstr>'Oracle ERP Support'!Print_Area</vt:lpstr>
      <vt:lpstr>'Oracle ERP TotalWO'!Print_Area</vt:lpstr>
      <vt:lpstr>'Oracle HCM Acct1'!Print_Area</vt:lpstr>
      <vt:lpstr>'Oracle HCM Support'!Print_Area</vt:lpstr>
      <vt:lpstr>'Oracle HCM TotalWO'!Print_Area</vt:lpstr>
      <vt:lpstr>'Oracle OPC Acct1'!Print_Area</vt:lpstr>
      <vt:lpstr>'Oracle OPC Support'!Print_Area</vt:lpstr>
      <vt:lpstr>'Oracle OPC TotalWO'!Print_Area</vt:lpstr>
      <vt:lpstr>'PowerPlan Acct1'!Print_Area</vt:lpstr>
      <vt:lpstr>'PowerPlan Support'!Print_Area</vt:lpstr>
      <vt:lpstr>'PowerPlan TotalWO'!Print_Area</vt:lpstr>
      <vt:lpstr>'Vertex Acct1'!Print_Area</vt:lpstr>
      <vt:lpstr>'Vertex Support'!Print_Area</vt:lpstr>
      <vt:lpstr>'Vertex TotalWO'!Print_Area</vt:lpstr>
      <vt:lpstr>'WP E, pg 1'!Print_Area</vt:lpstr>
      <vt:lpstr>'WP E, pg 2 &amp; 3'!Print_Area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Rooney, Aimee (MidAmerican)</cp:lastModifiedBy>
  <cp:revision/>
  <cp:lastPrinted>2022-05-11T20:24:02Z</cp:lastPrinted>
  <dcterms:created xsi:type="dcterms:W3CDTF">2014-02-18T02:22:57Z</dcterms:created>
  <dcterms:modified xsi:type="dcterms:W3CDTF">2022-05-13T15:30:39Z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