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166925"/>
  <xr:revisionPtr revIDLastSave="0" documentId="13_ncr:1_{604B305B-D0CB-453E-A37A-69BFBD7205B7}" xr6:coauthVersionLast="47" xr6:coauthVersionMax="47" xr10:uidLastSave="{00000000-0000-0000-0000-000000000000}"/>
  <bookViews>
    <workbookView xWindow="-108" yWindow="-108" windowWidth="23256" windowHeight="12576" xr2:uid="{35775690-BEC8-4302-9A37-0A229F5251B4}"/>
  </bookViews>
  <sheets>
    <sheet name="Attachment 6" sheetId="2" r:id="rId1"/>
  </sheets>
  <externalReferences>
    <externalReference r:id="rId2"/>
  </externalReferences>
  <definedNames>
    <definedName name="_xlnm.Print_Area" localSheetId="0">'Attachment 6'!$A$1:$F$44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2" l="1"/>
  <c r="I9" i="2"/>
  <c r="D17" i="2"/>
  <c r="I4" i="2"/>
  <c r="D31" i="2"/>
  <c r="E31" i="2"/>
  <c r="F31" i="2"/>
  <c r="D4" i="2" l="1"/>
  <c r="D18" i="2" s="1"/>
  <c r="D19" i="2" s="1"/>
  <c r="D25" i="2" s="1"/>
  <c r="E25" i="2" s="1"/>
  <c r="E39" i="2" l="1"/>
  <c r="E41" i="2"/>
  <c r="E33" i="2"/>
  <c r="E37" i="2"/>
  <c r="E35" i="2"/>
  <c r="E43" i="2"/>
  <c r="D24" i="2"/>
  <c r="E24" i="2" s="1"/>
  <c r="D26" i="2"/>
  <c r="D33" i="2" l="1"/>
  <c r="E26" i="2"/>
  <c r="F41" i="2"/>
  <c r="F33" i="2"/>
  <c r="F39" i="2"/>
  <c r="F35" i="2"/>
  <c r="F37" i="2"/>
  <c r="F43" i="2"/>
  <c r="D41" i="2"/>
  <c r="D35" i="2"/>
  <c r="D39" i="2"/>
  <c r="D37" i="2"/>
  <c r="D43" i="2"/>
  <c r="C13" i="2" l="1"/>
</calcChain>
</file>

<file path=xl/sharedStrings.xml><?xml version="1.0" encoding="utf-8"?>
<sst xmlns="http://schemas.openxmlformats.org/spreadsheetml/2006/main" count="42" uniqueCount="35">
  <si>
    <t>$/kWh</t>
  </si>
  <si>
    <t>Customer Charge</t>
  </si>
  <si>
    <t>kWh</t>
  </si>
  <si>
    <t>Admin Charge:</t>
  </si>
  <si>
    <t>per account</t>
  </si>
  <si>
    <t>Large General Service (Secondary)</t>
  </si>
  <si>
    <t>Large General Service (Primary)</t>
  </si>
  <si>
    <t>FROM 2023 MARGINAL COST STUDY:</t>
  </si>
  <si>
    <t>Customer Charge for Small Power Producer</t>
  </si>
  <si>
    <t xml:space="preserve">Average: </t>
  </si>
  <si>
    <t>A. Admin Cost</t>
  </si>
  <si>
    <t>E. Example of the customer bill impact</t>
  </si>
  <si>
    <t>Monthly Electric Use:</t>
  </si>
  <si>
    <t>My RECs Option</t>
  </si>
  <si>
    <t>B.   Customer Charge Calculation.</t>
  </si>
  <si>
    <t>Renewable Energy Credits (RECs)                     Admin Costs ($/kWh)</t>
  </si>
  <si>
    <t>C. Rate Development for "My RECs".</t>
  </si>
  <si>
    <t>D. Percent of My RECs Calculation applies to all consumption.</t>
  </si>
  <si>
    <t>Rate for "My RECs"</t>
  </si>
  <si>
    <t>Large General Service - TOD (Secondary)</t>
  </si>
  <si>
    <t>Large General Service - TOD (Primary)</t>
  </si>
  <si>
    <t>$/MWh</t>
  </si>
  <si>
    <t>b. M-RET Issuance fee per REC.</t>
  </si>
  <si>
    <t>c. M-RET retirement of RECs per REC.</t>
  </si>
  <si>
    <t xml:space="preserve">                   Description</t>
  </si>
  <si>
    <t xml:space="preserve">Rate CODE      </t>
  </si>
  <si>
    <t xml:space="preserve">  100% My RECs Option</t>
  </si>
  <si>
    <t xml:space="preserve">      75% My RECs Option</t>
  </si>
  <si>
    <t xml:space="preserve">     50% My RECs Option</t>
  </si>
  <si>
    <t>cents/kWh</t>
  </si>
  <si>
    <t>a. Annual General Subscription on M-RETs is $2,500. Administering 600,000 RECs.</t>
  </si>
  <si>
    <t>Wind REC Credit</t>
  </si>
  <si>
    <t xml:space="preserve">S727 </t>
  </si>
  <si>
    <t xml:space="preserve">S723  </t>
  </si>
  <si>
    <t xml:space="preserve">S725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</si>
</sst>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0_);[Red]\(&quot;$&quot;#,##0.000\)"/>
    <numFmt numFmtId="166" formatCode="&quot;$&quot;#,##0.00000_);[Red]\(&quot;$&quot;#,##0.00000\)"/>
    <numFmt numFmtId="167" formatCode="&quot;$&quot;#,##0.0000000_);[Red]\(&quot;$&quot;#,##0.0000000\)"/>
    <numFmt numFmtId="168" formatCode="&quot;$&quot;#,##0.00000000"/>
    <numFmt numFmtId="169" formatCode="_(&quot;$&quot;* #,##0_);_(&quot;$&quot;* \(#,##0\);_(&quot;$&quot;* &quot;-&quot;??_);_(@_)"/>
    <numFmt numFmtId="170" formatCode="_(&quot;$&quot;* #,##0.00000_);_(&quot;$&quot;* \(#,##0.00000\);_(&quot;$&quot;* &quot;-&quot;??_);_(@_)"/>
    <numFmt numFmtId="171" formatCode="_(&quot;$&quot;* #,##0.000000000_);_(&quot;$&quot;* \(#,##0.000000000\);_(&quot;$&quot;* &quot;-&quot;??_);_(@_)"/>
    <numFmt numFmtId="172" formatCode="_(&quot;$&quot;* #,##0.000000_);_(&quot;$&quot;* \(#,##0.000000\);_(&quot;$&quot;* &quot;-&quot;??_);_(@_)"/>
    <numFmt numFmtId="173" formatCode="_(* #,##0.000_);_(* \(#,##0.0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ms Rmn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u/>
      <sz val="10"/>
      <name val="Times New Roman"/>
      <family val="1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39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83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5" xfId="0" applyFont="1" applyBorder="1"/>
    <xf numFmtId="0" fontId="4" fillId="0" borderId="6" xfId="0" applyFont="1" applyBorder="1"/>
    <xf numFmtId="0" fontId="3" fillId="0" borderId="7" xfId="0" applyFont="1" applyBorder="1"/>
    <xf numFmtId="39" fontId="5" fillId="2" borderId="3" xfId="2" applyFont="1" applyFill="1" applyBorder="1"/>
    <xf numFmtId="168" fontId="6" fillId="2" borderId="4" xfId="2" applyNumberFormat="1" applyFont="1" applyFill="1" applyBorder="1"/>
    <xf numFmtId="0" fontId="3" fillId="0" borderId="2" xfId="0" applyFont="1" applyBorder="1"/>
    <xf numFmtId="0" fontId="3" fillId="0" borderId="1" xfId="0" applyFont="1" applyBorder="1"/>
    <xf numFmtId="0" fontId="3" fillId="0" borderId="8" xfId="0" applyFont="1" applyBorder="1"/>
    <xf numFmtId="44" fontId="3" fillId="0" borderId="14" xfId="3" applyFont="1" applyBorder="1"/>
    <xf numFmtId="0" fontId="4" fillId="0" borderId="2" xfId="0" applyFont="1" applyBorder="1"/>
    <xf numFmtId="0" fontId="3" fillId="0" borderId="6" xfId="0" applyFont="1" applyBorder="1"/>
    <xf numFmtId="10" fontId="3" fillId="0" borderId="0" xfId="0" applyNumberFormat="1" applyFont="1"/>
    <xf numFmtId="167" fontId="3" fillId="0" borderId="11" xfId="0" applyNumberFormat="1" applyFont="1" applyBorder="1"/>
    <xf numFmtId="9" fontId="3" fillId="0" borderId="0" xfId="0" applyNumberFormat="1" applyFont="1"/>
    <xf numFmtId="0" fontId="3" fillId="0" borderId="10" xfId="0" applyFont="1" applyBorder="1"/>
    <xf numFmtId="0" fontId="7" fillId="0" borderId="0" xfId="0" applyFont="1"/>
    <xf numFmtId="0" fontId="3" fillId="0" borderId="0" xfId="0" applyFont="1" applyAlignment="1">
      <alignment vertical="center"/>
    </xf>
    <xf numFmtId="0" fontId="4" fillId="0" borderId="6" xfId="0" applyFont="1" applyBorder="1" applyAlignment="1">
      <alignment horizontal="right"/>
    </xf>
    <xf numFmtId="44" fontId="3" fillId="0" borderId="7" xfId="3" applyFont="1" applyBorder="1"/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9" fontId="4" fillId="0" borderId="14" xfId="0" applyNumberFormat="1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3" fillId="0" borderId="12" xfId="0" applyFont="1" applyBorder="1"/>
    <xf numFmtId="8" fontId="4" fillId="0" borderId="0" xfId="0" applyNumberFormat="1" applyFont="1"/>
    <xf numFmtId="164" fontId="4" fillId="0" borderId="1" xfId="1" applyNumberFormat="1" applyFont="1" applyBorder="1"/>
    <xf numFmtId="164" fontId="4" fillId="0" borderId="0" xfId="1" applyNumberFormat="1" applyFont="1" applyBorder="1"/>
    <xf numFmtId="44" fontId="3" fillId="0" borderId="12" xfId="3" applyFont="1" applyBorder="1"/>
    <xf numFmtId="0" fontId="4" fillId="0" borderId="1" xfId="0" applyFont="1" applyBorder="1"/>
    <xf numFmtId="164" fontId="4" fillId="0" borderId="9" xfId="1" applyNumberFormat="1" applyFont="1" applyBorder="1"/>
    <xf numFmtId="164" fontId="4" fillId="0" borderId="10" xfId="1" applyNumberFormat="1" applyFont="1" applyBorder="1"/>
    <xf numFmtId="44" fontId="3" fillId="0" borderId="13" xfId="3" applyFont="1" applyBorder="1"/>
    <xf numFmtId="44" fontId="3" fillId="0" borderId="8" xfId="3" applyFont="1" applyFill="1" applyBorder="1"/>
    <xf numFmtId="39" fontId="5" fillId="0" borderId="2" xfId="2" applyFont="1" applyBorder="1" applyAlignment="1">
      <alignment wrapText="1"/>
    </xf>
    <xf numFmtId="0" fontId="4" fillId="0" borderId="9" xfId="0" applyFont="1" applyBorder="1"/>
    <xf numFmtId="0" fontId="4" fillId="0" borderId="3" xfId="0" applyFont="1" applyBorder="1"/>
    <xf numFmtId="165" fontId="3" fillId="0" borderId="4" xfId="0" applyNumberFormat="1" applyFont="1" applyBorder="1"/>
    <xf numFmtId="0" fontId="3" fillId="0" borderId="4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167" fontId="3" fillId="0" borderId="8" xfId="0" applyNumberFormat="1" applyFont="1" applyBorder="1"/>
    <xf numFmtId="0" fontId="4" fillId="0" borderId="11" xfId="0" applyFont="1" applyBorder="1"/>
    <xf numFmtId="0" fontId="4" fillId="0" borderId="14" xfId="0" applyFont="1" applyBorder="1" applyAlignment="1">
      <alignment horizontal="right"/>
    </xf>
    <xf numFmtId="9" fontId="3" fillId="0" borderId="12" xfId="4" applyFont="1" applyFill="1" applyBorder="1" applyAlignment="1">
      <alignment horizontal="right"/>
    </xf>
    <xf numFmtId="0" fontId="3" fillId="0" borderId="13" xfId="0" applyFont="1" applyBorder="1"/>
    <xf numFmtId="169" fontId="0" fillId="0" borderId="0" xfId="3" applyNumberFormat="1" applyFont="1"/>
    <xf numFmtId="0" fontId="8" fillId="0" borderId="0" xfId="5" applyAlignment="1">
      <alignment horizontal="left" vertical="center" indent="2"/>
    </xf>
    <xf numFmtId="170" fontId="0" fillId="0" borderId="0" xfId="3" applyNumberFormat="1" applyFont="1"/>
    <xf numFmtId="0" fontId="0" fillId="0" borderId="0" xfId="0" applyAlignment="1">
      <alignment horizontal="left" vertical="center" indent="2"/>
    </xf>
    <xf numFmtId="164" fontId="0" fillId="0" borderId="14" xfId="1" applyNumberFormat="1" applyFont="1" applyBorder="1"/>
    <xf numFmtId="166" fontId="3" fillId="0" borderId="15" xfId="0" applyNumberFormat="1" applyFont="1" applyBorder="1"/>
    <xf numFmtId="167" fontId="3" fillId="0" borderId="13" xfId="0" applyNumberFormat="1" applyFont="1" applyBorder="1"/>
    <xf numFmtId="167" fontId="4" fillId="0" borderId="13" xfId="0" applyNumberFormat="1" applyFont="1" applyBorder="1"/>
    <xf numFmtId="0" fontId="3" fillId="0" borderId="14" xfId="0" applyFont="1" applyBorder="1" applyAlignment="1">
      <alignment horizontal="center"/>
    </xf>
    <xf numFmtId="0" fontId="0" fillId="0" borderId="0" xfId="0" applyAlignment="1">
      <alignment horizontal="left" vertical="center" wrapText="1" indent="2"/>
    </xf>
    <xf numFmtId="0" fontId="0" fillId="3" borderId="0" xfId="0" applyFill="1" applyAlignment="1">
      <alignment horizontal="left" vertical="center" indent="2"/>
    </xf>
    <xf numFmtId="170" fontId="0" fillId="3" borderId="0" xfId="3" applyNumberFormat="1" applyFont="1" applyFill="1"/>
    <xf numFmtId="0" fontId="0" fillId="3" borderId="0" xfId="0" applyFill="1" applyAlignment="1">
      <alignment horizontal="left" vertical="center" wrapText="1" indent="2"/>
    </xf>
    <xf numFmtId="0" fontId="0" fillId="0" borderId="0" xfId="0" applyAlignment="1">
      <alignment horizontal="right"/>
    </xf>
    <xf numFmtId="171" fontId="0" fillId="0" borderId="14" xfId="0" applyNumberFormat="1" applyBorder="1"/>
    <xf numFmtId="0" fontId="4" fillId="0" borderId="12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167" fontId="3" fillId="0" borderId="8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8" fillId="0" borderId="0" xfId="5" applyAlignment="1">
      <alignment horizontal="left" vertical="center" wrapText="1" indent="2"/>
    </xf>
    <xf numFmtId="172" fontId="0" fillId="0" borderId="14" xfId="3" applyNumberFormat="1" applyFont="1" applyBorder="1"/>
    <xf numFmtId="166" fontId="3" fillId="0" borderId="8" xfId="0" applyNumberFormat="1" applyFont="1" applyBorder="1"/>
    <xf numFmtId="173" fontId="4" fillId="0" borderId="12" xfId="1" applyNumberFormat="1" applyFont="1" applyBorder="1"/>
    <xf numFmtId="0" fontId="4" fillId="0" borderId="2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3" fillId="0" borderId="9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</cellXfs>
  <cellStyles count="6">
    <cellStyle name="Comma" xfId="1" builtinId="3"/>
    <cellStyle name="Currency" xfId="3" builtinId="4"/>
    <cellStyle name="Hyperlink" xfId="5" builtinId="8"/>
    <cellStyle name="Normal" xfId="0" builtinId="0"/>
    <cellStyle name="Normal 2" xfId="2" xr:uid="{2FCA4E6F-2137-4C45-9DF5-F55551BFDCBC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aseworksprd.otpco.com/573/OTPInitialFiling/Library/Working%20Files/Resources/Attachment%201%20-%202024%20%20REC%20sales.xlsx" TargetMode="External"/><Relationship Id="rId1" Type="http://schemas.openxmlformats.org/officeDocument/2006/relationships/externalLinkPath" Target="https://caseworksprd.otpco.com/573/OTPInitialFiling/Library/Working%20Files/Resources/Attachment%201%20-%202024%20%20REC%20sa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CS"/>
      <sheetName val="RECS (PUBLIC)"/>
      <sheetName val="&lt;==&gt;"/>
      <sheetName val="documentation"/>
    </sheetNames>
    <sheetDataSet>
      <sheetData sheetId="0"/>
      <sheetData sheetId="1">
        <row r="10">
          <cell r="I10">
            <v>1.1064516129032258E-3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rldefense.com/v3/__https:/www.mrets.org/m-rets-fees/__;!!A_0f8H6HUe0!8brtw5c9rUWpz9Qu8_GP7ooZ2LGdoCgtABmA2BB0Y8gF7IQhHURS1ReFzTFDe97p1DyKzCy-7JKPnvg5Uy4k-dUgBA$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802F5-B1C5-44A8-A198-9CE3347F83BE}">
  <sheetPr>
    <pageSetUpPr fitToPage="1"/>
  </sheetPr>
  <dimension ref="A1:Z43"/>
  <sheetViews>
    <sheetView tabSelected="1" topLeftCell="A3" zoomScaleNormal="100" workbookViewId="0">
      <selection activeCell="E26" sqref="E26"/>
    </sheetView>
  </sheetViews>
  <sheetFormatPr defaultColWidth="62.6640625" defaultRowHeight="13.2" x14ac:dyDescent="0.25"/>
  <cols>
    <col min="1" max="1" width="34.109375" style="1" customWidth="1"/>
    <col min="2" max="2" width="2.44140625" style="1" customWidth="1"/>
    <col min="3" max="3" width="13.109375" style="2" bestFit="1" customWidth="1"/>
    <col min="4" max="4" width="12.109375" style="2" customWidth="1"/>
    <col min="5" max="5" width="12" style="2" customWidth="1"/>
    <col min="6" max="6" width="11.5546875" style="2" bestFit="1" customWidth="1"/>
    <col min="7" max="7" width="1.6640625" style="2" customWidth="1"/>
    <col min="8" max="8" width="41.109375" style="2" bestFit="1" customWidth="1"/>
    <col min="9" max="9" width="14.44140625" style="2" bestFit="1" customWidth="1"/>
    <col min="10" max="10" width="18" style="2" bestFit="1" customWidth="1"/>
    <col min="11" max="11" width="9.109375" style="2" bestFit="1" customWidth="1"/>
    <col min="12" max="12" width="16" style="2" bestFit="1" customWidth="1"/>
    <col min="13" max="13" width="9.109375" style="2" bestFit="1" customWidth="1"/>
    <col min="14" max="16384" width="62.6640625" style="2"/>
  </cols>
  <sheetData>
    <row r="1" spans="1:9" x14ac:dyDescent="0.25">
      <c r="I1" s="58">
        <v>2025</v>
      </c>
    </row>
    <row r="2" spans="1:9" ht="14.4" x14ac:dyDescent="0.3">
      <c r="H2" s="54">
        <v>600000</v>
      </c>
      <c r="I2" s="58">
        <v>2025</v>
      </c>
    </row>
    <row r="3" spans="1:9" ht="28.8" x14ac:dyDescent="0.3">
      <c r="A3" s="3" t="s">
        <v>10</v>
      </c>
      <c r="B3" s="4"/>
      <c r="C3" s="5"/>
      <c r="D3" s="58">
        <v>2025</v>
      </c>
      <c r="H3" s="71" t="s">
        <v>30</v>
      </c>
      <c r="I3" s="50">
        <v>2500</v>
      </c>
    </row>
    <row r="4" spans="1:9" ht="27" x14ac:dyDescent="0.3">
      <c r="A4" s="38" t="s">
        <v>15</v>
      </c>
      <c r="B4" s="6"/>
      <c r="C4" s="7"/>
      <c r="D4" s="7">
        <f>I11</f>
        <v>3.4166666666666666E-5</v>
      </c>
      <c r="H4" s="51"/>
      <c r="I4" s="52">
        <f>I3/$H$2</f>
        <v>4.1666666666666666E-3</v>
      </c>
    </row>
    <row r="5" spans="1:9" ht="14.4" x14ac:dyDescent="0.3">
      <c r="A5" s="1" t="s">
        <v>7</v>
      </c>
      <c r="H5" s="60" t="s">
        <v>22</v>
      </c>
      <c r="I5" s="61">
        <v>0.01</v>
      </c>
    </row>
    <row r="6" spans="1:9" ht="14.4" x14ac:dyDescent="0.3">
      <c r="A6" s="75" t="s">
        <v>14</v>
      </c>
      <c r="B6" s="76"/>
      <c r="C6" s="77"/>
      <c r="H6" s="62" t="s">
        <v>23</v>
      </c>
      <c r="I6" s="61">
        <v>0.02</v>
      </c>
    </row>
    <row r="7" spans="1:9" ht="14.4" x14ac:dyDescent="0.3">
      <c r="A7" s="8" t="s">
        <v>8</v>
      </c>
      <c r="B7" s="43"/>
      <c r="C7" s="42" t="s">
        <v>4</v>
      </c>
      <c r="H7" s="59"/>
      <c r="I7"/>
    </row>
    <row r="8" spans="1:9" ht="14.4" x14ac:dyDescent="0.3">
      <c r="A8" s="9" t="s">
        <v>5</v>
      </c>
      <c r="B8" s="2"/>
      <c r="C8" s="37">
        <v>1.8667876465637752</v>
      </c>
      <c r="H8" s="53"/>
      <c r="I8"/>
    </row>
    <row r="9" spans="1:9" ht="14.4" x14ac:dyDescent="0.3">
      <c r="A9" s="9" t="s">
        <v>6</v>
      </c>
      <c r="B9" s="2"/>
      <c r="C9" s="37">
        <v>1.0698706126029713</v>
      </c>
      <c r="H9" s="63" t="s">
        <v>21</v>
      </c>
      <c r="I9" s="72">
        <f>SUM(I4:I6)</f>
        <v>3.4166666666666665E-2</v>
      </c>
    </row>
    <row r="10" spans="1:9" ht="14.4" x14ac:dyDescent="0.3">
      <c r="A10" s="9" t="s">
        <v>19</v>
      </c>
      <c r="B10" s="2"/>
      <c r="C10" s="37">
        <v>1.1241386411459147</v>
      </c>
      <c r="I10"/>
    </row>
    <row r="11" spans="1:9" ht="14.4" x14ac:dyDescent="0.3">
      <c r="A11" s="9" t="s">
        <v>20</v>
      </c>
      <c r="B11" s="2"/>
      <c r="C11" s="37">
        <v>1.0698706126029713</v>
      </c>
      <c r="H11" s="63" t="s">
        <v>0</v>
      </c>
      <c r="I11" s="64">
        <f>I9/1000</f>
        <v>3.4166666666666666E-5</v>
      </c>
    </row>
    <row r="12" spans="1:9" x14ac:dyDescent="0.25">
      <c r="A12" s="9"/>
      <c r="B12" s="2"/>
      <c r="C12" s="10"/>
    </row>
    <row r="13" spans="1:9" x14ac:dyDescent="0.25">
      <c r="A13" s="78" t="s">
        <v>9</v>
      </c>
      <c r="B13" s="79"/>
      <c r="C13" s="11">
        <f>AVERAGE(C8:C11)</f>
        <v>1.2826668782289081</v>
      </c>
    </row>
    <row r="14" spans="1:9" x14ac:dyDescent="0.25">
      <c r="A14" s="2"/>
      <c r="B14" s="2"/>
    </row>
    <row r="15" spans="1:9" x14ac:dyDescent="0.25">
      <c r="A15" s="12" t="s">
        <v>16</v>
      </c>
      <c r="B15" s="4"/>
      <c r="C15" s="41"/>
      <c r="D15" s="58">
        <v>2025</v>
      </c>
    </row>
    <row r="16" spans="1:9" x14ac:dyDescent="0.25">
      <c r="A16" s="12"/>
      <c r="B16" s="40"/>
      <c r="C16" s="42"/>
      <c r="D16" s="70" t="s">
        <v>0</v>
      </c>
    </row>
    <row r="17" spans="1:26" ht="25.2" customHeight="1" x14ac:dyDescent="0.25">
      <c r="A17" s="80" t="s">
        <v>31</v>
      </c>
      <c r="B17" s="81"/>
      <c r="C17" s="82"/>
      <c r="D17" s="55">
        <f>'[1]RECS (PUBLIC)'!$I$10</f>
        <v>1.1064516129032258E-3</v>
      </c>
      <c r="K17" s="14"/>
    </row>
    <row r="18" spans="1:26" x14ac:dyDescent="0.25">
      <c r="A18" s="9" t="s">
        <v>3</v>
      </c>
      <c r="B18" s="2"/>
      <c r="C18" s="45"/>
      <c r="D18" s="56">
        <f>$D$4</f>
        <v>3.4166666666666666E-5</v>
      </c>
      <c r="K18" s="16"/>
    </row>
    <row r="19" spans="1:26" ht="13.8" x14ac:dyDescent="0.3">
      <c r="A19" s="39" t="s">
        <v>18</v>
      </c>
      <c r="B19" s="17"/>
      <c r="C19" s="15"/>
      <c r="D19" s="57">
        <f>SUM(D17:D18)</f>
        <v>1.1406182795698926E-3</v>
      </c>
      <c r="F19" s="18"/>
      <c r="G19" s="18"/>
      <c r="H19" s="18"/>
      <c r="I19" s="18"/>
    </row>
    <row r="20" spans="1:26" ht="13.8" x14ac:dyDescent="0.3">
      <c r="A20" s="2"/>
      <c r="B20" s="2"/>
      <c r="F20" s="18"/>
      <c r="G20" s="18"/>
      <c r="H20" s="18"/>
      <c r="I20" s="18"/>
    </row>
    <row r="21" spans="1:26" ht="13.8" x14ac:dyDescent="0.3">
      <c r="A21" s="12" t="s">
        <v>17</v>
      </c>
      <c r="B21" s="4"/>
      <c r="C21" s="44"/>
      <c r="D21" s="58">
        <v>2025</v>
      </c>
      <c r="E21" s="58">
        <v>2025</v>
      </c>
      <c r="F21" s="18"/>
      <c r="G21" s="18"/>
      <c r="H21" s="18"/>
      <c r="I21" s="18"/>
    </row>
    <row r="22" spans="1:26" ht="13.8" x14ac:dyDescent="0.3">
      <c r="A22" s="47" t="s">
        <v>24</v>
      </c>
      <c r="B22" s="47"/>
      <c r="C22" s="69" t="s">
        <v>25</v>
      </c>
      <c r="D22" s="70" t="s">
        <v>0</v>
      </c>
      <c r="E22" s="70" t="s">
        <v>29</v>
      </c>
      <c r="F22" s="18"/>
      <c r="G22" s="18"/>
      <c r="H22" s="18"/>
      <c r="I22" s="18"/>
    </row>
    <row r="23" spans="1:26" ht="13.8" x14ac:dyDescent="0.3">
      <c r="A23" s="65"/>
      <c r="B23" s="65"/>
      <c r="C23" s="66"/>
      <c r="D23" s="66"/>
      <c r="E23" s="28"/>
      <c r="F23" s="18"/>
      <c r="G23" s="18"/>
      <c r="H23" s="18"/>
      <c r="I23" s="18"/>
    </row>
    <row r="24" spans="1:26" ht="13.8" x14ac:dyDescent="0.3">
      <c r="A24" s="48" t="s">
        <v>26</v>
      </c>
      <c r="B24" s="48"/>
      <c r="C24" s="67" t="s">
        <v>32</v>
      </c>
      <c r="D24" s="73">
        <f>$D$19*100%</f>
        <v>1.1406182795698926E-3</v>
      </c>
      <c r="E24" s="74">
        <f>D24*100</f>
        <v>0.11406182795698926</v>
      </c>
      <c r="F24" s="18"/>
      <c r="G24" s="18"/>
      <c r="H24" s="18"/>
      <c r="I24" s="18"/>
    </row>
    <row r="25" spans="1:26" ht="13.8" x14ac:dyDescent="0.3">
      <c r="A25" s="48" t="s">
        <v>27</v>
      </c>
      <c r="B25" s="48"/>
      <c r="C25" s="67" t="s">
        <v>34</v>
      </c>
      <c r="D25" s="73">
        <f>$D$19*75%</f>
        <v>8.5546370967741936E-4</v>
      </c>
      <c r="E25" s="74">
        <f t="shared" ref="E25:E26" si="0">D25*100</f>
        <v>8.5546370967741939E-2</v>
      </c>
      <c r="F25" s="18"/>
      <c r="G25" s="18"/>
      <c r="H25" s="18"/>
      <c r="I25" s="18"/>
    </row>
    <row r="26" spans="1:26" ht="13.8" x14ac:dyDescent="0.3">
      <c r="A26" s="48" t="s">
        <v>28</v>
      </c>
      <c r="B26" s="48"/>
      <c r="C26" s="67" t="s">
        <v>33</v>
      </c>
      <c r="D26" s="73">
        <f>$D$19*50%</f>
        <v>5.7030913978494628E-4</v>
      </c>
      <c r="E26" s="74">
        <f t="shared" si="0"/>
        <v>5.7030913978494628E-2</v>
      </c>
      <c r="F26" s="18"/>
      <c r="G26" s="18"/>
      <c r="H26" s="18"/>
      <c r="I26" s="18"/>
      <c r="O26" s="19"/>
    </row>
    <row r="27" spans="1:26" ht="13.8" x14ac:dyDescent="0.3">
      <c r="A27" s="49"/>
      <c r="B27" s="49"/>
      <c r="C27" s="68"/>
      <c r="D27" s="46"/>
      <c r="E27" s="49"/>
      <c r="F27" s="18"/>
      <c r="G27" s="18"/>
      <c r="H27" s="18"/>
      <c r="I27" s="18"/>
    </row>
    <row r="28" spans="1:26" ht="13.8" x14ac:dyDescent="0.3">
      <c r="E28" s="18"/>
      <c r="F28" s="18"/>
      <c r="G28" s="18"/>
      <c r="H28" s="18"/>
      <c r="I28" s="18"/>
    </row>
    <row r="29" spans="1:26" ht="13.8" x14ac:dyDescent="0.3">
      <c r="A29" s="12" t="s">
        <v>11</v>
      </c>
      <c r="B29" s="4"/>
      <c r="C29" s="13"/>
      <c r="D29" s="13"/>
      <c r="E29" s="13"/>
      <c r="F29" s="44"/>
      <c r="G29" s="18"/>
      <c r="H29" s="18"/>
      <c r="I29" s="18"/>
      <c r="J29" s="18"/>
      <c r="K29" s="18"/>
    </row>
    <row r="30" spans="1:26" ht="13.8" x14ac:dyDescent="0.3">
      <c r="A30" s="33"/>
      <c r="B30" s="4"/>
      <c r="C30" s="13"/>
      <c r="D30" s="4"/>
      <c r="E30" s="20" t="s">
        <v>1</v>
      </c>
      <c r="F30" s="21">
        <v>1.28</v>
      </c>
      <c r="G30" s="18"/>
      <c r="H30" s="18"/>
      <c r="I30" s="18"/>
      <c r="J30" s="18"/>
      <c r="K30" s="18"/>
    </row>
    <row r="31" spans="1:26" ht="13.8" x14ac:dyDescent="0.3">
      <c r="A31" s="22"/>
      <c r="B31" s="23"/>
      <c r="C31" s="24" t="s">
        <v>13</v>
      </c>
      <c r="D31" s="25">
        <f>50%</f>
        <v>0.5</v>
      </c>
      <c r="E31" s="25">
        <f>75%</f>
        <v>0.75</v>
      </c>
      <c r="F31" s="25">
        <f>100%</f>
        <v>1</v>
      </c>
      <c r="G31" s="18"/>
      <c r="H31" s="18"/>
      <c r="I31" s="18"/>
      <c r="J31" s="18"/>
      <c r="K31" s="18"/>
    </row>
    <row r="32" spans="1:26" ht="13.8" x14ac:dyDescent="0.3">
      <c r="A32" s="26" t="s">
        <v>12</v>
      </c>
      <c r="B32" s="27"/>
      <c r="D32" s="28"/>
      <c r="E32" s="28"/>
      <c r="F32" s="28"/>
      <c r="G32" s="18"/>
      <c r="H32" s="18"/>
      <c r="I32" s="18"/>
      <c r="J32" s="18"/>
      <c r="K32" s="18"/>
      <c r="Z32" s="29"/>
    </row>
    <row r="33" spans="1:11" ht="13.8" x14ac:dyDescent="0.3">
      <c r="A33" s="30">
        <v>800</v>
      </c>
      <c r="B33" s="31"/>
      <c r="C33" s="2" t="s">
        <v>2</v>
      </c>
      <c r="D33" s="32">
        <f>A33*$D$26+$F$30</f>
        <v>1.7362473118279571</v>
      </c>
      <c r="E33" s="32">
        <f>A33*$D$25+$F$30</f>
        <v>1.9643709677419356</v>
      </c>
      <c r="F33" s="32">
        <f>A33*$D$24+$F$30</f>
        <v>2.192494623655914</v>
      </c>
      <c r="G33" s="18"/>
      <c r="H33" s="18"/>
      <c r="I33" s="18"/>
      <c r="J33" s="18"/>
      <c r="K33" s="18"/>
    </row>
    <row r="34" spans="1:11" ht="13.8" x14ac:dyDescent="0.3">
      <c r="A34" s="30"/>
      <c r="B34" s="31"/>
      <c r="D34" s="32"/>
      <c r="E34" s="32"/>
      <c r="F34" s="32"/>
      <c r="G34" s="18"/>
      <c r="H34" s="18"/>
      <c r="I34" s="18"/>
      <c r="J34" s="18"/>
      <c r="K34" s="18"/>
    </row>
    <row r="35" spans="1:11" ht="13.8" x14ac:dyDescent="0.3">
      <c r="A35" s="30">
        <v>1000</v>
      </c>
      <c r="B35" s="31"/>
      <c r="C35" s="2" t="s">
        <v>2</v>
      </c>
      <c r="D35" s="32">
        <f>A35*$D$26+$F$30</f>
        <v>1.8503091397849463</v>
      </c>
      <c r="E35" s="32">
        <f>A35*$D$25+$F$30</f>
        <v>2.1354637096774196</v>
      </c>
      <c r="F35" s="32">
        <f>A35*$D$24+$F$30</f>
        <v>2.4206182795698927</v>
      </c>
      <c r="G35" s="18"/>
      <c r="H35" s="18"/>
      <c r="I35" s="18"/>
      <c r="J35" s="18"/>
      <c r="K35" s="18"/>
    </row>
    <row r="36" spans="1:11" ht="13.8" x14ac:dyDescent="0.3">
      <c r="A36" s="30"/>
      <c r="B36" s="31"/>
      <c r="D36" s="32"/>
      <c r="E36" s="32"/>
      <c r="F36" s="32"/>
      <c r="G36" s="18"/>
      <c r="H36" s="18"/>
      <c r="I36" s="18"/>
      <c r="J36" s="18"/>
      <c r="K36" s="18"/>
    </row>
    <row r="37" spans="1:11" ht="13.8" x14ac:dyDescent="0.3">
      <c r="A37" s="30">
        <v>1200</v>
      </c>
      <c r="B37" s="31"/>
      <c r="C37" s="2" t="s">
        <v>2</v>
      </c>
      <c r="D37" s="32">
        <f>A37*$D$26+$F$30</f>
        <v>1.9643709677419356</v>
      </c>
      <c r="E37" s="32">
        <f>A37*$D$25+$F$30</f>
        <v>2.3065564516129031</v>
      </c>
      <c r="F37" s="32">
        <f>A37*$D$24+$F$30</f>
        <v>2.648741935483871</v>
      </c>
      <c r="G37" s="18"/>
      <c r="H37" s="18"/>
      <c r="I37" s="18"/>
      <c r="J37" s="18"/>
      <c r="K37" s="18"/>
    </row>
    <row r="38" spans="1:11" ht="13.8" x14ac:dyDescent="0.3">
      <c r="A38" s="30"/>
      <c r="B38" s="31"/>
      <c r="D38" s="32"/>
      <c r="E38" s="32"/>
      <c r="F38" s="32"/>
      <c r="G38" s="18"/>
      <c r="H38" s="18"/>
      <c r="I38" s="18"/>
      <c r="J38" s="18"/>
      <c r="K38" s="18"/>
    </row>
    <row r="39" spans="1:11" ht="13.8" x14ac:dyDescent="0.3">
      <c r="A39" s="30">
        <v>100000</v>
      </c>
      <c r="B39" s="31"/>
      <c r="C39" s="2" t="s">
        <v>2</v>
      </c>
      <c r="D39" s="32">
        <f>A39*$D$26+$F$30</f>
        <v>58.310913978494632</v>
      </c>
      <c r="E39" s="32">
        <f>A39*$D$25+$F$30</f>
        <v>86.826370967741937</v>
      </c>
      <c r="F39" s="32">
        <f>A39*$D$24+$F$30</f>
        <v>115.34182795698926</v>
      </c>
      <c r="G39" s="18"/>
      <c r="H39" s="18"/>
      <c r="I39" s="18"/>
      <c r="J39" s="18"/>
      <c r="K39" s="18"/>
    </row>
    <row r="40" spans="1:11" ht="13.8" x14ac:dyDescent="0.3">
      <c r="A40" s="30"/>
      <c r="B40" s="31"/>
      <c r="D40" s="32"/>
      <c r="E40" s="32"/>
      <c r="F40" s="32"/>
      <c r="G40" s="18"/>
      <c r="H40" s="18"/>
      <c r="I40" s="18"/>
      <c r="J40" s="18"/>
      <c r="K40" s="18"/>
    </row>
    <row r="41" spans="1:11" ht="13.8" x14ac:dyDescent="0.3">
      <c r="A41" s="30">
        <v>500000</v>
      </c>
      <c r="B41" s="31"/>
      <c r="C41" s="2" t="s">
        <v>2</v>
      </c>
      <c r="D41" s="32">
        <f>A41*$D$26+$F$30</f>
        <v>286.43456989247312</v>
      </c>
      <c r="E41" s="32">
        <f>A41*$D$25+$F$30</f>
        <v>429.01185483870967</v>
      </c>
      <c r="F41" s="32">
        <f>A41*$D$24+$F$30</f>
        <v>571.58913978494627</v>
      </c>
      <c r="G41" s="18"/>
      <c r="H41" s="18"/>
      <c r="I41" s="18"/>
      <c r="J41" s="18"/>
      <c r="K41" s="18"/>
    </row>
    <row r="42" spans="1:11" ht="13.8" x14ac:dyDescent="0.3">
      <c r="A42" s="33"/>
      <c r="D42" s="32"/>
      <c r="E42" s="32"/>
      <c r="F42" s="32"/>
      <c r="G42" s="18"/>
      <c r="H42" s="18"/>
      <c r="I42" s="18"/>
      <c r="J42" s="18"/>
      <c r="K42" s="18"/>
    </row>
    <row r="43" spans="1:11" ht="13.8" x14ac:dyDescent="0.3">
      <c r="A43" s="34">
        <v>1000000</v>
      </c>
      <c r="B43" s="35"/>
      <c r="C43" s="17" t="s">
        <v>2</v>
      </c>
      <c r="D43" s="36">
        <f>A43*$D$26+$F$30</f>
        <v>571.58913978494627</v>
      </c>
      <c r="E43" s="36">
        <f>A43*$D$25+$F$30</f>
        <v>856.74370967741936</v>
      </c>
      <c r="F43" s="36">
        <f>A43*$D$24+$F$30</f>
        <v>1141.8982795698926</v>
      </c>
      <c r="G43" s="18"/>
      <c r="H43" s="18"/>
      <c r="I43" s="18"/>
      <c r="J43" s="18"/>
      <c r="K43" s="18"/>
    </row>
  </sheetData>
  <mergeCells count="3">
    <mergeCell ref="A6:C6"/>
    <mergeCell ref="A13:B13"/>
    <mergeCell ref="A17:C17"/>
  </mergeCells>
  <hyperlinks>
    <hyperlink ref="H3" r:id="rId1" xr:uid="{E92F6967-C326-4592-B0F4-130C09E43E99}"/>
  </hyperlinks>
  <pageMargins left="0.7" right="0.7" top="0.75" bottom="0.75" header="0.3" footer="0.3"/>
  <pageSetup orientation="portrait" r:id="rId2"/>
  <headerFooter>
    <oddHeader>&amp;R&amp;"Arial,Bold"&amp;10Docket No. EL25-
Attachment 6
Page &amp;P of &amp;N</oddHeader>
  </headerFooter>
</worksheet>
</file>

<file path=docMetadata/LabelInfo.xml><?xml version="1.0" encoding="utf-8"?>
<clbl:labelList xmlns:clbl="http://schemas.microsoft.com/office/2020/mipLabelMetadata">
  <clbl:label id="{bc22a0d9-9dc7-4360-adcf-7f137d0af876}" enabled="0" method="" siteId="{bc22a0d9-9dc7-4360-adcf-7f137d0af87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Attachment 6</vt:lpstr>
      <vt:lpstr>'Attachment 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2025-01-31T17:47:48Z</dcterms:created>
  <dcterms:modified xsi:type="dcterms:W3CDTF">2025-01-31T17:47:56Z</dcterms:modified>
  <cp:category/>
  <cp:contentStatus/>
</cp:coreProperties>
</file>