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ameresco.com\d\aeg\Clients\Black Hills\Black Hills So Dakota\2017-18 Status Report\"/>
    </mc:Choice>
  </mc:AlternateContent>
  <xr:revisionPtr revIDLastSave="0" documentId="13_ncr:1_{8117A71E-2828-4EC9-ADDB-D0DB256E9EC2}" xr6:coauthVersionLast="38" xr6:coauthVersionMax="38" xr10:uidLastSave="{00000000-0000-0000-0000-000000000000}"/>
  <bookViews>
    <workbookView xWindow="0" yWindow="0" windowWidth="28800" windowHeight="10200" tabRatio="770" xr2:uid="{EB0CF3A8-1C81-44AB-A20F-DEF50BDD8E7F}"/>
  </bookViews>
  <sheets>
    <sheet name="Contents" sheetId="174" r:id="rId1"/>
    <sheet name="Tables" sheetId="250" r:id="rId2"/>
    <sheet name="Program Inputs" sheetId="131" r:id="rId3"/>
    <sheet name="Measure Inputs" sheetId="118" r:id="rId4"/>
    <sheet name="General Inputs" sheetId="109" r:id="rId5"/>
    <sheet name="Analysis" sheetId="135" r:id="rId6"/>
    <sheet name="ErrorCheck" sheetId="178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123Graph_A" hidden="1">'[1]Func. Plt. RRF - With Earnings'!#REF!</definedName>
    <definedName name="__123Graph_C" hidden="1">'[1]Func. Plt. RRF - With Earnings'!#REF!</definedName>
    <definedName name="__123Graph_D" hidden="1">'[1]Func. Plt. RRF - With Earnings'!#REF!</definedName>
    <definedName name="__123Graph_E" hidden="1">'[1]Func. Plt. RRF - With Earnings'!#REF!</definedName>
    <definedName name="__123Graph_F" hidden="1">'[1]Func. Plt. RRF - With Earnings'!#REF!</definedName>
    <definedName name="_bdm.FastTrackBookmark.10_4_2004_9_40_31_AM.edm" hidden="1">'[2]Adjusted Exp &amp; Rate Base'!#REF!</definedName>
    <definedName name="_bdm.FastTrackBookmark.9_15_2004_3_08_01_PM.edm" hidden="1">'[3]Stmt H'!#REF!</definedName>
    <definedName name="_bdm.FastTrackBookmark.9_15_2004_3_17_28_PM.edm" hidden="1">'[4]WACC &amp; IT'!#REF!</definedName>
    <definedName name="_bdm.FastTrackBookmark.9_15_2004_4_15_33_PM.edm" hidden="1">'[3]Stmt H'!#REF!</definedName>
    <definedName name="_xlnm._FilterDatabase" localSheetId="5" hidden="1">Analysis!$B$9:$HF$114</definedName>
    <definedName name="_xlnm._FilterDatabase" localSheetId="3" hidden="1">'Measure Inputs'!$B$6:$AE$301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BaseYear">'General Inputs'!$E$5</definedName>
    <definedName name="CycleEndYear">'General Inputs'!$E$8</definedName>
    <definedName name="CycleStartYear">'General Inputs'!$E$7</definedName>
    <definedName name="DiscountRate">'[5]General Inputs'!$B$3</definedName>
    <definedName name="DiscountRatePCT">'[6]General Inputs'!$D$13</definedName>
    <definedName name="DiscountRateRIM">'[6]General Inputs'!$D$14</definedName>
    <definedName name="DiscountRateSCT">'[6]General Inputs'!$D$12</definedName>
    <definedName name="DiscountRateTRC">'General Inputs'!$E$10</definedName>
    <definedName name="DiscountRateUCT">'[6]General Inputs'!$D$11</definedName>
    <definedName name="EndYear">'General Inputs'!$E$6</definedName>
    <definedName name="EnergyLineLoss">'[5]General Inputs'!$B$5</definedName>
    <definedName name="EscalationRate">'General Inputs'!$E$12</definedName>
    <definedName name="InputRows">ErrorCheck!$B$11</definedName>
    <definedName name="Loss_ElectricDemand">'[6]General Inputs'!$D$18</definedName>
    <definedName name="Loss_ElectricEnergy">'[6]General Inputs'!$D$17</definedName>
    <definedName name="Loss_GasEnergy">'[6]General Inputs'!$D$19</definedName>
    <definedName name="PeakLineLoss">'[5]General Inputs'!$B$6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TotalMeasures">ErrorCheck!$B$10</definedName>
    <definedName name="TotalPrograms">ErrorCheck!$B$12</definedName>
    <definedName name="wr.COST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hidden="1">{#N/A,#N/A,TRUE,"DATA INPUTS"}</definedName>
    <definedName name="wrn.DATA_old" hidden="1">{#N/A,#N/A,TRUE,"DATA INPUTS"}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hidden="1">{"RAK-1, Schedule 1",#N/A,FALSE,"Electric";"RAK-1, Schedule 2",#N/A,FALSE,"Electric";"RAK-1, Schedule 4",#N/A,FALSE,"Electric"}</definedName>
    <definedName name="wrn.RAK1.old" hidden="1">{"RAK-1, Schedule 1",#N/A,FALSE,"Electric";"RAK-1, Schedule 2",#N/A,FALSE,"Electric";"RAK-1, Schedule 4",#N/A,FALSE,"Electric"}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old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hidden="1">{"ERB1",#N/A,FALSE,"Electric";"ERB2",#N/A,FALSE,"Electric";"ERB3",#N/A,FALSE,"Electric";"ERB4",#N/A,FALSE,"Electric";"ERB5",#N/A,FALSE,"Electric"}</definedName>
    <definedName name="wrn.Schedule._.4.Old" hidden="1">{"ERB1",#N/A,FALSE,"Electric";"ERB2",#N/A,FALSE,"Electric";"ERB3",#N/A,FALSE,"Electric";"ERB4",#N/A,FALSE,"Electric";"ERB5",#N/A,FALSE,"Electric"}</definedName>
    <definedName name="wrn.Schedule._.5." hidden="1">{"EE1",#N/A,FALSE,"Electric";"EE2",#N/A,FALSE,"Electric";"EE3",#N/A,FALSE,"Electric";"EE4",#N/A,FALSE,"Electric";"EE5",#N/A,FALSE,"Electric"}</definedName>
    <definedName name="wrn.schedule_5.old" hidden="1">{"EE1",#N/A,FALSE,"Electric";"EE2",#N/A,FALSE,"Electric";"EE3",#N/A,FALSE,"Electric";"EE4",#N/A,FALSE,"Electric";"EE5",#N/A,FALSE,"Electric"}</definedName>
    <definedName name="wrnREvREq.Old" hidden="1">{#N/A,#N/A,FALSE,"Revenue Requirements";#N/A,#N/A,FALSE,"Capital Structure";#N/A,#N/A,FALSE,"Cost of Debt";#N/A,#N/A,FALSE,"Electric";#N/A,#N/A,FALSE,"Gas";#N/A,#N/A,FALSE,"CWC";#N/A,#N/A,FALSE,"Income Taxes"}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89" i="250" l="1"/>
  <c r="B24" i="131" l="1"/>
  <c r="B25" i="131"/>
  <c r="B30" i="135" l="1"/>
  <c r="B22" i="131"/>
  <c r="L21" i="131"/>
  <c r="B21" i="131"/>
  <c r="B31" i="135"/>
  <c r="L22" i="131" l="1"/>
  <c r="B132" i="250" l="1"/>
  <c r="D113" i="135" l="1"/>
  <c r="M113" i="135" s="1"/>
  <c r="E113" i="135"/>
  <c r="F113" i="135"/>
  <c r="G113" i="135"/>
  <c r="H113" i="135"/>
  <c r="I113" i="135"/>
  <c r="D114" i="135"/>
  <c r="E114" i="135"/>
  <c r="F114" i="135"/>
  <c r="G114" i="135"/>
  <c r="H114" i="135"/>
  <c r="I114" i="135"/>
  <c r="D100" i="135"/>
  <c r="M100" i="135" s="1"/>
  <c r="E100" i="135"/>
  <c r="F100" i="135"/>
  <c r="G100" i="135"/>
  <c r="H100" i="135"/>
  <c r="I100" i="135"/>
  <c r="D101" i="135"/>
  <c r="E101" i="135"/>
  <c r="F101" i="135"/>
  <c r="G101" i="135"/>
  <c r="H101" i="135"/>
  <c r="I101" i="135"/>
  <c r="D102" i="135"/>
  <c r="M102" i="135" s="1"/>
  <c r="E102" i="135"/>
  <c r="F102" i="135"/>
  <c r="G102" i="135"/>
  <c r="H102" i="135"/>
  <c r="I102" i="135"/>
  <c r="D103" i="135"/>
  <c r="M103" i="135" s="1"/>
  <c r="E103" i="135"/>
  <c r="F103" i="135"/>
  <c r="G103" i="135"/>
  <c r="H103" i="135"/>
  <c r="I103" i="135"/>
  <c r="D104" i="135"/>
  <c r="E104" i="135"/>
  <c r="F104" i="135"/>
  <c r="G104" i="135"/>
  <c r="H104" i="135"/>
  <c r="I104" i="135"/>
  <c r="D105" i="135"/>
  <c r="E105" i="135"/>
  <c r="F105" i="135"/>
  <c r="G105" i="135"/>
  <c r="H105" i="135"/>
  <c r="I105" i="135"/>
  <c r="D106" i="135"/>
  <c r="M106" i="135" s="1"/>
  <c r="E106" i="135"/>
  <c r="F106" i="135"/>
  <c r="G106" i="135"/>
  <c r="H106" i="135"/>
  <c r="I106" i="135"/>
  <c r="D107" i="135"/>
  <c r="E107" i="135"/>
  <c r="F107" i="135"/>
  <c r="G107" i="135"/>
  <c r="H107" i="135"/>
  <c r="I107" i="135"/>
  <c r="D108" i="135"/>
  <c r="M108" i="135" s="1"/>
  <c r="E108" i="135"/>
  <c r="F108" i="135"/>
  <c r="G108" i="135"/>
  <c r="H108" i="135"/>
  <c r="I108" i="135"/>
  <c r="D109" i="135"/>
  <c r="E109" i="135"/>
  <c r="F109" i="135"/>
  <c r="G109" i="135"/>
  <c r="H109" i="135"/>
  <c r="I109" i="135"/>
  <c r="D110" i="135"/>
  <c r="M110" i="135" s="1"/>
  <c r="E110" i="135"/>
  <c r="F110" i="135"/>
  <c r="G110" i="135"/>
  <c r="H110" i="135"/>
  <c r="I110" i="135"/>
  <c r="D111" i="135"/>
  <c r="M111" i="135" s="1"/>
  <c r="E111" i="135"/>
  <c r="F111" i="135"/>
  <c r="G111" i="135"/>
  <c r="H111" i="135"/>
  <c r="I111" i="135"/>
  <c r="D112" i="135"/>
  <c r="M112" i="135" s="1"/>
  <c r="E112" i="135"/>
  <c r="F112" i="135"/>
  <c r="G112" i="135"/>
  <c r="H112" i="135"/>
  <c r="I112" i="135"/>
  <c r="D38" i="135"/>
  <c r="E38" i="135"/>
  <c r="F38" i="135"/>
  <c r="G38" i="135"/>
  <c r="H38" i="135"/>
  <c r="I38" i="135"/>
  <c r="D39" i="135"/>
  <c r="E39" i="135"/>
  <c r="F39" i="135"/>
  <c r="G39" i="135"/>
  <c r="H39" i="135"/>
  <c r="I39" i="135"/>
  <c r="D40" i="135"/>
  <c r="E40" i="135"/>
  <c r="F40" i="135"/>
  <c r="G40" i="135"/>
  <c r="H40" i="135"/>
  <c r="I40" i="135"/>
  <c r="D41" i="135"/>
  <c r="E41" i="135"/>
  <c r="F41" i="135"/>
  <c r="G41" i="135"/>
  <c r="H41" i="135"/>
  <c r="I41" i="135"/>
  <c r="D42" i="135"/>
  <c r="E42" i="135"/>
  <c r="F42" i="135"/>
  <c r="G42" i="135"/>
  <c r="H42" i="135"/>
  <c r="I42" i="135"/>
  <c r="D43" i="135"/>
  <c r="E43" i="135"/>
  <c r="F43" i="135"/>
  <c r="G43" i="135"/>
  <c r="H43" i="135"/>
  <c r="I43" i="135"/>
  <c r="D44" i="135"/>
  <c r="E44" i="135"/>
  <c r="F44" i="135"/>
  <c r="G44" i="135"/>
  <c r="H44" i="135"/>
  <c r="I44" i="135"/>
  <c r="D45" i="135"/>
  <c r="E45" i="135"/>
  <c r="F45" i="135"/>
  <c r="G45" i="135"/>
  <c r="H45" i="135"/>
  <c r="I45" i="135"/>
  <c r="D46" i="135"/>
  <c r="E46" i="135"/>
  <c r="F46" i="135"/>
  <c r="G46" i="135"/>
  <c r="H46" i="135"/>
  <c r="I46" i="135"/>
  <c r="D47" i="135"/>
  <c r="E47" i="135"/>
  <c r="F47" i="135"/>
  <c r="G47" i="135"/>
  <c r="H47" i="135"/>
  <c r="I47" i="135"/>
  <c r="D48" i="135"/>
  <c r="E48" i="135"/>
  <c r="F48" i="135"/>
  <c r="G48" i="135"/>
  <c r="H48" i="135"/>
  <c r="I48" i="135"/>
  <c r="D49" i="135"/>
  <c r="E49" i="135"/>
  <c r="F49" i="135"/>
  <c r="G49" i="135"/>
  <c r="H49" i="135"/>
  <c r="I49" i="135"/>
  <c r="D50" i="135"/>
  <c r="E50" i="135"/>
  <c r="F50" i="135"/>
  <c r="G50" i="135"/>
  <c r="H50" i="135"/>
  <c r="I50" i="135"/>
  <c r="D51" i="135"/>
  <c r="E51" i="135"/>
  <c r="F51" i="135"/>
  <c r="G51" i="135"/>
  <c r="H51" i="135"/>
  <c r="I51" i="135"/>
  <c r="D52" i="135"/>
  <c r="E52" i="135"/>
  <c r="F52" i="135"/>
  <c r="G52" i="135"/>
  <c r="H52" i="135"/>
  <c r="I52" i="135"/>
  <c r="D53" i="135"/>
  <c r="E53" i="135"/>
  <c r="F53" i="135"/>
  <c r="G53" i="135"/>
  <c r="H53" i="135"/>
  <c r="I53" i="135"/>
  <c r="D54" i="135"/>
  <c r="E54" i="135"/>
  <c r="F54" i="135"/>
  <c r="G54" i="135"/>
  <c r="H54" i="135"/>
  <c r="I54" i="135"/>
  <c r="D55" i="135"/>
  <c r="E55" i="135"/>
  <c r="F55" i="135"/>
  <c r="G55" i="135"/>
  <c r="H55" i="135"/>
  <c r="I55" i="135"/>
  <c r="D56" i="135"/>
  <c r="E56" i="135"/>
  <c r="F56" i="135"/>
  <c r="G56" i="135"/>
  <c r="H56" i="135"/>
  <c r="I56" i="135"/>
  <c r="D57" i="135"/>
  <c r="E57" i="135"/>
  <c r="F57" i="135"/>
  <c r="G57" i="135"/>
  <c r="H57" i="135"/>
  <c r="I57" i="135"/>
  <c r="D58" i="135"/>
  <c r="E58" i="135"/>
  <c r="F58" i="135"/>
  <c r="G58" i="135"/>
  <c r="H58" i="135"/>
  <c r="I58" i="135"/>
  <c r="D59" i="135"/>
  <c r="E59" i="135"/>
  <c r="F59" i="135"/>
  <c r="G59" i="135"/>
  <c r="H59" i="135"/>
  <c r="I59" i="135"/>
  <c r="D60" i="135"/>
  <c r="E60" i="135"/>
  <c r="F60" i="135"/>
  <c r="G60" i="135"/>
  <c r="H60" i="135"/>
  <c r="I60" i="135"/>
  <c r="D61" i="135"/>
  <c r="E61" i="135"/>
  <c r="F61" i="135"/>
  <c r="G61" i="135"/>
  <c r="H61" i="135"/>
  <c r="I61" i="135"/>
  <c r="D62" i="135"/>
  <c r="E62" i="135"/>
  <c r="F62" i="135"/>
  <c r="G62" i="135"/>
  <c r="H62" i="135"/>
  <c r="I62" i="135"/>
  <c r="D63" i="135"/>
  <c r="E63" i="135"/>
  <c r="F63" i="135"/>
  <c r="G63" i="135"/>
  <c r="H63" i="135"/>
  <c r="I63" i="135"/>
  <c r="D64" i="135"/>
  <c r="E64" i="135"/>
  <c r="F64" i="135"/>
  <c r="G64" i="135"/>
  <c r="H64" i="135"/>
  <c r="I64" i="135"/>
  <c r="D65" i="135"/>
  <c r="E65" i="135"/>
  <c r="F65" i="135"/>
  <c r="G65" i="135"/>
  <c r="H65" i="135"/>
  <c r="I65" i="135"/>
  <c r="D66" i="135"/>
  <c r="E66" i="135"/>
  <c r="F66" i="135"/>
  <c r="G66" i="135"/>
  <c r="H66" i="135"/>
  <c r="I66" i="135"/>
  <c r="D67" i="135"/>
  <c r="E67" i="135"/>
  <c r="F67" i="135"/>
  <c r="G67" i="135"/>
  <c r="H67" i="135"/>
  <c r="I67" i="135"/>
  <c r="D68" i="135"/>
  <c r="E68" i="135"/>
  <c r="F68" i="135"/>
  <c r="G68" i="135"/>
  <c r="H68" i="135"/>
  <c r="I68" i="135"/>
  <c r="D69" i="135"/>
  <c r="E69" i="135"/>
  <c r="F69" i="135"/>
  <c r="G69" i="135"/>
  <c r="H69" i="135"/>
  <c r="I69" i="135"/>
  <c r="D70" i="135"/>
  <c r="E70" i="135"/>
  <c r="F70" i="135"/>
  <c r="G70" i="135"/>
  <c r="H70" i="135"/>
  <c r="I70" i="135"/>
  <c r="D71" i="135"/>
  <c r="E71" i="135"/>
  <c r="F71" i="135"/>
  <c r="G71" i="135"/>
  <c r="H71" i="135"/>
  <c r="I71" i="135"/>
  <c r="D72" i="135"/>
  <c r="E72" i="135"/>
  <c r="F72" i="135"/>
  <c r="G72" i="135"/>
  <c r="H72" i="135"/>
  <c r="I72" i="135"/>
  <c r="D73" i="135"/>
  <c r="E73" i="135"/>
  <c r="F73" i="135"/>
  <c r="G73" i="135"/>
  <c r="H73" i="135"/>
  <c r="I73" i="135"/>
  <c r="D74" i="135"/>
  <c r="E74" i="135"/>
  <c r="F74" i="135"/>
  <c r="G74" i="135"/>
  <c r="H74" i="135"/>
  <c r="I74" i="135"/>
  <c r="D75" i="135"/>
  <c r="E75" i="135"/>
  <c r="F75" i="135"/>
  <c r="G75" i="135"/>
  <c r="H75" i="135"/>
  <c r="I75" i="135"/>
  <c r="D76" i="135"/>
  <c r="E76" i="135"/>
  <c r="F76" i="135"/>
  <c r="G76" i="135"/>
  <c r="H76" i="135"/>
  <c r="I76" i="135"/>
  <c r="D77" i="135"/>
  <c r="E77" i="135"/>
  <c r="F77" i="135"/>
  <c r="G77" i="135"/>
  <c r="H77" i="135"/>
  <c r="I77" i="135"/>
  <c r="D78" i="135"/>
  <c r="E78" i="135"/>
  <c r="F78" i="135"/>
  <c r="G78" i="135"/>
  <c r="H78" i="135"/>
  <c r="I78" i="135"/>
  <c r="D79" i="135"/>
  <c r="E79" i="135"/>
  <c r="F79" i="135"/>
  <c r="G79" i="135"/>
  <c r="H79" i="135"/>
  <c r="I79" i="135"/>
  <c r="D80" i="135"/>
  <c r="E80" i="135"/>
  <c r="F80" i="135"/>
  <c r="G80" i="135"/>
  <c r="H80" i="135"/>
  <c r="I80" i="135"/>
  <c r="D81" i="135"/>
  <c r="E81" i="135"/>
  <c r="F81" i="135"/>
  <c r="G81" i="135"/>
  <c r="H81" i="135"/>
  <c r="I81" i="135"/>
  <c r="D82" i="135"/>
  <c r="E82" i="135"/>
  <c r="F82" i="135"/>
  <c r="G82" i="135"/>
  <c r="H82" i="135"/>
  <c r="I82" i="135"/>
  <c r="D83" i="135"/>
  <c r="E83" i="135"/>
  <c r="F83" i="135"/>
  <c r="G83" i="135"/>
  <c r="H83" i="135"/>
  <c r="I83" i="135"/>
  <c r="D84" i="135"/>
  <c r="E84" i="135"/>
  <c r="F84" i="135"/>
  <c r="G84" i="135"/>
  <c r="H84" i="135"/>
  <c r="I84" i="135"/>
  <c r="D85" i="135"/>
  <c r="E85" i="135"/>
  <c r="F85" i="135"/>
  <c r="G85" i="135"/>
  <c r="H85" i="135"/>
  <c r="I85" i="135"/>
  <c r="D86" i="135"/>
  <c r="E86" i="135"/>
  <c r="F86" i="135"/>
  <c r="G86" i="135"/>
  <c r="H86" i="135"/>
  <c r="I86" i="135"/>
  <c r="D87" i="135"/>
  <c r="E87" i="135"/>
  <c r="F87" i="135"/>
  <c r="G87" i="135"/>
  <c r="H87" i="135"/>
  <c r="I87" i="135"/>
  <c r="D88" i="135"/>
  <c r="E88" i="135"/>
  <c r="F88" i="135"/>
  <c r="G88" i="135"/>
  <c r="H88" i="135"/>
  <c r="I88" i="135"/>
  <c r="D89" i="135"/>
  <c r="E89" i="135"/>
  <c r="F89" i="135"/>
  <c r="G89" i="135"/>
  <c r="H89" i="135"/>
  <c r="I89" i="135"/>
  <c r="D90" i="135"/>
  <c r="E90" i="135"/>
  <c r="F90" i="135"/>
  <c r="G90" i="135"/>
  <c r="H90" i="135"/>
  <c r="I90" i="135"/>
  <c r="D91" i="135"/>
  <c r="E91" i="135"/>
  <c r="F91" i="135"/>
  <c r="G91" i="135"/>
  <c r="H91" i="135"/>
  <c r="I91" i="135"/>
  <c r="D92" i="135"/>
  <c r="E92" i="135"/>
  <c r="F92" i="135"/>
  <c r="G92" i="135"/>
  <c r="H92" i="135"/>
  <c r="I92" i="135"/>
  <c r="D93" i="135"/>
  <c r="E93" i="135"/>
  <c r="F93" i="135"/>
  <c r="G93" i="135"/>
  <c r="H93" i="135"/>
  <c r="I93" i="135"/>
  <c r="D94" i="135"/>
  <c r="E94" i="135"/>
  <c r="F94" i="135"/>
  <c r="G94" i="135"/>
  <c r="H94" i="135"/>
  <c r="I94" i="135"/>
  <c r="D95" i="135"/>
  <c r="E95" i="135"/>
  <c r="F95" i="135"/>
  <c r="G95" i="135"/>
  <c r="H95" i="135"/>
  <c r="I95" i="135"/>
  <c r="D96" i="135"/>
  <c r="E96" i="135"/>
  <c r="F96" i="135"/>
  <c r="G96" i="135"/>
  <c r="H96" i="135"/>
  <c r="I96" i="135"/>
  <c r="D97" i="135"/>
  <c r="E97" i="135"/>
  <c r="F97" i="135"/>
  <c r="G97" i="135"/>
  <c r="H97" i="135"/>
  <c r="I97" i="135"/>
  <c r="D98" i="135"/>
  <c r="E98" i="135"/>
  <c r="F98" i="135"/>
  <c r="G98" i="135"/>
  <c r="H98" i="135"/>
  <c r="I98" i="135"/>
  <c r="D99" i="135"/>
  <c r="E99" i="135"/>
  <c r="F99" i="135"/>
  <c r="G99" i="135"/>
  <c r="H99" i="135"/>
  <c r="I99" i="135"/>
  <c r="B108" i="135" l="1"/>
  <c r="B100" i="135"/>
  <c r="B112" i="135"/>
  <c r="B104" i="135"/>
  <c r="M104" i="135"/>
  <c r="B103" i="135"/>
  <c r="B109" i="135"/>
  <c r="M109" i="135"/>
  <c r="M107" i="135"/>
  <c r="B107" i="135"/>
  <c r="M105" i="135"/>
  <c r="B105" i="135"/>
  <c r="B101" i="135"/>
  <c r="M101" i="135"/>
  <c r="B114" i="135"/>
  <c r="B111" i="135"/>
  <c r="B110" i="135"/>
  <c r="B106" i="135"/>
  <c r="B102" i="135"/>
  <c r="B113" i="135"/>
  <c r="M114" i="135"/>
  <c r="D27" i="118" l="1"/>
  <c r="B27" i="118"/>
  <c r="A27" i="118"/>
  <c r="D26" i="118"/>
  <c r="B26" i="118"/>
  <c r="A26" i="118"/>
  <c r="K27" i="250" l="1"/>
  <c r="B12" i="131"/>
  <c r="L12" i="131"/>
  <c r="B14" i="131"/>
  <c r="L14" i="131" l="1"/>
  <c r="A8" i="118" l="1"/>
  <c r="A9" i="118"/>
  <c r="A10" i="118"/>
  <c r="A11" i="118"/>
  <c r="A12" i="118"/>
  <c r="A13" i="118"/>
  <c r="A14" i="118"/>
  <c r="A15" i="118"/>
  <c r="A16" i="118"/>
  <c r="A17" i="118"/>
  <c r="A18" i="118"/>
  <c r="A19" i="118"/>
  <c r="A20" i="118"/>
  <c r="A21" i="118"/>
  <c r="A22" i="118"/>
  <c r="A23" i="118"/>
  <c r="A24" i="118"/>
  <c r="A25" i="118"/>
  <c r="A28" i="118"/>
  <c r="A29" i="118"/>
  <c r="A30" i="118"/>
  <c r="A31" i="118"/>
  <c r="A32" i="118"/>
  <c r="A33" i="118"/>
  <c r="A34" i="118"/>
  <c r="A35" i="118"/>
  <c r="A36" i="118"/>
  <c r="A37" i="118"/>
  <c r="A38" i="118"/>
  <c r="A39" i="118"/>
  <c r="A40" i="118"/>
  <c r="A41" i="118"/>
  <c r="A42" i="118"/>
  <c r="A43" i="118"/>
  <c r="A44" i="118"/>
  <c r="A45" i="118"/>
  <c r="A46" i="118"/>
  <c r="A47" i="118"/>
  <c r="A48" i="118"/>
  <c r="A49" i="118"/>
  <c r="A50" i="118"/>
  <c r="A51" i="118"/>
  <c r="A52" i="118"/>
  <c r="A53" i="118"/>
  <c r="A54" i="118"/>
  <c r="A55" i="118"/>
  <c r="A56" i="118"/>
  <c r="A57" i="118"/>
  <c r="A58" i="118"/>
  <c r="A59" i="118"/>
  <c r="A60" i="118"/>
  <c r="A61" i="118"/>
  <c r="A62" i="118"/>
  <c r="A63" i="118"/>
  <c r="A64" i="118"/>
  <c r="A65" i="118"/>
  <c r="A66" i="118"/>
  <c r="A67" i="118"/>
  <c r="A68" i="118"/>
  <c r="A69" i="118"/>
  <c r="A70" i="118"/>
  <c r="A71" i="118"/>
  <c r="A72" i="118"/>
  <c r="A73" i="118"/>
  <c r="A74" i="118"/>
  <c r="A75" i="118"/>
  <c r="A76" i="118"/>
  <c r="A77" i="118"/>
  <c r="A78" i="118"/>
  <c r="A79" i="118"/>
  <c r="A80" i="118"/>
  <c r="A81" i="118"/>
  <c r="A82" i="118"/>
  <c r="A83" i="118"/>
  <c r="A84" i="118"/>
  <c r="A7" i="118"/>
  <c r="B65" i="118"/>
  <c r="D65" i="118"/>
  <c r="B66" i="118"/>
  <c r="D66" i="118"/>
  <c r="B67" i="118"/>
  <c r="D67" i="118"/>
  <c r="B68" i="118"/>
  <c r="D68" i="118"/>
  <c r="B69" i="118"/>
  <c r="D69" i="118"/>
  <c r="B70" i="118"/>
  <c r="D70" i="118"/>
  <c r="B71" i="118"/>
  <c r="D71" i="118"/>
  <c r="B72" i="118"/>
  <c r="D72" i="118"/>
  <c r="B73" i="118"/>
  <c r="D73" i="118"/>
  <c r="B74" i="118"/>
  <c r="D74" i="118"/>
  <c r="B75" i="118"/>
  <c r="D75" i="118"/>
  <c r="B76" i="118"/>
  <c r="D76" i="118"/>
  <c r="B77" i="118"/>
  <c r="D77" i="118"/>
  <c r="D52" i="118"/>
  <c r="B52" i="118"/>
  <c r="D53" i="118"/>
  <c r="B53" i="118"/>
  <c r="D47" i="118"/>
  <c r="B47" i="118"/>
  <c r="D45" i="118"/>
  <c r="B45" i="118"/>
  <c r="D41" i="118"/>
  <c r="B41" i="118"/>
  <c r="D34" i="118"/>
  <c r="B34" i="118"/>
  <c r="D36" i="118"/>
  <c r="B36" i="118"/>
  <c r="D35" i="118"/>
  <c r="B35" i="118"/>
  <c r="D38" i="118"/>
  <c r="B38" i="118"/>
  <c r="D37" i="118"/>
  <c r="B37" i="118"/>
  <c r="D30" i="118"/>
  <c r="B30" i="118"/>
  <c r="D29" i="118"/>
  <c r="B29" i="118"/>
  <c r="B20" i="118" l="1"/>
  <c r="D20" i="118"/>
  <c r="B21" i="118"/>
  <c r="D21" i="118"/>
  <c r="B22" i="118"/>
  <c r="D22" i="118"/>
  <c r="B23" i="118"/>
  <c r="D23" i="118"/>
  <c r="B24" i="118"/>
  <c r="D24" i="118"/>
  <c r="B25" i="118"/>
  <c r="D25" i="118"/>
  <c r="B28" i="118"/>
  <c r="D28" i="118"/>
  <c r="B202" i="250" l="1"/>
  <c r="K202" i="250"/>
  <c r="B203" i="250"/>
  <c r="K203" i="250"/>
  <c r="B205" i="250"/>
  <c r="K205" i="250"/>
  <c r="N156" i="250"/>
  <c r="B40" i="118" l="1"/>
  <c r="D40" i="118"/>
  <c r="L17" i="250" l="1"/>
  <c r="L16" i="250"/>
  <c r="B10" i="135"/>
  <c r="B15" i="135"/>
  <c r="B14" i="135"/>
  <c r="B13" i="135"/>
  <c r="B12" i="135"/>
  <c r="B29" i="135"/>
  <c r="B28" i="135"/>
  <c r="B27" i="135"/>
  <c r="B26" i="135"/>
  <c r="B25" i="135"/>
  <c r="B24" i="135"/>
  <c r="B23" i="135"/>
  <c r="B22" i="135"/>
  <c r="B21" i="135"/>
  <c r="B20" i="135"/>
  <c r="B19" i="135"/>
  <c r="B18" i="135"/>
  <c r="B17" i="135"/>
  <c r="L13" i="131" l="1"/>
  <c r="L17" i="131"/>
  <c r="L16" i="131"/>
  <c r="L8" i="131"/>
  <c r="L18" i="131"/>
  <c r="L20" i="131"/>
  <c r="L19" i="131"/>
  <c r="L15" i="131"/>
  <c r="L11" i="131"/>
  <c r="L59" i="250" l="1"/>
  <c r="L40" i="250"/>
  <c r="L10" i="250" l="1"/>
  <c r="L58" i="250" l="1"/>
  <c r="L39" i="250"/>
  <c r="L11" i="250" l="1"/>
  <c r="L18" i="250" s="1"/>
  <c r="D84" i="118" l="1"/>
  <c r="B84" i="118"/>
  <c r="D83" i="118"/>
  <c r="B83" i="118"/>
  <c r="D82" i="118"/>
  <c r="B82" i="118"/>
  <c r="D81" i="118"/>
  <c r="B81" i="118"/>
  <c r="D80" i="118"/>
  <c r="B80" i="118"/>
  <c r="D79" i="118"/>
  <c r="B79" i="118"/>
  <c r="D78" i="118"/>
  <c r="B78" i="118"/>
  <c r="D64" i="118"/>
  <c r="B64" i="118"/>
  <c r="D63" i="118"/>
  <c r="B63" i="118"/>
  <c r="D62" i="118"/>
  <c r="B62" i="118"/>
  <c r="D61" i="118"/>
  <c r="B61" i="118"/>
  <c r="D60" i="118"/>
  <c r="B60" i="118"/>
  <c r="D59" i="118"/>
  <c r="B59" i="118"/>
  <c r="D58" i="118"/>
  <c r="B58" i="118"/>
  <c r="D57" i="118"/>
  <c r="B57" i="118"/>
  <c r="D56" i="118"/>
  <c r="B56" i="118"/>
  <c r="D55" i="118"/>
  <c r="B55" i="118"/>
  <c r="D54" i="118"/>
  <c r="B54" i="118"/>
  <c r="D51" i="118"/>
  <c r="B51" i="118"/>
  <c r="D50" i="118"/>
  <c r="B50" i="118"/>
  <c r="D49" i="118"/>
  <c r="B49" i="118"/>
  <c r="D48" i="118"/>
  <c r="B48" i="118"/>
  <c r="D46" i="118"/>
  <c r="B46" i="118"/>
  <c r="D44" i="118"/>
  <c r="B44" i="118"/>
  <c r="D43" i="118"/>
  <c r="B43" i="118"/>
  <c r="D42" i="118"/>
  <c r="B42" i="118"/>
  <c r="D39" i="118"/>
  <c r="B39" i="118"/>
  <c r="D33" i="118"/>
  <c r="B33" i="118"/>
  <c r="D32" i="118"/>
  <c r="B32" i="118"/>
  <c r="D31" i="118"/>
  <c r="B31" i="118"/>
  <c r="D19" i="118"/>
  <c r="B19" i="118"/>
  <c r="D18" i="118"/>
  <c r="B18" i="118"/>
  <c r="D17" i="118"/>
  <c r="B17" i="118"/>
  <c r="D16" i="118"/>
  <c r="B16" i="118"/>
  <c r="D15" i="118"/>
  <c r="B15" i="118"/>
  <c r="D14" i="118"/>
  <c r="B14" i="118"/>
  <c r="D13" i="118"/>
  <c r="B13" i="118"/>
  <c r="D12" i="118"/>
  <c r="B12" i="118"/>
  <c r="D11" i="118"/>
  <c r="B11" i="118"/>
  <c r="D10" i="118"/>
  <c r="B10" i="118"/>
  <c r="D9" i="118"/>
  <c r="B9" i="118"/>
  <c r="D8" i="118"/>
  <c r="B8" i="118"/>
  <c r="D7" i="118"/>
  <c r="B7" i="118"/>
  <c r="D37" i="135"/>
  <c r="M37" i="135" s="1"/>
  <c r="E37" i="135"/>
  <c r="F37" i="135"/>
  <c r="G37" i="135"/>
  <c r="H37" i="135"/>
  <c r="I37" i="135"/>
  <c r="M38" i="135"/>
  <c r="M39" i="135"/>
  <c r="M40" i="135"/>
  <c r="M41" i="135"/>
  <c r="M42" i="135"/>
  <c r="M43" i="135"/>
  <c r="M44" i="135"/>
  <c r="M45" i="135"/>
  <c r="M46" i="135"/>
  <c r="M47" i="135"/>
  <c r="M48" i="135"/>
  <c r="M49" i="135"/>
  <c r="M51" i="135"/>
  <c r="M52" i="135"/>
  <c r="M53" i="135"/>
  <c r="M54" i="135"/>
  <c r="M55" i="135"/>
  <c r="M56" i="135"/>
  <c r="M57" i="135"/>
  <c r="M58" i="135"/>
  <c r="M59" i="135"/>
  <c r="M60" i="135"/>
  <c r="M61" i="135"/>
  <c r="M62" i="135"/>
  <c r="M63" i="135"/>
  <c r="M64" i="135"/>
  <c r="M65" i="135"/>
  <c r="M66" i="135"/>
  <c r="M67" i="135"/>
  <c r="M68" i="135"/>
  <c r="M69" i="135"/>
  <c r="M70" i="135"/>
  <c r="M71" i="135"/>
  <c r="M72" i="135"/>
  <c r="M73" i="135"/>
  <c r="M74" i="135"/>
  <c r="M75" i="135"/>
  <c r="M76" i="135"/>
  <c r="M77" i="135"/>
  <c r="M78" i="135"/>
  <c r="M80" i="135"/>
  <c r="M81" i="135"/>
  <c r="M82" i="135"/>
  <c r="M84" i="135"/>
  <c r="M85" i="135"/>
  <c r="M86" i="135"/>
  <c r="M90" i="135"/>
  <c r="M91" i="135"/>
  <c r="M92" i="135"/>
  <c r="M94" i="135"/>
  <c r="M95" i="135"/>
  <c r="M96" i="135"/>
  <c r="M98" i="135"/>
  <c r="E27" i="118" l="1"/>
  <c r="E26" i="118"/>
  <c r="E41" i="118"/>
  <c r="E53" i="118"/>
  <c r="E35" i="118"/>
  <c r="E38" i="118"/>
  <c r="E52" i="118"/>
  <c r="E45" i="118"/>
  <c r="E29" i="118"/>
  <c r="E34" i="118"/>
  <c r="E71" i="118"/>
  <c r="E74" i="118"/>
  <c r="E70" i="118"/>
  <c r="E77" i="118"/>
  <c r="E47" i="118"/>
  <c r="E73" i="118"/>
  <c r="E76" i="118"/>
  <c r="E72" i="118"/>
  <c r="E68" i="118"/>
  <c r="E37" i="118"/>
  <c r="E75" i="118"/>
  <c r="E67" i="118"/>
  <c r="E65" i="118"/>
  <c r="E66" i="118"/>
  <c r="E69" i="118"/>
  <c r="E30" i="118"/>
  <c r="E36" i="118"/>
  <c r="E28" i="118"/>
  <c r="E24" i="118"/>
  <c r="E22" i="118"/>
  <c r="E20" i="118"/>
  <c r="E25" i="118"/>
  <c r="E23" i="118"/>
  <c r="E21" i="118"/>
  <c r="E40" i="118"/>
  <c r="E50" i="118"/>
  <c r="E51" i="118"/>
  <c r="E81" i="118"/>
  <c r="E54" i="118"/>
  <c r="E64" i="118"/>
  <c r="E56" i="118"/>
  <c r="E58" i="118"/>
  <c r="E59" i="118"/>
  <c r="E61" i="118"/>
  <c r="E7" i="118"/>
  <c r="E8" i="118"/>
  <c r="E9" i="118"/>
  <c r="E10" i="118"/>
  <c r="E11" i="118"/>
  <c r="E12" i="118"/>
  <c r="E13" i="118"/>
  <c r="E14" i="118"/>
  <c r="E15" i="118"/>
  <c r="E16" i="118"/>
  <c r="E17" i="118"/>
  <c r="E18" i="118"/>
  <c r="E19" i="118"/>
  <c r="E31" i="118"/>
  <c r="E32" i="118"/>
  <c r="E33" i="118"/>
  <c r="E39" i="118"/>
  <c r="E42" i="118"/>
  <c r="E43" i="118"/>
  <c r="E44" i="118"/>
  <c r="E46" i="118"/>
  <c r="E48" i="118"/>
  <c r="E49" i="118"/>
  <c r="E84" i="118"/>
  <c r="E80" i="118"/>
  <c r="E63" i="118"/>
  <c r="E83" i="118"/>
  <c r="E79" i="118"/>
  <c r="E62" i="118"/>
  <c r="E82" i="118"/>
  <c r="E55" i="118"/>
  <c r="E57" i="118"/>
  <c r="E60" i="118"/>
  <c r="E78" i="118"/>
  <c r="B77" i="135"/>
  <c r="B69" i="135"/>
  <c r="B48" i="135"/>
  <c r="B73" i="135"/>
  <c r="B67" i="135"/>
  <c r="B93" i="135"/>
  <c r="B62" i="135"/>
  <c r="B68" i="135"/>
  <c r="B89" i="135"/>
  <c r="B79" i="135"/>
  <c r="B66" i="135"/>
  <c r="B57" i="135"/>
  <c r="B97" i="135"/>
  <c r="B98" i="135"/>
  <c r="B94" i="135"/>
  <c r="B90" i="135"/>
  <c r="B84" i="135"/>
  <c r="B80" i="135"/>
  <c r="B74" i="135"/>
  <c r="B70" i="135"/>
  <c r="B63" i="135"/>
  <c r="B58" i="135"/>
  <c r="B54" i="135"/>
  <c r="B43" i="135"/>
  <c r="B83" i="135"/>
  <c r="B99" i="135"/>
  <c r="M97" i="135"/>
  <c r="B95" i="135"/>
  <c r="M93" i="135"/>
  <c r="B91" i="135"/>
  <c r="M89" i="135"/>
  <c r="B85" i="135"/>
  <c r="M83" i="135"/>
  <c r="B81" i="135"/>
  <c r="M79" i="135"/>
  <c r="B75" i="135"/>
  <c r="B71" i="135"/>
  <c r="B64" i="135"/>
  <c r="B59" i="135"/>
  <c r="B46" i="135"/>
  <c r="B41" i="135"/>
  <c r="B96" i="135"/>
  <c r="B92" i="135"/>
  <c r="B86" i="135"/>
  <c r="B82" i="135"/>
  <c r="B78" i="135"/>
  <c r="B76" i="135"/>
  <c r="B72" i="135"/>
  <c r="B65" i="135"/>
  <c r="B61" i="135"/>
  <c r="B60" i="135"/>
  <c r="B88" i="135"/>
  <c r="M99" i="135"/>
  <c r="B87" i="135"/>
  <c r="M88" i="135"/>
  <c r="M87" i="135"/>
  <c r="B56" i="135"/>
  <c r="B55" i="135"/>
  <c r="B53" i="135"/>
  <c r="B47" i="135"/>
  <c r="B44" i="135"/>
  <c r="B51" i="135"/>
  <c r="B50" i="135"/>
  <c r="M50" i="135"/>
  <c r="B45" i="135"/>
  <c r="B52" i="135"/>
  <c r="B49" i="135"/>
  <c r="B42" i="135"/>
  <c r="B38" i="135"/>
  <c r="B40" i="135"/>
  <c r="B39" i="135"/>
  <c r="B37" i="135"/>
  <c r="B15" i="250" l="1"/>
  <c r="B14" i="250"/>
  <c r="B13" i="250"/>
  <c r="B12" i="250"/>
  <c r="B18" i="131" l="1"/>
  <c r="B17" i="131"/>
  <c r="C12" i="174" l="1"/>
  <c r="C14" i="174"/>
  <c r="C17" i="174"/>
  <c r="C16" i="174"/>
  <c r="C15" i="174"/>
  <c r="C13" i="174"/>
  <c r="HF32" i="135"/>
  <c r="HE32" i="135"/>
  <c r="HD32" i="135"/>
  <c r="HC32" i="135"/>
  <c r="HB32" i="135"/>
  <c r="CS32" i="135"/>
  <c r="CJ32" i="135"/>
  <c r="CI32" i="135"/>
  <c r="B35" i="135"/>
  <c r="B34" i="135"/>
  <c r="B33" i="135"/>
  <c r="B139" i="250" l="1"/>
  <c r="B138" i="250"/>
  <c r="B137" i="250"/>
  <c r="B136" i="250"/>
  <c r="B135" i="250"/>
  <c r="B134" i="250"/>
  <c r="B133" i="250"/>
  <c r="B131" i="250"/>
  <c r="B130" i="250"/>
  <c r="K135" i="250"/>
  <c r="K134" i="250"/>
  <c r="K133" i="250"/>
  <c r="K31" i="250" l="1"/>
  <c r="K30" i="250"/>
  <c r="B18" i="250"/>
  <c r="L9" i="131" l="1"/>
  <c r="L10" i="131"/>
  <c r="B20" i="131" l="1"/>
  <c r="B19" i="131"/>
  <c r="B16" i="131"/>
  <c r="B15" i="131"/>
  <c r="B13" i="131"/>
  <c r="B11" i="131"/>
  <c r="B10" i="131"/>
  <c r="B9" i="131"/>
  <c r="B8" i="131"/>
  <c r="B12" i="178" l="1"/>
  <c r="AN25" i="135"/>
  <c r="AT25" i="135" s="1"/>
  <c r="AN18" i="135"/>
  <c r="AT18" i="135" s="1"/>
  <c r="AN17" i="135"/>
  <c r="AT17" i="135" s="1"/>
  <c r="AN24" i="135"/>
  <c r="AT24" i="135" s="1"/>
  <c r="C25" i="131"/>
  <c r="C24" i="131"/>
  <c r="C22" i="131"/>
  <c r="C21" i="131"/>
  <c r="C12" i="131"/>
  <c r="C14" i="131"/>
  <c r="C17" i="131"/>
  <c r="C18" i="131"/>
  <c r="B33" i="250" l="1"/>
  <c r="B32" i="250"/>
  <c r="B31" i="250"/>
  <c r="B30" i="250"/>
  <c r="B28" i="250"/>
  <c r="K28" i="250"/>
  <c r="K26" i="250"/>
  <c r="K25" i="250"/>
  <c r="K24" i="250"/>
  <c r="B24" i="250"/>
  <c r="B27" i="250"/>
  <c r="B26" i="250"/>
  <c r="B25" i="250"/>
  <c r="B17" i="250"/>
  <c r="B16" i="250"/>
  <c r="B11" i="250"/>
  <c r="B10" i="250"/>
  <c r="HF36" i="135"/>
  <c r="HE36" i="135"/>
  <c r="HD36" i="135"/>
  <c r="HC36" i="135"/>
  <c r="HB36" i="135"/>
  <c r="HF16" i="135"/>
  <c r="HE16" i="135"/>
  <c r="HD16" i="135"/>
  <c r="HC16" i="135"/>
  <c r="HB16" i="135"/>
  <c r="HF11" i="135"/>
  <c r="HE11" i="135"/>
  <c r="HD11" i="135"/>
  <c r="HC11" i="135"/>
  <c r="HB11" i="135"/>
  <c r="B6" i="118" l="1"/>
  <c r="C55" i="135" l="1"/>
  <c r="C108" i="135"/>
  <c r="C104" i="135"/>
  <c r="C101" i="135"/>
  <c r="C111" i="135"/>
  <c r="C103" i="135"/>
  <c r="C110" i="135"/>
  <c r="C114" i="135"/>
  <c r="C102" i="135"/>
  <c r="C100" i="135"/>
  <c r="C105" i="135"/>
  <c r="C113" i="135"/>
  <c r="C107" i="135"/>
  <c r="C112" i="135"/>
  <c r="C106" i="135"/>
  <c r="C109" i="135"/>
  <c r="C51" i="135"/>
  <c r="C98" i="135"/>
  <c r="C44" i="135"/>
  <c r="C41" i="135"/>
  <c r="C84" i="135"/>
  <c r="C77" i="135"/>
  <c r="C58" i="135"/>
  <c r="C47" i="135"/>
  <c r="C46" i="135"/>
  <c r="C43" i="135"/>
  <c r="C68" i="135"/>
  <c r="C96" i="135"/>
  <c r="C49" i="135"/>
  <c r="C76" i="135"/>
  <c r="C74" i="135"/>
  <c r="C48" i="135"/>
  <c r="C82" i="135"/>
  <c r="C81" i="135"/>
  <c r="C86" i="135"/>
  <c r="C87" i="135"/>
  <c r="C54" i="135"/>
  <c r="C61" i="135"/>
  <c r="C93" i="135"/>
  <c r="C56" i="135"/>
  <c r="C71" i="135"/>
  <c r="C97" i="135"/>
  <c r="C52" i="135"/>
  <c r="C79" i="135"/>
  <c r="C88" i="135"/>
  <c r="C75" i="135"/>
  <c r="C70" i="135"/>
  <c r="C73" i="135"/>
  <c r="C91" i="135"/>
  <c r="C50" i="135"/>
  <c r="C92" i="135"/>
  <c r="C94" i="135"/>
  <c r="C37" i="135"/>
  <c r="C45" i="135"/>
  <c r="C67" i="135"/>
  <c r="C95" i="135"/>
  <c r="C39" i="135"/>
  <c r="C62" i="135"/>
  <c r="C64" i="135"/>
  <c r="C38" i="135"/>
  <c r="C65" i="135"/>
  <c r="C83" i="135"/>
  <c r="C89" i="135"/>
  <c r="C78" i="135"/>
  <c r="C69" i="135"/>
  <c r="C72" i="135"/>
  <c r="C85" i="135"/>
  <c r="C90" i="135"/>
  <c r="C40" i="135"/>
  <c r="C80" i="135"/>
  <c r="C53" i="135"/>
  <c r="C59" i="135"/>
  <c r="C66" i="135"/>
  <c r="C99" i="135"/>
  <c r="C63" i="135"/>
  <c r="C42" i="135"/>
  <c r="C57" i="135"/>
  <c r="C60" i="135"/>
  <c r="CS11" i="135"/>
  <c r="CS16" i="135"/>
  <c r="CS36" i="135"/>
  <c r="CJ11" i="135"/>
  <c r="CJ16" i="135"/>
  <c r="CJ36" i="135"/>
  <c r="CI11" i="135"/>
  <c r="CI16" i="135"/>
  <c r="CI36" i="135"/>
  <c r="B79" i="250" l="1"/>
  <c r="B78" i="250"/>
  <c r="B77" i="250"/>
  <c r="K78" i="250"/>
  <c r="K77" i="250"/>
  <c r="K71" i="250"/>
  <c r="K70" i="250"/>
  <c r="K69" i="250"/>
  <c r="K68" i="250"/>
  <c r="K67" i="250"/>
  <c r="K66" i="250"/>
  <c r="K65" i="250"/>
  <c r="K59" i="250"/>
  <c r="K58" i="250"/>
  <c r="K52" i="250"/>
  <c r="K51" i="250"/>
  <c r="K50" i="250"/>
  <c r="K49" i="250"/>
  <c r="K48" i="250"/>
  <c r="K47" i="250"/>
  <c r="K46" i="250"/>
  <c r="B72" i="250"/>
  <c r="B71" i="250"/>
  <c r="B70" i="250"/>
  <c r="B69" i="250"/>
  <c r="B68" i="250"/>
  <c r="B67" i="250"/>
  <c r="B66" i="250"/>
  <c r="B65" i="250"/>
  <c r="B60" i="250"/>
  <c r="B59" i="250"/>
  <c r="B58" i="250"/>
  <c r="B53" i="250"/>
  <c r="B52" i="250"/>
  <c r="B51" i="250"/>
  <c r="B50" i="250"/>
  <c r="B49" i="250"/>
  <c r="B48" i="250"/>
  <c r="B47" i="250"/>
  <c r="B46" i="250"/>
  <c r="K40" i="250"/>
  <c r="K39" i="250"/>
  <c r="B41" i="250"/>
  <c r="B40" i="250"/>
  <c r="B39" i="250"/>
  <c r="Y8" i="135"/>
  <c r="AC8" i="135" s="1"/>
  <c r="EZ9" i="135"/>
  <c r="G232" i="250"/>
  <c r="G233" i="250" s="1"/>
  <c r="G234" i="250" s="1"/>
  <c r="G235" i="250" s="1"/>
  <c r="G236" i="250" s="1"/>
  <c r="F226" i="250"/>
  <c r="F227" i="250" s="1"/>
  <c r="F232" i="250" s="1"/>
  <c r="F233" i="250" s="1"/>
  <c r="F234" i="250" s="1"/>
  <c r="F235" i="250" s="1"/>
  <c r="F236" i="250" s="1"/>
  <c r="E226" i="250"/>
  <c r="E227" i="250" s="1"/>
  <c r="E232" i="250" s="1"/>
  <c r="E233" i="250" s="1"/>
  <c r="E234" i="250" s="1"/>
  <c r="E235" i="250" s="1"/>
  <c r="E236" i="250" s="1"/>
  <c r="D225" i="250"/>
  <c r="B224" i="250"/>
  <c r="G213" i="250"/>
  <c r="G214" i="250" s="1"/>
  <c r="G215" i="250" s="1"/>
  <c r="G216" i="250" s="1"/>
  <c r="G217" i="250" s="1"/>
  <c r="F207" i="250"/>
  <c r="F208" i="250" s="1"/>
  <c r="F213" i="250" s="1"/>
  <c r="F214" i="250" s="1"/>
  <c r="F215" i="250" s="1"/>
  <c r="F216" i="250" s="1"/>
  <c r="F217" i="250" s="1"/>
  <c r="E207" i="250"/>
  <c r="E208" i="250" s="1"/>
  <c r="E213" i="250" s="1"/>
  <c r="E214" i="250" s="1"/>
  <c r="E215" i="250" s="1"/>
  <c r="E216" i="250" s="1"/>
  <c r="E217" i="250" s="1"/>
  <c r="D206" i="250"/>
  <c r="C206" i="250"/>
  <c r="G190" i="250"/>
  <c r="G191" i="250" s="1"/>
  <c r="G192" i="250" s="1"/>
  <c r="G193" i="250" s="1"/>
  <c r="G194" i="250" s="1"/>
  <c r="F184" i="250"/>
  <c r="F185" i="250" s="1"/>
  <c r="F190" i="250" s="1"/>
  <c r="F191" i="250" s="1"/>
  <c r="F192" i="250" s="1"/>
  <c r="F193" i="250" s="1"/>
  <c r="F194" i="250" s="1"/>
  <c r="E184" i="250"/>
  <c r="E185" i="250" s="1"/>
  <c r="E190" i="250" s="1"/>
  <c r="E191" i="250" s="1"/>
  <c r="E192" i="250" s="1"/>
  <c r="E193" i="250" s="1"/>
  <c r="E194" i="250" s="1"/>
  <c r="D183" i="250"/>
  <c r="C183" i="250"/>
  <c r="C184" i="250" s="1"/>
  <c r="C185" i="250" s="1"/>
  <c r="B182" i="250"/>
  <c r="G171" i="250"/>
  <c r="G172" i="250" s="1"/>
  <c r="G173" i="250" s="1"/>
  <c r="G174" i="250" s="1"/>
  <c r="G175" i="250" s="1"/>
  <c r="F165" i="250"/>
  <c r="F166" i="250" s="1"/>
  <c r="F171" i="250" s="1"/>
  <c r="F172" i="250" s="1"/>
  <c r="F173" i="250" s="1"/>
  <c r="F174" i="250" s="1"/>
  <c r="F175" i="250" s="1"/>
  <c r="D164" i="250"/>
  <c r="C164" i="250"/>
  <c r="B156" i="250"/>
  <c r="G145" i="250"/>
  <c r="G146" i="250" s="1"/>
  <c r="G147" i="250" s="1"/>
  <c r="G148" i="250" s="1"/>
  <c r="G149" i="250" s="1"/>
  <c r="F140" i="250"/>
  <c r="F145" i="250" s="1"/>
  <c r="F146" i="250" s="1"/>
  <c r="F147" i="250" s="1"/>
  <c r="F148" i="250" s="1"/>
  <c r="F149" i="250" s="1"/>
  <c r="E140" i="250"/>
  <c r="E145" i="250" s="1"/>
  <c r="E146" i="250" s="1"/>
  <c r="E147" i="250" s="1"/>
  <c r="E148" i="250" s="1"/>
  <c r="E149" i="250" s="1"/>
  <c r="B129" i="250"/>
  <c r="G117" i="250"/>
  <c r="G118" i="250" s="1"/>
  <c r="G119" i="250" s="1"/>
  <c r="G120" i="250" s="1"/>
  <c r="G121" i="250" s="1"/>
  <c r="F117" i="250"/>
  <c r="F118" i="250" s="1"/>
  <c r="F119" i="250" s="1"/>
  <c r="F120" i="250" s="1"/>
  <c r="F121" i="250" s="1"/>
  <c r="E117" i="250"/>
  <c r="D117" i="250"/>
  <c r="D118" i="250" s="1"/>
  <c r="D119" i="250" s="1"/>
  <c r="D120" i="250" s="1"/>
  <c r="D121" i="250" s="1"/>
  <c r="C117" i="250"/>
  <c r="C118" i="250" s="1"/>
  <c r="B112" i="250"/>
  <c r="B111" i="250"/>
  <c r="B110" i="250"/>
  <c r="K109" i="250"/>
  <c r="B109" i="250"/>
  <c r="K108" i="250"/>
  <c r="B108" i="250"/>
  <c r="G97" i="250"/>
  <c r="G98" i="250" s="1"/>
  <c r="G99" i="250" s="1"/>
  <c r="G100" i="250" s="1"/>
  <c r="F97" i="250"/>
  <c r="F98" i="250" s="1"/>
  <c r="F99" i="250" s="1"/>
  <c r="F100" i="250" s="1"/>
  <c r="E97" i="250"/>
  <c r="E98" i="250" s="1"/>
  <c r="E99" i="250" s="1"/>
  <c r="E100" i="250" s="1"/>
  <c r="D97" i="250"/>
  <c r="D98" i="250" s="1"/>
  <c r="C97" i="250"/>
  <c r="C98" i="250" s="1"/>
  <c r="C99" i="250" s="1"/>
  <c r="B96" i="250"/>
  <c r="B91" i="250"/>
  <c r="B90" i="250"/>
  <c r="B89" i="250"/>
  <c r="K88" i="250"/>
  <c r="B88" i="250"/>
  <c r="K87" i="250"/>
  <c r="B87" i="250"/>
  <c r="B9" i="135"/>
  <c r="M204" i="250" s="1"/>
  <c r="N204" i="250" s="1"/>
  <c r="C27" i="118" l="1"/>
  <c r="C26" i="118"/>
  <c r="C76" i="118"/>
  <c r="C67" i="118"/>
  <c r="C30" i="118"/>
  <c r="C74" i="118"/>
  <c r="C34" i="118"/>
  <c r="C37" i="118"/>
  <c r="C25" i="118"/>
  <c r="C28" i="118"/>
  <c r="C35" i="118"/>
  <c r="C77" i="118"/>
  <c r="C23" i="118"/>
  <c r="C68" i="118"/>
  <c r="C47" i="118"/>
  <c r="C29" i="118"/>
  <c r="C21" i="118"/>
  <c r="C75" i="118"/>
  <c r="C65" i="118"/>
  <c r="C52" i="118"/>
  <c r="C24" i="118"/>
  <c r="C72" i="118"/>
  <c r="C36" i="118"/>
  <c r="C70" i="118"/>
  <c r="C45" i="118"/>
  <c r="C20" i="118"/>
  <c r="C69" i="118"/>
  <c r="C66" i="118"/>
  <c r="C53" i="118"/>
  <c r="C22" i="118"/>
  <c r="C73" i="118"/>
  <c r="C38" i="118"/>
  <c r="C71" i="118"/>
  <c r="C41" i="118"/>
  <c r="C40" i="118"/>
  <c r="D226" i="250"/>
  <c r="D207" i="250"/>
  <c r="D165" i="250"/>
  <c r="D184" i="250"/>
  <c r="B184" i="250" s="1"/>
  <c r="C33" i="118"/>
  <c r="C10" i="118"/>
  <c r="C17" i="118"/>
  <c r="C11" i="118"/>
  <c r="C12" i="118"/>
  <c r="C15" i="118"/>
  <c r="C49" i="118"/>
  <c r="C43" i="118"/>
  <c r="C84" i="118"/>
  <c r="C63" i="118"/>
  <c r="C64" i="118"/>
  <c r="C51" i="118"/>
  <c r="C82" i="118"/>
  <c r="C55" i="118"/>
  <c r="C8" i="118"/>
  <c r="C13" i="118"/>
  <c r="C31" i="118"/>
  <c r="C9" i="118"/>
  <c r="C48" i="118"/>
  <c r="C42" i="118"/>
  <c r="C57" i="118"/>
  <c r="C58" i="118"/>
  <c r="C50" i="118"/>
  <c r="C79" i="118"/>
  <c r="C59" i="118"/>
  <c r="C32" i="118"/>
  <c r="C18" i="118"/>
  <c r="C46" i="118"/>
  <c r="C80" i="118"/>
  <c r="C81" i="118"/>
  <c r="C54" i="118"/>
  <c r="C78" i="118"/>
  <c r="C14" i="118"/>
  <c r="C19" i="118"/>
  <c r="C7" i="118"/>
  <c r="C16" i="118"/>
  <c r="C44" i="118"/>
  <c r="C39" i="118"/>
  <c r="C60" i="118"/>
  <c r="C61" i="118"/>
  <c r="C83" i="118"/>
  <c r="C62" i="118"/>
  <c r="C56" i="118"/>
  <c r="FA9" i="135"/>
  <c r="B225" i="250"/>
  <c r="EZ7" i="135"/>
  <c r="Z8" i="135"/>
  <c r="Z9" i="135" s="1"/>
  <c r="AD9" i="135" s="1"/>
  <c r="B206" i="250"/>
  <c r="C207" i="250"/>
  <c r="C208" i="250" s="1"/>
  <c r="C213" i="250" s="1"/>
  <c r="C214" i="250" s="1"/>
  <c r="B164" i="250"/>
  <c r="B117" i="250"/>
  <c r="E118" i="250"/>
  <c r="E119" i="250" s="1"/>
  <c r="E120" i="250" s="1"/>
  <c r="E121" i="250" s="1"/>
  <c r="B98" i="250"/>
  <c r="Y9" i="135"/>
  <c r="AC9" i="135" s="1"/>
  <c r="C119" i="250"/>
  <c r="D140" i="250"/>
  <c r="C190" i="250"/>
  <c r="D99" i="250"/>
  <c r="D100" i="250" s="1"/>
  <c r="C100" i="250"/>
  <c r="B183" i="250"/>
  <c r="B97" i="250"/>
  <c r="D208" i="250"/>
  <c r="C165" i="250"/>
  <c r="D166" i="250" l="1"/>
  <c r="D185" i="250"/>
  <c r="D145" i="250"/>
  <c r="D146" i="250" s="1"/>
  <c r="D147" i="250" s="1"/>
  <c r="D148" i="250" s="1"/>
  <c r="D149" i="250" s="1"/>
  <c r="D227" i="250"/>
  <c r="FB9" i="135"/>
  <c r="L72" i="250"/>
  <c r="AA8" i="135"/>
  <c r="AA9" i="135" s="1"/>
  <c r="AE9" i="135" s="1"/>
  <c r="B207" i="250"/>
  <c r="B100" i="250"/>
  <c r="B118" i="250"/>
  <c r="C120" i="250"/>
  <c r="B119" i="250"/>
  <c r="B165" i="250"/>
  <c r="C166" i="250"/>
  <c r="C191" i="250"/>
  <c r="B99" i="250"/>
  <c r="B208" i="250"/>
  <c r="D213" i="250"/>
  <c r="B226" i="250"/>
  <c r="C215" i="250"/>
  <c r="C140" i="250"/>
  <c r="B140" i="250" s="1"/>
  <c r="D232" i="250" l="1"/>
  <c r="D233" i="250" s="1"/>
  <c r="D234" i="250" s="1"/>
  <c r="D235" i="250" s="1"/>
  <c r="D236" i="250" s="1"/>
  <c r="D190" i="250"/>
  <c r="B185" i="250"/>
  <c r="D171" i="250"/>
  <c r="D172" i="250" s="1"/>
  <c r="D173" i="250" s="1"/>
  <c r="D174" i="250" s="1"/>
  <c r="D175" i="250" s="1"/>
  <c r="FC9" i="135"/>
  <c r="C216" i="250"/>
  <c r="D214" i="250"/>
  <c r="B213" i="250"/>
  <c r="C232" i="250"/>
  <c r="B227" i="250"/>
  <c r="C192" i="250"/>
  <c r="C145" i="250"/>
  <c r="C171" i="250"/>
  <c r="B166" i="250"/>
  <c r="C121" i="250"/>
  <c r="B121" i="250" s="1"/>
  <c r="B120" i="250"/>
  <c r="D191" i="250" l="1"/>
  <c r="B190" i="250"/>
  <c r="FD9" i="135"/>
  <c r="C193" i="250"/>
  <c r="B145" i="250"/>
  <c r="C146" i="250"/>
  <c r="B232" i="250"/>
  <c r="C233" i="250"/>
  <c r="D215" i="250"/>
  <c r="B214" i="250"/>
  <c r="C172" i="250"/>
  <c r="B171" i="250"/>
  <c r="C217" i="250"/>
  <c r="D192" i="250" l="1"/>
  <c r="B191" i="250"/>
  <c r="FE9" i="135"/>
  <c r="C147" i="250"/>
  <c r="B146" i="250"/>
  <c r="D216" i="250"/>
  <c r="B215" i="250"/>
  <c r="B233" i="250"/>
  <c r="C234" i="250"/>
  <c r="C173" i="250"/>
  <c r="B172" i="250"/>
  <c r="C194" i="250"/>
  <c r="A2" i="250"/>
  <c r="A1" i="250"/>
  <c r="D193" i="250" l="1"/>
  <c r="B192" i="250"/>
  <c r="FF9" i="135"/>
  <c r="C235" i="250"/>
  <c r="B234" i="250"/>
  <c r="C174" i="250"/>
  <c r="B173" i="250"/>
  <c r="D217" i="250"/>
  <c r="B217" i="250" s="1"/>
  <c r="B216" i="250"/>
  <c r="B147" i="250"/>
  <c r="C148" i="250"/>
  <c r="D194" i="250" l="1"/>
  <c r="B194" i="250" s="1"/>
  <c r="B193" i="250"/>
  <c r="FG9" i="135"/>
  <c r="C149" i="250"/>
  <c r="B149" i="250" s="1"/>
  <c r="B148" i="250"/>
  <c r="B174" i="250"/>
  <c r="C175" i="250"/>
  <c r="B175" i="250" s="1"/>
  <c r="B235" i="250"/>
  <c r="C236" i="250"/>
  <c r="B236" i="250" s="1"/>
  <c r="FH9" i="135" l="1"/>
  <c r="C19" i="131"/>
  <c r="C13" i="131"/>
  <c r="C15" i="131"/>
  <c r="Q8" i="135"/>
  <c r="FI9" i="135" l="1"/>
  <c r="C20" i="131"/>
  <c r="CX7" i="135"/>
  <c r="C16" i="131"/>
  <c r="AY9" i="135"/>
  <c r="Q9" i="135"/>
  <c r="U9" i="135" s="1"/>
  <c r="R8" i="135"/>
  <c r="AI9" i="135"/>
  <c r="FJ9" i="135" l="1"/>
  <c r="S8" i="135"/>
  <c r="R9" i="135"/>
  <c r="V9" i="135" s="1"/>
  <c r="FK9" i="135" l="1"/>
  <c r="AD8" i="135"/>
  <c r="AE8" i="135" s="1"/>
  <c r="U8" i="135"/>
  <c r="S9" i="135"/>
  <c r="W9" i="135" s="1"/>
  <c r="I34" i="109"/>
  <c r="I35" i="109"/>
  <c r="FL9" i="135" l="1"/>
  <c r="V8" i="135"/>
  <c r="W8" i="135" s="1"/>
  <c r="C11" i="174"/>
  <c r="FM9" i="135" l="1"/>
  <c r="B16" i="178"/>
  <c r="FN9" i="135" l="1"/>
  <c r="C9" i="131"/>
  <c r="C10" i="131"/>
  <c r="C11" i="131"/>
  <c r="FO9" i="135" l="1"/>
  <c r="FP9" i="135" l="1"/>
  <c r="FQ9" i="135" l="1"/>
  <c r="C10" i="174"/>
  <c r="C9" i="174"/>
  <c r="C8" i="174"/>
  <c r="C7" i="174"/>
  <c r="C6" i="174"/>
  <c r="FR9" i="135" l="1"/>
  <c r="K39" i="109"/>
  <c r="FS9" i="135" l="1"/>
  <c r="L39" i="109"/>
  <c r="K40" i="109"/>
  <c r="FT9" i="135" l="1"/>
  <c r="L40" i="109"/>
  <c r="M39" i="109"/>
  <c r="FU9" i="135" l="1"/>
  <c r="M40" i="109"/>
  <c r="N39" i="109"/>
  <c r="FV9" i="135" l="1"/>
  <c r="N40" i="109"/>
  <c r="O39" i="109"/>
  <c r="FW9" i="135" l="1"/>
  <c r="O40" i="109"/>
  <c r="P39" i="109"/>
  <c r="FX9" i="135" l="1"/>
  <c r="P40" i="109"/>
  <c r="Q39" i="109"/>
  <c r="B17" i="178"/>
  <c r="FY9" i="135" l="1"/>
  <c r="Q40" i="109"/>
  <c r="R39" i="109"/>
  <c r="FZ9" i="135" l="1"/>
  <c r="R40" i="109"/>
  <c r="S39" i="109"/>
  <c r="GA9" i="135" l="1"/>
  <c r="S40" i="109"/>
  <c r="T39" i="109"/>
  <c r="GB9" i="135" l="1"/>
  <c r="T40" i="109"/>
  <c r="U39" i="109"/>
  <c r="GC9" i="135" l="1"/>
  <c r="U40" i="109"/>
  <c r="V39" i="109"/>
  <c r="C8" i="131"/>
  <c r="GD9" i="135" l="1"/>
  <c r="V40" i="109"/>
  <c r="W39" i="109"/>
  <c r="B4" i="178"/>
  <c r="D4" i="178" s="1"/>
  <c r="GE9" i="135" l="1"/>
  <c r="W40" i="109"/>
  <c r="X39" i="109"/>
  <c r="GF9" i="135" l="1"/>
  <c r="X40" i="109"/>
  <c r="Y39" i="109"/>
  <c r="GG9" i="135" l="1"/>
  <c r="Y40" i="109"/>
  <c r="Z39" i="109"/>
  <c r="GH9" i="135" l="1"/>
  <c r="Z40" i="109"/>
  <c r="AA39" i="109"/>
  <c r="GI9" i="135" l="1"/>
  <c r="AA40" i="109"/>
  <c r="AB39" i="109"/>
  <c r="GJ9" i="135" l="1"/>
  <c r="AB40" i="109"/>
  <c r="AC39" i="109"/>
  <c r="GK9" i="135" l="1"/>
  <c r="AC40" i="109"/>
  <c r="AD39" i="109"/>
  <c r="GL9" i="135" l="1"/>
  <c r="AD40" i="109"/>
  <c r="AE39" i="109"/>
  <c r="GM9" i="135" l="1"/>
  <c r="AE40" i="109"/>
  <c r="AF39" i="109"/>
  <c r="GN9" i="135" l="1"/>
  <c r="AF40" i="109"/>
  <c r="AG39" i="109"/>
  <c r="GO9" i="135" l="1"/>
  <c r="AG40" i="109"/>
  <c r="AH39" i="109"/>
  <c r="GP9" i="135" l="1"/>
  <c r="AH40" i="109"/>
  <c r="AI39" i="109"/>
  <c r="GQ9" i="135" l="1"/>
  <c r="AI40" i="109"/>
  <c r="AJ39" i="109"/>
  <c r="GR9" i="135" l="1"/>
  <c r="AJ40" i="109"/>
  <c r="AK39" i="109"/>
  <c r="AL39" i="109" s="1"/>
  <c r="AM39" i="109" s="1"/>
  <c r="AN39" i="109" s="1"/>
  <c r="AO39" i="109" s="1"/>
  <c r="AP39" i="109" s="1"/>
  <c r="AQ39" i="109" s="1"/>
  <c r="AR39" i="109" s="1"/>
  <c r="AS39" i="109" s="1"/>
  <c r="AT39" i="109" s="1"/>
  <c r="AU39" i="109" s="1"/>
  <c r="AV39" i="109" s="1"/>
  <c r="AW39" i="109" s="1"/>
  <c r="AX39" i="109" s="1"/>
  <c r="AY39" i="109" s="1"/>
  <c r="AZ39" i="109" s="1"/>
  <c r="BA39" i="109" s="1"/>
  <c r="BB39" i="109" s="1"/>
  <c r="BC39" i="109" s="1"/>
  <c r="BD39" i="109" s="1"/>
  <c r="BE39" i="109" s="1"/>
  <c r="BF39" i="109" s="1"/>
  <c r="BG39" i="109" s="1"/>
  <c r="BH39" i="109" s="1"/>
  <c r="BI39" i="109" s="1"/>
  <c r="BJ39" i="109" s="1"/>
  <c r="BK39" i="109" s="1"/>
  <c r="GS9" i="135" l="1"/>
  <c r="AK40" i="109"/>
  <c r="AL40" i="109" s="1"/>
  <c r="AM40" i="109" s="1"/>
  <c r="AN40" i="109" s="1"/>
  <c r="AO40" i="109" s="1"/>
  <c r="AP40" i="109" s="1"/>
  <c r="AQ40" i="109" s="1"/>
  <c r="AR40" i="109" s="1"/>
  <c r="AS40" i="109" s="1"/>
  <c r="AT40" i="109" s="1"/>
  <c r="AU40" i="109" s="1"/>
  <c r="AV40" i="109" s="1"/>
  <c r="AW40" i="109" s="1"/>
  <c r="AX40" i="109" s="1"/>
  <c r="AY40" i="109" s="1"/>
  <c r="AZ40" i="109" s="1"/>
  <c r="BA40" i="109" s="1"/>
  <c r="BB40" i="109" s="1"/>
  <c r="BC40" i="109" s="1"/>
  <c r="BD40" i="109" s="1"/>
  <c r="BE40" i="109" s="1"/>
  <c r="BF40" i="109" s="1"/>
  <c r="BG40" i="109" s="1"/>
  <c r="BH40" i="109" s="1"/>
  <c r="BI40" i="109" s="1"/>
  <c r="BJ40" i="109" s="1"/>
  <c r="BK40" i="109" s="1"/>
  <c r="GT9" i="135" l="1"/>
  <c r="CX9" i="135"/>
  <c r="GU9" i="135" l="1"/>
  <c r="CY9" i="135"/>
  <c r="GV9" i="135" l="1"/>
  <c r="CZ9" i="135"/>
  <c r="GW9" i="135" l="1"/>
  <c r="DA9" i="135"/>
  <c r="GX9" i="135" l="1"/>
  <c r="DB9" i="135"/>
  <c r="GY9" i="135" l="1"/>
  <c r="DC9" i="135"/>
  <c r="GZ9" i="135" l="1"/>
  <c r="DD9" i="135"/>
  <c r="DE9" i="135" l="1"/>
  <c r="DF9" i="135" l="1"/>
  <c r="DG9" i="135" l="1"/>
  <c r="DH9" i="135" l="1"/>
  <c r="DI9" i="135" l="1"/>
  <c r="DJ9" i="135" l="1"/>
  <c r="B15" i="178"/>
  <c r="B14" i="178"/>
  <c r="DK9" i="135" l="1"/>
  <c r="DL9" i="135" l="1"/>
  <c r="DM9" i="135" l="1"/>
  <c r="DN9" i="135" l="1"/>
  <c r="DO9" i="135" l="1"/>
  <c r="DP9" i="135" l="1"/>
  <c r="DQ9" i="135" l="1"/>
  <c r="A4" i="135"/>
  <c r="A2" i="109"/>
  <c r="A3" i="131"/>
  <c r="A2" i="118"/>
  <c r="DR9" i="135" l="1"/>
  <c r="A1" i="109"/>
  <c r="DS9" i="135" l="1"/>
  <c r="K26" i="109"/>
  <c r="DT9" i="135" l="1"/>
  <c r="K22" i="109"/>
  <c r="K33" i="109"/>
  <c r="DU9" i="135" l="1"/>
  <c r="L26" i="109"/>
  <c r="DV9" i="135" l="1"/>
  <c r="L22" i="109"/>
  <c r="L33" i="109"/>
  <c r="M26" i="109"/>
  <c r="DW9" i="135" l="1"/>
  <c r="M22" i="109"/>
  <c r="M33" i="109"/>
  <c r="N26" i="109"/>
  <c r="DX9" i="135" l="1"/>
  <c r="N22" i="109"/>
  <c r="N33" i="109"/>
  <c r="O26" i="109"/>
  <c r="DY9" i="135" l="1"/>
  <c r="O22" i="109"/>
  <c r="O33" i="109"/>
  <c r="P26" i="109"/>
  <c r="DZ9" i="135" l="1"/>
  <c r="P22" i="109"/>
  <c r="P33" i="109"/>
  <c r="Q26" i="109"/>
  <c r="EA9" i="135" l="1"/>
  <c r="Q22" i="109"/>
  <c r="Q33" i="109"/>
  <c r="R26" i="109"/>
  <c r="EB9" i="135" l="1"/>
  <c r="R22" i="109"/>
  <c r="R33" i="109"/>
  <c r="S26" i="109"/>
  <c r="EC9" i="135" l="1"/>
  <c r="S22" i="109"/>
  <c r="S33" i="109"/>
  <c r="T26" i="109"/>
  <c r="ED9" i="135" l="1"/>
  <c r="T22" i="109"/>
  <c r="T33" i="109"/>
  <c r="U26" i="109"/>
  <c r="EE9" i="135" l="1"/>
  <c r="U22" i="109"/>
  <c r="U33" i="109"/>
  <c r="V26" i="109"/>
  <c r="EF9" i="135" l="1"/>
  <c r="V22" i="109"/>
  <c r="V33" i="109"/>
  <c r="W26" i="109"/>
  <c r="EG9" i="135" l="1"/>
  <c r="W22" i="109"/>
  <c r="W33" i="109"/>
  <c r="X26" i="109"/>
  <c r="EH9" i="135" l="1"/>
  <c r="X22" i="109"/>
  <c r="X33" i="109"/>
  <c r="Y26" i="109"/>
  <c r="EI9" i="135" l="1"/>
  <c r="Y22" i="109"/>
  <c r="Y33" i="109"/>
  <c r="Z26" i="109"/>
  <c r="EJ9" i="135" l="1"/>
  <c r="Z22" i="109"/>
  <c r="Z33" i="109"/>
  <c r="AA26" i="109"/>
  <c r="EK9" i="135" l="1"/>
  <c r="AA22" i="109"/>
  <c r="AA33" i="109"/>
  <c r="AB26" i="109"/>
  <c r="EL9" i="135" l="1"/>
  <c r="AB22" i="109"/>
  <c r="AB33" i="109"/>
  <c r="AC26" i="109"/>
  <c r="EM9" i="135" l="1"/>
  <c r="AC22" i="109"/>
  <c r="AC33" i="109"/>
  <c r="AD26" i="109"/>
  <c r="EN9" i="135" l="1"/>
  <c r="AD22" i="109"/>
  <c r="AD33" i="109"/>
  <c r="AE26" i="109"/>
  <c r="EO9" i="135" l="1"/>
  <c r="AE22" i="109"/>
  <c r="AE33" i="109"/>
  <c r="AF26" i="109"/>
  <c r="EP9" i="135" l="1"/>
  <c r="AF22" i="109"/>
  <c r="AF33" i="109"/>
  <c r="AG26" i="109"/>
  <c r="EQ9" i="135" l="1"/>
  <c r="AG22" i="109"/>
  <c r="AG33" i="109"/>
  <c r="AH26" i="109"/>
  <c r="ER9" i="135" l="1"/>
  <c r="AH22" i="109"/>
  <c r="AH33" i="109"/>
  <c r="AI26" i="109"/>
  <c r="ES9" i="135" l="1"/>
  <c r="AI22" i="109"/>
  <c r="AI33" i="109"/>
  <c r="AJ26" i="109"/>
  <c r="ET9" i="135" l="1"/>
  <c r="AJ22" i="109"/>
  <c r="AJ33" i="109"/>
  <c r="AK26" i="109"/>
  <c r="EU9" i="135" l="1"/>
  <c r="AK22" i="109"/>
  <c r="AL26" i="109"/>
  <c r="AK33" i="109"/>
  <c r="EV9" i="135" l="1"/>
  <c r="AL22" i="109"/>
  <c r="AL33" i="109"/>
  <c r="AM26" i="109"/>
  <c r="EW9" i="135" l="1"/>
  <c r="AN26" i="109"/>
  <c r="AM33" i="109"/>
  <c r="AM22" i="109"/>
  <c r="B13" i="178"/>
  <c r="EX9" i="135" l="1"/>
  <c r="AO26" i="109"/>
  <c r="AN33" i="109"/>
  <c r="AN22" i="109"/>
  <c r="AU100" i="135" l="1"/>
  <c r="AU101" i="135"/>
  <c r="AU112" i="135"/>
  <c r="AU105" i="135"/>
  <c r="AU103" i="135"/>
  <c r="AU104" i="135"/>
  <c r="AU102" i="135"/>
  <c r="AU109" i="135"/>
  <c r="AU107" i="135"/>
  <c r="AU110" i="135"/>
  <c r="AU111" i="135"/>
  <c r="AU108" i="135"/>
  <c r="AU106" i="135"/>
  <c r="AU113" i="135"/>
  <c r="AU114" i="135"/>
  <c r="AU59" i="135"/>
  <c r="AU41" i="135"/>
  <c r="AU91" i="135"/>
  <c r="AU55" i="135"/>
  <c r="AU84" i="135"/>
  <c r="AU93" i="135"/>
  <c r="AU57" i="135"/>
  <c r="AU53" i="135"/>
  <c r="AU40" i="135"/>
  <c r="AU42" i="135"/>
  <c r="AU69" i="135"/>
  <c r="AU67" i="135"/>
  <c r="AU61" i="135"/>
  <c r="AU60" i="135"/>
  <c r="AU47" i="135"/>
  <c r="AU68" i="135"/>
  <c r="AU96" i="135"/>
  <c r="AU88" i="135"/>
  <c r="AU64" i="135"/>
  <c r="AU81" i="135"/>
  <c r="AU92" i="135"/>
  <c r="AU89" i="135"/>
  <c r="AU99" i="135"/>
  <c r="AU74" i="135"/>
  <c r="AU90" i="135"/>
  <c r="AU95" i="135"/>
  <c r="AU77" i="135"/>
  <c r="AU46" i="135"/>
  <c r="AU52" i="135"/>
  <c r="AU56" i="135"/>
  <c r="AU58" i="135"/>
  <c r="AU87" i="135"/>
  <c r="AU50" i="135"/>
  <c r="AU97" i="135"/>
  <c r="AU85" i="135"/>
  <c r="AU62" i="135"/>
  <c r="AU37" i="135"/>
  <c r="AU38" i="135"/>
  <c r="AU76" i="135"/>
  <c r="AU44" i="135"/>
  <c r="AU98" i="135"/>
  <c r="AU65" i="135"/>
  <c r="AU73" i="135"/>
  <c r="AU78" i="135"/>
  <c r="AU63" i="135"/>
  <c r="AU49" i="135"/>
  <c r="AU66" i="135"/>
  <c r="AU80" i="135"/>
  <c r="AU72" i="135"/>
  <c r="AU54" i="135"/>
  <c r="AU82" i="135"/>
  <c r="AU45" i="135"/>
  <c r="AU86" i="135"/>
  <c r="AU39" i="135"/>
  <c r="AU79" i="135"/>
  <c r="AU71" i="135"/>
  <c r="AU48" i="135"/>
  <c r="AU94" i="135"/>
  <c r="AU43" i="135"/>
  <c r="AU51" i="135"/>
  <c r="AU75" i="135"/>
  <c r="AU70" i="135"/>
  <c r="AU83" i="135"/>
  <c r="AU35" i="135"/>
  <c r="AU34" i="135"/>
  <c r="AU33" i="135"/>
  <c r="AO33" i="109"/>
  <c r="AP26" i="109"/>
  <c r="AO22" i="109"/>
  <c r="B11" i="178"/>
  <c r="AN31" i="135" l="1"/>
  <c r="AT31" i="135" s="1"/>
  <c r="BQ114" i="135"/>
  <c r="CK114" i="135"/>
  <c r="CV114" i="135"/>
  <c r="BG114" i="135"/>
  <c r="CV112" i="135"/>
  <c r="BG112" i="135"/>
  <c r="BQ112" i="135"/>
  <c r="CK112" i="135"/>
  <c r="K114" i="135"/>
  <c r="AG114" i="135"/>
  <c r="N106" i="135"/>
  <c r="O108" i="135"/>
  <c r="O100" i="135"/>
  <c r="AH110" i="135"/>
  <c r="K110" i="135"/>
  <c r="AG102" i="135"/>
  <c r="O112" i="135"/>
  <c r="K104" i="135"/>
  <c r="N113" i="135"/>
  <c r="AH113" i="135"/>
  <c r="O109" i="135"/>
  <c r="N105" i="135"/>
  <c r="K101" i="135"/>
  <c r="AG111" i="135"/>
  <c r="O111" i="135"/>
  <c r="AG107" i="135"/>
  <c r="AH103" i="135"/>
  <c r="O114" i="135"/>
  <c r="AG106" i="135"/>
  <c r="AH106" i="135"/>
  <c r="AH108" i="135"/>
  <c r="N100" i="135"/>
  <c r="O110" i="135"/>
  <c r="K102" i="135"/>
  <c r="AH102" i="135"/>
  <c r="K112" i="135"/>
  <c r="O104" i="135"/>
  <c r="AG113" i="135"/>
  <c r="AG109" i="135"/>
  <c r="AH109" i="135"/>
  <c r="AH105" i="135"/>
  <c r="O101" i="135"/>
  <c r="N111" i="135"/>
  <c r="K107" i="135"/>
  <c r="AH107" i="135"/>
  <c r="AG103" i="135"/>
  <c r="AH114" i="135"/>
  <c r="K106" i="135"/>
  <c r="AG108" i="135"/>
  <c r="N108" i="135"/>
  <c r="AG100" i="135"/>
  <c r="N110" i="135"/>
  <c r="O102" i="135"/>
  <c r="AH112" i="135"/>
  <c r="AG112" i="135"/>
  <c r="AH104" i="135"/>
  <c r="O113" i="135"/>
  <c r="K109" i="135"/>
  <c r="K105" i="135"/>
  <c r="AG105" i="135"/>
  <c r="AH101" i="135"/>
  <c r="K111" i="135"/>
  <c r="O107" i="135"/>
  <c r="K103" i="135"/>
  <c r="N103" i="135"/>
  <c r="N114" i="135"/>
  <c r="AH100" i="135"/>
  <c r="AG104" i="135"/>
  <c r="O105" i="135"/>
  <c r="N107" i="135"/>
  <c r="O106" i="135"/>
  <c r="AG110" i="135"/>
  <c r="N104" i="135"/>
  <c r="AG101" i="135"/>
  <c r="O103" i="135"/>
  <c r="K108" i="135"/>
  <c r="N102" i="135"/>
  <c r="K113" i="135"/>
  <c r="N101" i="135"/>
  <c r="K100" i="135"/>
  <c r="N112" i="135"/>
  <c r="N109" i="135"/>
  <c r="AH111" i="135"/>
  <c r="L104" i="135"/>
  <c r="AC104" i="135" s="1"/>
  <c r="L108" i="135"/>
  <c r="U108" i="135" s="1"/>
  <c r="L110" i="135"/>
  <c r="U110" i="135" s="1"/>
  <c r="L100" i="135"/>
  <c r="U100" i="135" s="1"/>
  <c r="L106" i="135"/>
  <c r="U106" i="135" s="1"/>
  <c r="L112" i="135"/>
  <c r="U112" i="135" s="1"/>
  <c r="V112" i="135" s="1"/>
  <c r="W112" i="135" s="1"/>
  <c r="L103" i="135"/>
  <c r="L101" i="135"/>
  <c r="Y101" i="135" s="1"/>
  <c r="L111" i="135"/>
  <c r="Y111" i="135" s="1"/>
  <c r="L107" i="135"/>
  <c r="Q107" i="135" s="1"/>
  <c r="L105" i="135"/>
  <c r="L109" i="135"/>
  <c r="AC109" i="135" s="1"/>
  <c r="L113" i="135"/>
  <c r="AC113" i="135" s="1"/>
  <c r="L102" i="135"/>
  <c r="AC102" i="135" s="1"/>
  <c r="AD102" i="135" s="1"/>
  <c r="AE102" i="135" s="1"/>
  <c r="L114" i="135"/>
  <c r="U114" i="135" s="1"/>
  <c r="V114" i="135" s="1"/>
  <c r="BG108" i="135"/>
  <c r="BQ108" i="135"/>
  <c r="CK108" i="135"/>
  <c r="CV108" i="135"/>
  <c r="CV109" i="135"/>
  <c r="BG109" i="135"/>
  <c r="BQ109" i="135"/>
  <c r="CK109" i="135"/>
  <c r="BQ105" i="135"/>
  <c r="CK105" i="135"/>
  <c r="BG105" i="135"/>
  <c r="CV105" i="135"/>
  <c r="BQ111" i="135"/>
  <c r="CK111" i="135"/>
  <c r="CV111" i="135"/>
  <c r="BG111" i="135"/>
  <c r="BQ113" i="135"/>
  <c r="CV113" i="135"/>
  <c r="BG113" i="135"/>
  <c r="CK113" i="135"/>
  <c r="BG110" i="135"/>
  <c r="CK110" i="135"/>
  <c r="BQ110" i="135"/>
  <c r="CV110" i="135"/>
  <c r="CK104" i="135"/>
  <c r="CV104" i="135"/>
  <c r="BG104" i="135"/>
  <c r="BQ104" i="135"/>
  <c r="BG101" i="135"/>
  <c r="BQ101" i="135"/>
  <c r="CK101" i="135"/>
  <c r="CV101" i="135"/>
  <c r="BG102" i="135"/>
  <c r="CV102" i="135"/>
  <c r="CK102" i="135"/>
  <c r="BQ102" i="135"/>
  <c r="BG106" i="135"/>
  <c r="CK106" i="135"/>
  <c r="BQ106" i="135"/>
  <c r="CV106" i="135"/>
  <c r="BQ107" i="135"/>
  <c r="CK107" i="135"/>
  <c r="BG107" i="135"/>
  <c r="CV107" i="135"/>
  <c r="BQ103" i="135"/>
  <c r="CK103" i="135"/>
  <c r="BG103" i="135"/>
  <c r="CV103" i="135"/>
  <c r="BG100" i="135"/>
  <c r="CV100" i="135"/>
  <c r="CK100" i="135"/>
  <c r="BQ100" i="135"/>
  <c r="AN26" i="135"/>
  <c r="AT26" i="135" s="1"/>
  <c r="AN27" i="135"/>
  <c r="AT27" i="135" s="1"/>
  <c r="AN29" i="135"/>
  <c r="AT29" i="135" s="1"/>
  <c r="O67" i="135"/>
  <c r="N92" i="135"/>
  <c r="AH92" i="135"/>
  <c r="AG97" i="135"/>
  <c r="N89" i="135"/>
  <c r="AH89" i="135"/>
  <c r="AG94" i="135"/>
  <c r="AG85" i="135"/>
  <c r="AG86" i="135"/>
  <c r="AH82" i="135"/>
  <c r="AG76" i="135"/>
  <c r="K83" i="135"/>
  <c r="O79" i="135"/>
  <c r="AG77" i="135"/>
  <c r="K84" i="135"/>
  <c r="AH80" i="135"/>
  <c r="O71" i="135"/>
  <c r="N73" i="135"/>
  <c r="K74" i="135"/>
  <c r="AG64" i="135"/>
  <c r="AH67" i="135"/>
  <c r="N95" i="135"/>
  <c r="K92" i="135"/>
  <c r="N97" i="135"/>
  <c r="AH97" i="135"/>
  <c r="K89" i="135"/>
  <c r="N94" i="135"/>
  <c r="AH94" i="135"/>
  <c r="O75" i="135"/>
  <c r="N82" i="135"/>
  <c r="N76" i="135"/>
  <c r="AH76" i="135"/>
  <c r="O83" i="135"/>
  <c r="N77" i="135"/>
  <c r="AH77" i="135"/>
  <c r="O84" i="135"/>
  <c r="AH71" i="135"/>
  <c r="AG71" i="135"/>
  <c r="O68" i="135"/>
  <c r="O74" i="135"/>
  <c r="AH95" i="135"/>
  <c r="K97" i="135"/>
  <c r="O89" i="135"/>
  <c r="K90" i="135"/>
  <c r="O82" i="135"/>
  <c r="K77" i="135"/>
  <c r="AG84" i="135"/>
  <c r="AH72" i="135"/>
  <c r="AG74" i="135"/>
  <c r="N65" i="135"/>
  <c r="AH60" i="135"/>
  <c r="AG67" i="135"/>
  <c r="N66" i="135"/>
  <c r="AH62" i="135"/>
  <c r="K67" i="135"/>
  <c r="K63" i="135"/>
  <c r="N59" i="135"/>
  <c r="O57" i="135"/>
  <c r="AH54" i="135"/>
  <c r="O46" i="135"/>
  <c r="K43" i="135"/>
  <c r="AG48" i="135"/>
  <c r="O41" i="135"/>
  <c r="O97" i="135"/>
  <c r="AG41" i="135"/>
  <c r="O48" i="135"/>
  <c r="K91" i="135"/>
  <c r="AG89" i="135"/>
  <c r="AG82" i="135"/>
  <c r="N83" i="135"/>
  <c r="AH84" i="135"/>
  <c r="AG72" i="135"/>
  <c r="K65" i="135"/>
  <c r="N67" i="135"/>
  <c r="N62" i="135"/>
  <c r="O63" i="135"/>
  <c r="O92" i="135"/>
  <c r="N93" i="135"/>
  <c r="K94" i="135"/>
  <c r="K76" i="135"/>
  <c r="AG83" i="135"/>
  <c r="N71" i="135"/>
  <c r="AH74" i="135"/>
  <c r="AG65" i="135"/>
  <c r="O65" i="135"/>
  <c r="K60" i="135"/>
  <c r="AG66" i="135"/>
  <c r="O66" i="135"/>
  <c r="K62" i="135"/>
  <c r="AH63" i="135"/>
  <c r="AG59" i="135"/>
  <c r="O59" i="135"/>
  <c r="K54" i="135"/>
  <c r="N54" i="135"/>
  <c r="AH41" i="135"/>
  <c r="AG92" i="135"/>
  <c r="AH93" i="135"/>
  <c r="O94" i="135"/>
  <c r="O76" i="135"/>
  <c r="AH83" i="135"/>
  <c r="N84" i="135"/>
  <c r="K71" i="135"/>
  <c r="N74" i="135"/>
  <c r="AH65" i="135"/>
  <c r="AG60" i="135"/>
  <c r="N60" i="135"/>
  <c r="AH66" i="135"/>
  <c r="AG62" i="135"/>
  <c r="O62" i="135"/>
  <c r="N63" i="135"/>
  <c r="AH59" i="135"/>
  <c r="AG57" i="135"/>
  <c r="O54" i="135"/>
  <c r="AG43" i="135"/>
  <c r="K48" i="135"/>
  <c r="N41" i="135"/>
  <c r="O77" i="135"/>
  <c r="K70" i="135"/>
  <c r="O60" i="135"/>
  <c r="K66" i="135"/>
  <c r="AG63" i="135"/>
  <c r="K59" i="135"/>
  <c r="AG54" i="135"/>
  <c r="AH48" i="135"/>
  <c r="K41" i="135"/>
  <c r="AH64" i="135"/>
  <c r="AH58" i="135"/>
  <c r="AH68" i="135"/>
  <c r="AG75" i="135"/>
  <c r="O70" i="135"/>
  <c r="N69" i="135"/>
  <c r="AG69" i="135"/>
  <c r="K75" i="135"/>
  <c r="AG93" i="135"/>
  <c r="AG70" i="135"/>
  <c r="AH79" i="135"/>
  <c r="N75" i="135"/>
  <c r="O95" i="135"/>
  <c r="K57" i="135"/>
  <c r="AG73" i="135"/>
  <c r="N57" i="135"/>
  <c r="O81" i="135"/>
  <c r="AG68" i="135"/>
  <c r="AH96" i="135"/>
  <c r="K64" i="135"/>
  <c r="O98" i="135"/>
  <c r="O99" i="135"/>
  <c r="N64" i="135"/>
  <c r="N81" i="135"/>
  <c r="K99" i="135"/>
  <c r="K56" i="135"/>
  <c r="N87" i="135"/>
  <c r="AH87" i="135"/>
  <c r="O40" i="135"/>
  <c r="K42" i="135"/>
  <c r="AH49" i="135"/>
  <c r="AG45" i="135"/>
  <c r="K45" i="135"/>
  <c r="AH37" i="135"/>
  <c r="AG38" i="135"/>
  <c r="K52" i="135"/>
  <c r="N50" i="135"/>
  <c r="AH50" i="135"/>
  <c r="K39" i="135"/>
  <c r="K88" i="135"/>
  <c r="N48" i="135"/>
  <c r="K61" i="135"/>
  <c r="AG81" i="135"/>
  <c r="K80" i="135"/>
  <c r="K73" i="135"/>
  <c r="N72" i="135"/>
  <c r="N85" i="135"/>
  <c r="O90" i="135"/>
  <c r="O43" i="135"/>
  <c r="O72" i="135"/>
  <c r="O85" i="135"/>
  <c r="AG95" i="135"/>
  <c r="AH70" i="135"/>
  <c r="N79" i="135"/>
  <c r="K85" i="135"/>
  <c r="K46" i="135"/>
  <c r="N61" i="135"/>
  <c r="AH73" i="135"/>
  <c r="N68" i="135"/>
  <c r="AG99" i="135"/>
  <c r="AG98" i="135"/>
  <c r="N96" i="135"/>
  <c r="AG80" i="135"/>
  <c r="AG96" i="135"/>
  <c r="N58" i="135"/>
  <c r="O80" i="135"/>
  <c r="K98" i="135"/>
  <c r="AH98" i="135"/>
  <c r="O56" i="135"/>
  <c r="K87" i="135"/>
  <c r="AG40" i="135"/>
  <c r="N40" i="135"/>
  <c r="N42" i="135"/>
  <c r="N49" i="135"/>
  <c r="AH45" i="135"/>
  <c r="K37" i="135"/>
  <c r="N37" i="135"/>
  <c r="AH38" i="135"/>
  <c r="O52" i="135"/>
  <c r="K50" i="135"/>
  <c r="N51" i="135"/>
  <c r="AH51" i="135"/>
  <c r="N44" i="135"/>
  <c r="AG53" i="135"/>
  <c r="O39" i="135"/>
  <c r="AG47" i="135"/>
  <c r="O47" i="135"/>
  <c r="AG55" i="135"/>
  <c r="O88" i="135"/>
  <c r="AH46" i="135"/>
  <c r="K79" i="135"/>
  <c r="N43" i="135"/>
  <c r="K86" i="135"/>
  <c r="AH86" i="135"/>
  <c r="N80" i="135"/>
  <c r="AG58" i="135"/>
  <c r="K58" i="135"/>
  <c r="AG78" i="135"/>
  <c r="O61" i="135"/>
  <c r="O96" i="135"/>
  <c r="AG56" i="135"/>
  <c r="AH40" i="135"/>
  <c r="AG42" i="135"/>
  <c r="K49" i="135"/>
  <c r="O37" i="135"/>
  <c r="N38" i="135"/>
  <c r="O50" i="135"/>
  <c r="K51" i="135"/>
  <c r="O44" i="135"/>
  <c r="AG39" i="135"/>
  <c r="K55" i="135"/>
  <c r="AH55" i="135"/>
  <c r="AG87" i="135"/>
  <c r="AG49" i="135"/>
  <c r="AG37" i="135"/>
  <c r="AH52" i="135"/>
  <c r="AH44" i="135"/>
  <c r="N39" i="135"/>
  <c r="N88" i="135"/>
  <c r="K44" i="135"/>
  <c r="K47" i="135"/>
  <c r="K78" i="135"/>
  <c r="O91" i="135"/>
  <c r="N98" i="135"/>
  <c r="K82" i="135"/>
  <c r="N86" i="135"/>
  <c r="K95" i="135"/>
  <c r="AG79" i="135"/>
  <c r="AH90" i="135"/>
  <c r="AH69" i="135"/>
  <c r="AG90" i="135"/>
  <c r="K68" i="135"/>
  <c r="K69" i="135"/>
  <c r="AH78" i="135"/>
  <c r="AH91" i="135"/>
  <c r="O78" i="135"/>
  <c r="AH99" i="135"/>
  <c r="O87" i="135"/>
  <c r="O42" i="135"/>
  <c r="N45" i="135"/>
  <c r="K38" i="135"/>
  <c r="AG52" i="135"/>
  <c r="AG44" i="135"/>
  <c r="N53" i="135"/>
  <c r="AH47" i="135"/>
  <c r="AG88" i="135"/>
  <c r="K40" i="135"/>
  <c r="O45" i="135"/>
  <c r="N52" i="135"/>
  <c r="O51" i="135"/>
  <c r="K53" i="135"/>
  <c r="N47" i="135"/>
  <c r="AH88" i="135"/>
  <c r="O53" i="135"/>
  <c r="N55" i="135"/>
  <c r="K96" i="135"/>
  <c r="N99" i="135"/>
  <c r="AH57" i="135"/>
  <c r="N46" i="135"/>
  <c r="AH43" i="135"/>
  <c r="K93" i="135"/>
  <c r="N70" i="135"/>
  <c r="O86" i="135"/>
  <c r="N90" i="135"/>
  <c r="AG46" i="135"/>
  <c r="K72" i="135"/>
  <c r="AH75" i="135"/>
  <c r="O93" i="135"/>
  <c r="AH85" i="135"/>
  <c r="O69" i="135"/>
  <c r="O58" i="135"/>
  <c r="O73" i="135"/>
  <c r="O64" i="135"/>
  <c r="N78" i="135"/>
  <c r="AH61" i="135"/>
  <c r="K81" i="135"/>
  <c r="N91" i="135"/>
  <c r="AG61" i="135"/>
  <c r="AH81" i="135"/>
  <c r="AG91" i="135"/>
  <c r="N56" i="135"/>
  <c r="AH56" i="135"/>
  <c r="AH42" i="135"/>
  <c r="O49" i="135"/>
  <c r="O38" i="135"/>
  <c r="AG50" i="135"/>
  <c r="AH53" i="135"/>
  <c r="O55" i="135"/>
  <c r="AG51" i="135"/>
  <c r="AH39" i="135"/>
  <c r="L97" i="135"/>
  <c r="AM97" i="135" s="1"/>
  <c r="L99" i="135"/>
  <c r="U99" i="135" s="1"/>
  <c r="L98" i="135"/>
  <c r="Y98" i="135" s="1"/>
  <c r="L80" i="135"/>
  <c r="Y80" i="135" s="1"/>
  <c r="L41" i="135"/>
  <c r="M129" i="250" s="1"/>
  <c r="L86" i="135"/>
  <c r="AN86" i="135" s="1"/>
  <c r="L61" i="135"/>
  <c r="AN61" i="135" s="1"/>
  <c r="L74" i="135"/>
  <c r="Y74" i="135" s="1"/>
  <c r="Z74" i="135" s="1"/>
  <c r="L52" i="135"/>
  <c r="L70" i="135"/>
  <c r="AN70" i="135" s="1"/>
  <c r="L55" i="135"/>
  <c r="AC55" i="135" s="1"/>
  <c r="L59" i="135"/>
  <c r="AN59" i="135" s="1"/>
  <c r="L46" i="135"/>
  <c r="M134" i="250" s="1"/>
  <c r="N134" i="250" s="1"/>
  <c r="L87" i="135"/>
  <c r="Y87" i="135" s="1"/>
  <c r="L63" i="135"/>
  <c r="Y63" i="135" s="1"/>
  <c r="Z63" i="135" s="1"/>
  <c r="L37" i="135"/>
  <c r="Q37" i="135" s="1"/>
  <c r="L93" i="135"/>
  <c r="AC93" i="135" s="1"/>
  <c r="L96" i="135"/>
  <c r="U96" i="135" s="1"/>
  <c r="L95" i="135"/>
  <c r="AM95" i="135" s="1"/>
  <c r="L94" i="135"/>
  <c r="U94" i="135" s="1"/>
  <c r="V94" i="135" s="1"/>
  <c r="L64" i="135"/>
  <c r="L65" i="135"/>
  <c r="L43" i="135"/>
  <c r="L47" i="135"/>
  <c r="L53" i="135"/>
  <c r="L42" i="135"/>
  <c r="L68" i="135"/>
  <c r="AN68" i="135" s="1"/>
  <c r="L81" i="135"/>
  <c r="AN81" i="135" s="1"/>
  <c r="L44" i="135"/>
  <c r="M132" i="250" s="1"/>
  <c r="N132" i="250" s="1"/>
  <c r="L39" i="135"/>
  <c r="Q39" i="135" s="1"/>
  <c r="L71" i="135"/>
  <c r="L62" i="135"/>
  <c r="AN62" i="135" s="1"/>
  <c r="L60" i="135"/>
  <c r="L66" i="135"/>
  <c r="AC66" i="135" s="1"/>
  <c r="AD66" i="135" s="1"/>
  <c r="L54" i="135"/>
  <c r="U54" i="135" s="1"/>
  <c r="V54" i="135" s="1"/>
  <c r="L85" i="135"/>
  <c r="Y85" i="135" s="1"/>
  <c r="L77" i="135"/>
  <c r="L73" i="135"/>
  <c r="L82" i="135"/>
  <c r="U82" i="135" s="1"/>
  <c r="V82" i="135" s="1"/>
  <c r="L40" i="135"/>
  <c r="AC40" i="135" s="1"/>
  <c r="L89" i="135"/>
  <c r="L92" i="135"/>
  <c r="L91" i="135"/>
  <c r="AN91" i="135" s="1"/>
  <c r="L90" i="135"/>
  <c r="Y90" i="135" s="1"/>
  <c r="L84" i="135"/>
  <c r="L72" i="135"/>
  <c r="L45" i="135"/>
  <c r="L51" i="135"/>
  <c r="L38" i="135"/>
  <c r="Y38" i="135" s="1"/>
  <c r="L57" i="135"/>
  <c r="L50" i="135"/>
  <c r="Y50" i="135" s="1"/>
  <c r="Z50" i="135" s="1"/>
  <c r="L83" i="135"/>
  <c r="Y83" i="135" s="1"/>
  <c r="L78" i="135"/>
  <c r="AN78" i="135" s="1"/>
  <c r="L56" i="135"/>
  <c r="Y56" i="135" s="1"/>
  <c r="L49" i="135"/>
  <c r="L76" i="135"/>
  <c r="AJ76" i="135" s="1"/>
  <c r="L75" i="135"/>
  <c r="L58" i="135"/>
  <c r="AC58" i="135" s="1"/>
  <c r="L69" i="135"/>
  <c r="U69" i="135" s="1"/>
  <c r="L88" i="135"/>
  <c r="Y88" i="135" s="1"/>
  <c r="L67" i="135"/>
  <c r="L79" i="135"/>
  <c r="AL95" i="135"/>
  <c r="Y62" i="135"/>
  <c r="L48" i="135"/>
  <c r="M136" i="250" s="1"/>
  <c r="N136" i="250" s="1"/>
  <c r="CK83" i="135"/>
  <c r="BG83" i="135"/>
  <c r="CV83" i="135"/>
  <c r="BQ83" i="135"/>
  <c r="CK70" i="135"/>
  <c r="BG70" i="135"/>
  <c r="CV70" i="135"/>
  <c r="BQ70" i="135"/>
  <c r="CK79" i="135"/>
  <c r="BG79" i="135"/>
  <c r="CV79" i="135"/>
  <c r="BQ79" i="135"/>
  <c r="BQ45" i="135"/>
  <c r="BG45" i="135"/>
  <c r="CK45" i="135"/>
  <c r="CV45" i="135"/>
  <c r="BQ66" i="135"/>
  <c r="CK66" i="135"/>
  <c r="BG66" i="135"/>
  <c r="CV66" i="135"/>
  <c r="CK73" i="135"/>
  <c r="BG73" i="135"/>
  <c r="CV73" i="135"/>
  <c r="BQ73" i="135"/>
  <c r="BQ62" i="135"/>
  <c r="CK62" i="135"/>
  <c r="BG62" i="135"/>
  <c r="CV62" i="135"/>
  <c r="CK85" i="135"/>
  <c r="BG85" i="135"/>
  <c r="CV85" i="135"/>
  <c r="BQ85" i="135"/>
  <c r="CK87" i="135"/>
  <c r="BG87" i="135"/>
  <c r="CV87" i="135"/>
  <c r="BQ87" i="135"/>
  <c r="BG52" i="135"/>
  <c r="CV52" i="135"/>
  <c r="CK52" i="135"/>
  <c r="BQ52" i="135"/>
  <c r="CK77" i="135"/>
  <c r="BG77" i="135"/>
  <c r="CV77" i="135"/>
  <c r="BQ77" i="135"/>
  <c r="CK96" i="135"/>
  <c r="BG96" i="135"/>
  <c r="CV96" i="135"/>
  <c r="BQ96" i="135"/>
  <c r="BQ47" i="135"/>
  <c r="BG47" i="135"/>
  <c r="CK47" i="135"/>
  <c r="CV47" i="135"/>
  <c r="CK69" i="135"/>
  <c r="BG69" i="135"/>
  <c r="CV69" i="135"/>
  <c r="BQ69" i="135"/>
  <c r="BQ40" i="135"/>
  <c r="BG40" i="135"/>
  <c r="CK40" i="135"/>
  <c r="CV40" i="135"/>
  <c r="CK55" i="135"/>
  <c r="BG55" i="135"/>
  <c r="CV55" i="135"/>
  <c r="BQ55" i="135"/>
  <c r="CK91" i="135"/>
  <c r="BG91" i="135"/>
  <c r="CV91" i="135"/>
  <c r="BQ91" i="135"/>
  <c r="BQ59" i="135"/>
  <c r="CK59" i="135"/>
  <c r="BG59" i="135"/>
  <c r="CV59" i="135"/>
  <c r="CK75" i="135"/>
  <c r="BG75" i="135"/>
  <c r="CV75" i="135"/>
  <c r="BQ75" i="135"/>
  <c r="CK94" i="135"/>
  <c r="BG94" i="135"/>
  <c r="CV94" i="135"/>
  <c r="BQ94" i="135"/>
  <c r="BQ48" i="135"/>
  <c r="CV48" i="135"/>
  <c r="CK48" i="135"/>
  <c r="BG48" i="135"/>
  <c r="BG39" i="135"/>
  <c r="CV39" i="135"/>
  <c r="BQ39" i="135"/>
  <c r="CK39" i="135"/>
  <c r="CK82" i="135"/>
  <c r="BG82" i="135"/>
  <c r="CV82" i="135"/>
  <c r="BQ82" i="135"/>
  <c r="CK72" i="135"/>
  <c r="BG72" i="135"/>
  <c r="CV72" i="135"/>
  <c r="BQ72" i="135"/>
  <c r="BQ65" i="135"/>
  <c r="CK65" i="135"/>
  <c r="BG65" i="135"/>
  <c r="CV65" i="135"/>
  <c r="BQ44" i="135"/>
  <c r="CV44" i="135"/>
  <c r="BG44" i="135"/>
  <c r="CK44" i="135"/>
  <c r="CK97" i="135"/>
  <c r="BG97" i="135"/>
  <c r="CV97" i="135"/>
  <c r="BQ97" i="135"/>
  <c r="BQ58" i="135"/>
  <c r="CK58" i="135"/>
  <c r="BG58" i="135"/>
  <c r="CV58" i="135"/>
  <c r="BQ46" i="135"/>
  <c r="CV46" i="135"/>
  <c r="BG46" i="135"/>
  <c r="CK46" i="135"/>
  <c r="CK95" i="135"/>
  <c r="BG95" i="135"/>
  <c r="CV95" i="135"/>
  <c r="BQ95" i="135"/>
  <c r="CK99" i="135"/>
  <c r="BG99" i="135"/>
  <c r="CV99" i="135"/>
  <c r="BQ99" i="135"/>
  <c r="CK81" i="135"/>
  <c r="BG81" i="135"/>
  <c r="CV81" i="135"/>
  <c r="BQ81" i="135"/>
  <c r="CK68" i="135"/>
  <c r="BG68" i="135"/>
  <c r="CV68" i="135"/>
  <c r="BQ68" i="135"/>
  <c r="BQ60" i="135"/>
  <c r="CK60" i="135"/>
  <c r="BG60" i="135"/>
  <c r="CV60" i="135"/>
  <c r="BQ41" i="135"/>
  <c r="CK41" i="135"/>
  <c r="CV41" i="135"/>
  <c r="BG41" i="135"/>
  <c r="CK51" i="135"/>
  <c r="BG51" i="135"/>
  <c r="CV51" i="135"/>
  <c r="BQ51" i="135"/>
  <c r="BG54" i="135"/>
  <c r="CV54" i="135"/>
  <c r="BQ54" i="135"/>
  <c r="CK54" i="135"/>
  <c r="CK80" i="135"/>
  <c r="BG80" i="135"/>
  <c r="CV80" i="135"/>
  <c r="BQ80" i="135"/>
  <c r="BQ49" i="135"/>
  <c r="CV49" i="135"/>
  <c r="BG49" i="135"/>
  <c r="CK49" i="135"/>
  <c r="CK78" i="135"/>
  <c r="BG78" i="135"/>
  <c r="CV78" i="135"/>
  <c r="BQ78" i="135"/>
  <c r="CK76" i="135"/>
  <c r="BG76" i="135"/>
  <c r="CV76" i="135"/>
  <c r="BQ76" i="135"/>
  <c r="BG38" i="135"/>
  <c r="CV38" i="135"/>
  <c r="BQ38" i="135"/>
  <c r="CK38" i="135"/>
  <c r="BQ56" i="135"/>
  <c r="CK56" i="135"/>
  <c r="BG56" i="135"/>
  <c r="CV56" i="135"/>
  <c r="CK90" i="135"/>
  <c r="BG90" i="135"/>
  <c r="CV90" i="135"/>
  <c r="BQ90" i="135"/>
  <c r="CK89" i="135"/>
  <c r="BG89" i="135"/>
  <c r="CV89" i="135"/>
  <c r="BQ89" i="135"/>
  <c r="BQ64" i="135"/>
  <c r="CK64" i="135"/>
  <c r="BG64" i="135"/>
  <c r="CV64" i="135"/>
  <c r="BG53" i="135"/>
  <c r="CV53" i="135"/>
  <c r="BQ53" i="135"/>
  <c r="CK53" i="135"/>
  <c r="BQ57" i="135"/>
  <c r="CK57" i="135"/>
  <c r="BG57" i="135"/>
  <c r="CV57" i="135"/>
  <c r="BQ43" i="135"/>
  <c r="CK43" i="135"/>
  <c r="CV43" i="135"/>
  <c r="BG43" i="135"/>
  <c r="CK71" i="135"/>
  <c r="BG71" i="135"/>
  <c r="CV71" i="135"/>
  <c r="BQ71" i="135"/>
  <c r="CK86" i="135"/>
  <c r="BG86" i="135"/>
  <c r="CV86" i="135"/>
  <c r="BQ86" i="135"/>
  <c r="BQ63" i="135"/>
  <c r="CK63" i="135"/>
  <c r="BG63" i="135"/>
  <c r="CV63" i="135"/>
  <c r="CK98" i="135"/>
  <c r="BG98" i="135"/>
  <c r="CV98" i="135"/>
  <c r="BQ98" i="135"/>
  <c r="BG37" i="135"/>
  <c r="CV37" i="135"/>
  <c r="BQ37" i="135"/>
  <c r="CK37" i="135"/>
  <c r="CK50" i="135"/>
  <c r="BG50" i="135"/>
  <c r="CV50" i="135"/>
  <c r="BQ50" i="135"/>
  <c r="BG74" i="135"/>
  <c r="CK74" i="135"/>
  <c r="CV74" i="135"/>
  <c r="BQ74" i="135"/>
  <c r="CK92" i="135"/>
  <c r="BG92" i="135"/>
  <c r="CV92" i="135"/>
  <c r="BQ92" i="135"/>
  <c r="BG88" i="135"/>
  <c r="CK88" i="135"/>
  <c r="BQ88" i="135"/>
  <c r="CV88" i="135"/>
  <c r="BQ61" i="135"/>
  <c r="CK61" i="135"/>
  <c r="BG61" i="135"/>
  <c r="CV61" i="135"/>
  <c r="CK67" i="135"/>
  <c r="BG67" i="135"/>
  <c r="CV67" i="135"/>
  <c r="BQ67" i="135"/>
  <c r="BQ42" i="135"/>
  <c r="CV42" i="135"/>
  <c r="BG42" i="135"/>
  <c r="CK42" i="135"/>
  <c r="CK93" i="135"/>
  <c r="BG93" i="135"/>
  <c r="CV93" i="135"/>
  <c r="BQ93" i="135"/>
  <c r="CK84" i="135"/>
  <c r="BG84" i="135"/>
  <c r="CV84" i="135"/>
  <c r="BQ84" i="135"/>
  <c r="CV33" i="135"/>
  <c r="BG33" i="135"/>
  <c r="CK33" i="135"/>
  <c r="BQ33" i="135"/>
  <c r="CK34" i="135"/>
  <c r="BQ34" i="135"/>
  <c r="BG34" i="135"/>
  <c r="CV34" i="135"/>
  <c r="CK35" i="135"/>
  <c r="BQ35" i="135"/>
  <c r="BG35" i="135"/>
  <c r="CV35" i="135"/>
  <c r="AQ26" i="109"/>
  <c r="AP33" i="109"/>
  <c r="AP22" i="109"/>
  <c r="B10" i="178"/>
  <c r="B3" i="178"/>
  <c r="D3" i="178" s="1"/>
  <c r="AN28" i="135" l="1"/>
  <c r="AT28" i="135" s="1"/>
  <c r="AN15" i="135"/>
  <c r="AT15" i="135" s="1"/>
  <c r="M32" i="250"/>
  <c r="N32" i="250" s="1"/>
  <c r="AN30" i="135"/>
  <c r="Z62" i="135"/>
  <c r="AA62" i="135" s="1"/>
  <c r="FB62" i="135" s="1"/>
  <c r="Y39" i="135"/>
  <c r="Z39" i="135" s="1"/>
  <c r="AA39" i="135" s="1"/>
  <c r="EZ39" i="135" s="1"/>
  <c r="AN39" i="135"/>
  <c r="AN101" i="135"/>
  <c r="AP101" i="135" s="1"/>
  <c r="L30" i="135"/>
  <c r="U30" i="135"/>
  <c r="Z30" i="135"/>
  <c r="AE30" i="135"/>
  <c r="AL30" i="135"/>
  <c r="AY30" i="135"/>
  <c r="CX30" i="135"/>
  <c r="DB30" i="135"/>
  <c r="DF30" i="135"/>
  <c r="DJ30" i="135"/>
  <c r="DN30" i="135"/>
  <c r="DR30" i="135"/>
  <c r="DV30" i="135"/>
  <c r="DZ30" i="135"/>
  <c r="ED30" i="135"/>
  <c r="EH30" i="135"/>
  <c r="EL30" i="135"/>
  <c r="EP30" i="135"/>
  <c r="ET30" i="135"/>
  <c r="EX30" i="135"/>
  <c r="FC30" i="135"/>
  <c r="Q31" i="135"/>
  <c r="V31" i="135"/>
  <c r="AA31" i="135"/>
  <c r="AI31" i="135"/>
  <c r="AM31" i="135"/>
  <c r="AR31" i="135"/>
  <c r="AV31" i="135"/>
  <c r="CY31" i="135"/>
  <c r="DC31" i="135"/>
  <c r="DG31" i="135"/>
  <c r="DK31" i="135"/>
  <c r="DO31" i="135"/>
  <c r="DS31" i="135"/>
  <c r="DW31" i="135"/>
  <c r="EA31" i="135"/>
  <c r="EE31" i="135"/>
  <c r="EI31" i="135"/>
  <c r="EM31" i="135"/>
  <c r="EQ31" i="135"/>
  <c r="EU31" i="135"/>
  <c r="EZ31" i="135"/>
  <c r="FD31" i="135"/>
  <c r="DH30" i="135"/>
  <c r="Q30" i="135"/>
  <c r="V30" i="135"/>
  <c r="AA30" i="135"/>
  <c r="AI30" i="135"/>
  <c r="AM30" i="135"/>
  <c r="AR30" i="135"/>
  <c r="AV30" i="135"/>
  <c r="CY30" i="135"/>
  <c r="DC30" i="135"/>
  <c r="DG30" i="135"/>
  <c r="DK30" i="135"/>
  <c r="DO30" i="135"/>
  <c r="DS30" i="135"/>
  <c r="DW30" i="135"/>
  <c r="EA30" i="135"/>
  <c r="EE30" i="135"/>
  <c r="EI30" i="135"/>
  <c r="EM30" i="135"/>
  <c r="EQ30" i="135"/>
  <c r="EU30" i="135"/>
  <c r="EZ30" i="135"/>
  <c r="FD30" i="135"/>
  <c r="R31" i="135"/>
  <c r="W31" i="135"/>
  <c r="AC31" i="135"/>
  <c r="AJ31" i="135"/>
  <c r="AS31" i="135"/>
  <c r="BP31" i="135" s="1"/>
  <c r="AW31" i="135"/>
  <c r="CZ31" i="135"/>
  <c r="DD31" i="135"/>
  <c r="DH31" i="135"/>
  <c r="DL31" i="135"/>
  <c r="DP31" i="135"/>
  <c r="DT31" i="135"/>
  <c r="DX31" i="135"/>
  <c r="EB31" i="135"/>
  <c r="EF31" i="135"/>
  <c r="EJ31" i="135"/>
  <c r="EN31" i="135"/>
  <c r="ER31" i="135"/>
  <c r="EV31" i="135"/>
  <c r="FA31" i="135"/>
  <c r="FE31" i="135"/>
  <c r="R30" i="135"/>
  <c r="W30" i="135"/>
  <c r="AC30" i="135"/>
  <c r="AJ30" i="135"/>
  <c r="AS30" i="135"/>
  <c r="BP30" i="135" s="1"/>
  <c r="AW30" i="135"/>
  <c r="CZ30" i="135"/>
  <c r="DD30" i="135"/>
  <c r="S30" i="135"/>
  <c r="DI30" i="135"/>
  <c r="DQ30" i="135"/>
  <c r="DY30" i="135"/>
  <c r="EG30" i="135"/>
  <c r="EO30" i="135"/>
  <c r="EW30" i="135"/>
  <c r="L31" i="135"/>
  <c r="Z31" i="135"/>
  <c r="AL31" i="135"/>
  <c r="CX31" i="135"/>
  <c r="DF31" i="135"/>
  <c r="DN31" i="135"/>
  <c r="DV31" i="135"/>
  <c r="ED31" i="135"/>
  <c r="ET31" i="135"/>
  <c r="AX30" i="135"/>
  <c r="DU30" i="135"/>
  <c r="DB31" i="135"/>
  <c r="DJ31" i="135"/>
  <c r="EH31" i="135"/>
  <c r="Y30" i="135"/>
  <c r="DL30" i="135"/>
  <c r="DT30" i="135"/>
  <c r="EB30" i="135"/>
  <c r="EJ30" i="135"/>
  <c r="ER30" i="135"/>
  <c r="FA30" i="135"/>
  <c r="S31" i="135"/>
  <c r="AD31" i="135"/>
  <c r="AX31" i="135"/>
  <c r="DA31" i="135"/>
  <c r="DI31" i="135"/>
  <c r="DQ31" i="135"/>
  <c r="DY31" i="135"/>
  <c r="EG31" i="135"/>
  <c r="EO31" i="135"/>
  <c r="EW31" i="135"/>
  <c r="DR31" i="135"/>
  <c r="EP31" i="135"/>
  <c r="AK30" i="135"/>
  <c r="DE30" i="135"/>
  <c r="DP30" i="135"/>
  <c r="DX30" i="135"/>
  <c r="EF30" i="135"/>
  <c r="EN30" i="135"/>
  <c r="EV30" i="135"/>
  <c r="FE30" i="135"/>
  <c r="Y31" i="135"/>
  <c r="AK31" i="135"/>
  <c r="DE31" i="135"/>
  <c r="DM31" i="135"/>
  <c r="DU31" i="135"/>
  <c r="EC31" i="135"/>
  <c r="EK31" i="135"/>
  <c r="ES31" i="135"/>
  <c r="FB31" i="135"/>
  <c r="EL31" i="135"/>
  <c r="FC31" i="135"/>
  <c r="AD30" i="135"/>
  <c r="DA30" i="135"/>
  <c r="DM30" i="135"/>
  <c r="EC30" i="135"/>
  <c r="EK30" i="135"/>
  <c r="ES30" i="135"/>
  <c r="FB30" i="135"/>
  <c r="U31" i="135"/>
  <c r="AE31" i="135"/>
  <c r="AY31" i="135"/>
  <c r="DZ31" i="135"/>
  <c r="EX31" i="135"/>
  <c r="Y42" i="135"/>
  <c r="Z42" i="135" s="1"/>
  <c r="AA42" i="135" s="1"/>
  <c r="FA42" i="135" s="1"/>
  <c r="M130" i="250"/>
  <c r="N130" i="250" s="1"/>
  <c r="U49" i="135"/>
  <c r="V49" i="135" s="1"/>
  <c r="W49" i="135" s="1"/>
  <c r="DN49" i="135" s="1"/>
  <c r="M137" i="250"/>
  <c r="N137" i="250" s="1"/>
  <c r="AN45" i="135"/>
  <c r="AT45" i="135" s="1"/>
  <c r="M133" i="250"/>
  <c r="N133" i="250" s="1"/>
  <c r="Y43" i="135"/>
  <c r="Z43" i="135" s="1"/>
  <c r="AA43" i="135" s="1"/>
  <c r="FL43" i="135" s="1"/>
  <c r="M131" i="250"/>
  <c r="N131" i="250" s="1"/>
  <c r="AN47" i="135"/>
  <c r="AT47" i="135" s="1"/>
  <c r="M135" i="250"/>
  <c r="N135" i="250" s="1"/>
  <c r="AL104" i="135"/>
  <c r="AD113" i="135"/>
  <c r="AE113" i="135" s="1"/>
  <c r="R107" i="135"/>
  <c r="S107" i="135" s="1"/>
  <c r="V108" i="135"/>
  <c r="Y112" i="135"/>
  <c r="Z112" i="135" s="1"/>
  <c r="AA112" i="135" s="1"/>
  <c r="FJ112" i="135" s="1"/>
  <c r="U111" i="135"/>
  <c r="V111" i="135" s="1"/>
  <c r="W111" i="135" s="1"/>
  <c r="AJ112" i="135"/>
  <c r="AC111" i="135"/>
  <c r="AD111" i="135" s="1"/>
  <c r="AE111" i="135" s="1"/>
  <c r="AL112" i="135"/>
  <c r="AN112" i="135"/>
  <c r="AP112" i="135" s="1"/>
  <c r="AJ113" i="135"/>
  <c r="Q102" i="135"/>
  <c r="R102" i="135" s="1"/>
  <c r="S102" i="135" s="1"/>
  <c r="CX102" i="135" s="1"/>
  <c r="AD104" i="135"/>
  <c r="AE104" i="135" s="1"/>
  <c r="Y102" i="135"/>
  <c r="Z102" i="135" s="1"/>
  <c r="AA102" i="135" s="1"/>
  <c r="FI102" i="135" s="1"/>
  <c r="AK104" i="135"/>
  <c r="U104" i="135"/>
  <c r="V104" i="135" s="1"/>
  <c r="W104" i="135" s="1"/>
  <c r="Q104" i="135"/>
  <c r="R104" i="135" s="1"/>
  <c r="S104" i="135" s="1"/>
  <c r="CZ104" i="135" s="1"/>
  <c r="AK106" i="135"/>
  <c r="AJ104" i="135"/>
  <c r="AR104" i="135" s="1"/>
  <c r="AN106" i="135"/>
  <c r="AT106" i="135" s="1"/>
  <c r="AL102" i="135"/>
  <c r="AN111" i="135"/>
  <c r="AP111" i="135" s="1"/>
  <c r="AN102" i="135"/>
  <c r="AP102" i="135" s="1"/>
  <c r="AC106" i="135"/>
  <c r="AD106" i="135" s="1"/>
  <c r="AE106" i="135" s="1"/>
  <c r="Y114" i="135"/>
  <c r="Z114" i="135" s="1"/>
  <c r="AA114" i="135" s="1"/>
  <c r="AJ102" i="135"/>
  <c r="Y106" i="135"/>
  <c r="Z106" i="135" s="1"/>
  <c r="AA106" i="135" s="1"/>
  <c r="FF106" i="135" s="1"/>
  <c r="AM113" i="135"/>
  <c r="AJ111" i="135"/>
  <c r="Y104" i="135"/>
  <c r="Z104" i="135" s="1"/>
  <c r="AA104" i="135" s="1"/>
  <c r="FM104" i="135" s="1"/>
  <c r="AK101" i="135"/>
  <c r="AM111" i="135"/>
  <c r="Q106" i="135"/>
  <c r="R106" i="135" s="1"/>
  <c r="S106" i="135" s="1"/>
  <c r="AN104" i="135"/>
  <c r="AP104" i="135" s="1"/>
  <c r="AM102" i="135"/>
  <c r="AM104" i="135"/>
  <c r="U102" i="135"/>
  <c r="V102" i="135" s="1"/>
  <c r="W102" i="135" s="1"/>
  <c r="Y109" i="135"/>
  <c r="Z109" i="135" s="1"/>
  <c r="AA109" i="135" s="1"/>
  <c r="FI109" i="135" s="1"/>
  <c r="AM109" i="135"/>
  <c r="AJ103" i="135"/>
  <c r="AK105" i="135"/>
  <c r="AK113" i="135"/>
  <c r="AJ107" i="135"/>
  <c r="AL106" i="135"/>
  <c r="AL107" i="135"/>
  <c r="U113" i="135"/>
  <c r="V113" i="135" s="1"/>
  <c r="W113" i="135" s="1"/>
  <c r="Y108" i="135"/>
  <c r="Z108" i="135" s="1"/>
  <c r="AA108" i="135" s="1"/>
  <c r="AC110" i="135"/>
  <c r="AD110" i="135" s="1"/>
  <c r="AE110" i="135" s="1"/>
  <c r="AM110" i="135"/>
  <c r="Q111" i="135"/>
  <c r="R111" i="135" s="1"/>
  <c r="S111" i="135" s="1"/>
  <c r="AK102" i="135"/>
  <c r="AC107" i="135"/>
  <c r="AD107" i="135" s="1"/>
  <c r="AE107" i="135" s="1"/>
  <c r="AC114" i="135"/>
  <c r="AD114" i="135" s="1"/>
  <c r="AE114" i="135" s="1"/>
  <c r="Y113" i="135"/>
  <c r="Z113" i="135" s="1"/>
  <c r="AA113" i="135" s="1"/>
  <c r="AN107" i="135"/>
  <c r="AP107" i="135" s="1"/>
  <c r="AN114" i="135"/>
  <c r="Q109" i="135"/>
  <c r="R109" i="135" s="1"/>
  <c r="S109" i="135" s="1"/>
  <c r="AL100" i="135"/>
  <c r="U109" i="135"/>
  <c r="V109" i="135" s="1"/>
  <c r="W109" i="135" s="1"/>
  <c r="AJ106" i="135"/>
  <c r="AM106" i="135"/>
  <c r="AC103" i="135"/>
  <c r="AD103" i="135" s="1"/>
  <c r="AE103" i="135" s="1"/>
  <c r="AL111" i="135"/>
  <c r="AM107" i="135"/>
  <c r="AK107" i="135"/>
  <c r="Q112" i="135"/>
  <c r="R112" i="135" s="1"/>
  <c r="S112" i="135" s="1"/>
  <c r="DC112" i="135" s="1"/>
  <c r="Q114" i="135"/>
  <c r="R114" i="135" s="1"/>
  <c r="S114" i="135" s="1"/>
  <c r="CX114" i="135" s="1"/>
  <c r="AC108" i="135"/>
  <c r="AD108" i="135" s="1"/>
  <c r="AE108" i="135" s="1"/>
  <c r="AK111" i="135"/>
  <c r="U107" i="135"/>
  <c r="V107" i="135" s="1"/>
  <c r="W107" i="135" s="1"/>
  <c r="Q108" i="135"/>
  <c r="R108" i="135" s="1"/>
  <c r="S108" i="135" s="1"/>
  <c r="AC112" i="135"/>
  <c r="AD112" i="135" s="1"/>
  <c r="AE112" i="135" s="1"/>
  <c r="AN113" i="135"/>
  <c r="AP113" i="135" s="1"/>
  <c r="V106" i="135"/>
  <c r="W106" i="135" s="1"/>
  <c r="AM112" i="135"/>
  <c r="Q113" i="135"/>
  <c r="R113" i="135" s="1"/>
  <c r="S113" i="135" s="1"/>
  <c r="CX113" i="135" s="1"/>
  <c r="AD109" i="135"/>
  <c r="AE109" i="135" s="1"/>
  <c r="AK112" i="135"/>
  <c r="AN108" i="135"/>
  <c r="AT108" i="135" s="1"/>
  <c r="Y107" i="135"/>
  <c r="Z107" i="135" s="1"/>
  <c r="AA107" i="135" s="1"/>
  <c r="FG107" i="135" s="1"/>
  <c r="AL113" i="135"/>
  <c r="Z111" i="135"/>
  <c r="AA111" i="135" s="1"/>
  <c r="FE111" i="135" s="1"/>
  <c r="AK103" i="135"/>
  <c r="Z101" i="135"/>
  <c r="AA101" i="135" s="1"/>
  <c r="FD101" i="135" s="1"/>
  <c r="AL110" i="135"/>
  <c r="AL105" i="135"/>
  <c r="AL101" i="135"/>
  <c r="AK110" i="135"/>
  <c r="AL114" i="135"/>
  <c r="AK108" i="135"/>
  <c r="AJ100" i="135"/>
  <c r="Q101" i="135"/>
  <c r="R101" i="135" s="1"/>
  <c r="S101" i="135" s="1"/>
  <c r="DG101" i="135" s="1"/>
  <c r="V110" i="135"/>
  <c r="W110" i="135" s="1"/>
  <c r="AC100" i="135"/>
  <c r="AD100" i="135" s="1"/>
  <c r="AE100" i="135" s="1"/>
  <c r="AJ114" i="135"/>
  <c r="Q100" i="135"/>
  <c r="R100" i="135" s="1"/>
  <c r="S100" i="135" s="1"/>
  <c r="CX100" i="135" s="1"/>
  <c r="AM114" i="135"/>
  <c r="Y100" i="135"/>
  <c r="Z100" i="135" s="1"/>
  <c r="AA100" i="135" s="1"/>
  <c r="FD100" i="135" s="1"/>
  <c r="AM101" i="135"/>
  <c r="U101" i="135"/>
  <c r="V101" i="135" s="1"/>
  <c r="W101" i="135" s="1"/>
  <c r="AC101" i="135"/>
  <c r="AD101" i="135" s="1"/>
  <c r="AE101" i="135" s="1"/>
  <c r="AN100" i="135"/>
  <c r="AP100" i="135" s="1"/>
  <c r="AJ101" i="135"/>
  <c r="FO110" i="135"/>
  <c r="FP110" i="135"/>
  <c r="FQ110" i="135"/>
  <c r="FR110" i="135"/>
  <c r="FS110" i="135"/>
  <c r="FT110" i="135"/>
  <c r="FU110" i="135"/>
  <c r="FV110" i="135"/>
  <c r="FW110" i="135"/>
  <c r="FX110" i="135"/>
  <c r="FY110" i="135"/>
  <c r="FZ110" i="135"/>
  <c r="GA110" i="135"/>
  <c r="GB110" i="135"/>
  <c r="GC110" i="135"/>
  <c r="GD110" i="135"/>
  <c r="GE110" i="135"/>
  <c r="GF110" i="135"/>
  <c r="GG110" i="135"/>
  <c r="GH110" i="135"/>
  <c r="GI110" i="135"/>
  <c r="GJ110" i="135"/>
  <c r="GK110" i="135"/>
  <c r="GL110" i="135"/>
  <c r="GM110" i="135"/>
  <c r="GN110" i="135"/>
  <c r="GO110" i="135"/>
  <c r="GP110" i="135"/>
  <c r="GQ110" i="135"/>
  <c r="GR110" i="135"/>
  <c r="GS110" i="135"/>
  <c r="GT110" i="135"/>
  <c r="GU110" i="135"/>
  <c r="GV110" i="135"/>
  <c r="GW110" i="135"/>
  <c r="GX110" i="135"/>
  <c r="GY110" i="135"/>
  <c r="GZ110" i="135"/>
  <c r="DM110" i="135"/>
  <c r="DN110" i="135"/>
  <c r="DO110" i="135"/>
  <c r="DP110" i="135"/>
  <c r="DQ110" i="135"/>
  <c r="DR110" i="135"/>
  <c r="DS110" i="135"/>
  <c r="DT110" i="135"/>
  <c r="DU110" i="135"/>
  <c r="DV110" i="135"/>
  <c r="DW110" i="135"/>
  <c r="DX110" i="135"/>
  <c r="DY110" i="135"/>
  <c r="DZ110" i="135"/>
  <c r="EA110" i="135"/>
  <c r="EB110" i="135"/>
  <c r="EC110" i="135"/>
  <c r="ED110" i="135"/>
  <c r="EE110" i="135"/>
  <c r="EF110" i="135"/>
  <c r="EG110" i="135"/>
  <c r="EH110" i="135"/>
  <c r="EI110" i="135"/>
  <c r="EJ110" i="135"/>
  <c r="EK110" i="135"/>
  <c r="EL110" i="135"/>
  <c r="EM110" i="135"/>
  <c r="EN110" i="135"/>
  <c r="EO110" i="135"/>
  <c r="EP110" i="135"/>
  <c r="EQ110" i="135"/>
  <c r="ER110" i="135"/>
  <c r="ES110" i="135"/>
  <c r="ET110" i="135"/>
  <c r="EU110" i="135"/>
  <c r="EV110" i="135"/>
  <c r="EW110" i="135"/>
  <c r="EX110" i="135"/>
  <c r="FN104" i="135"/>
  <c r="FO104" i="135"/>
  <c r="FP104" i="135"/>
  <c r="FQ104" i="135"/>
  <c r="FR104" i="135"/>
  <c r="FS104" i="135"/>
  <c r="FT104" i="135"/>
  <c r="FU104" i="135"/>
  <c r="FV104" i="135"/>
  <c r="FW104" i="135"/>
  <c r="FX104" i="135"/>
  <c r="FY104" i="135"/>
  <c r="FZ104" i="135"/>
  <c r="GA104" i="135"/>
  <c r="GB104" i="135"/>
  <c r="GC104" i="135"/>
  <c r="GD104" i="135"/>
  <c r="GE104" i="135"/>
  <c r="GF104" i="135"/>
  <c r="GG104" i="135"/>
  <c r="GH104" i="135"/>
  <c r="GI104" i="135"/>
  <c r="GJ104" i="135"/>
  <c r="GK104" i="135"/>
  <c r="GL104" i="135"/>
  <c r="GM104" i="135"/>
  <c r="GN104" i="135"/>
  <c r="GO104" i="135"/>
  <c r="GP104" i="135"/>
  <c r="GQ104" i="135"/>
  <c r="GR104" i="135"/>
  <c r="GS104" i="135"/>
  <c r="GT104" i="135"/>
  <c r="GU104" i="135"/>
  <c r="GV104" i="135"/>
  <c r="GW104" i="135"/>
  <c r="GX104" i="135"/>
  <c r="GY104" i="135"/>
  <c r="GZ104" i="135"/>
  <c r="DL104" i="135"/>
  <c r="DM104" i="135"/>
  <c r="DN104" i="135"/>
  <c r="DO104" i="135"/>
  <c r="DP104" i="135"/>
  <c r="DQ104" i="135"/>
  <c r="DR104" i="135"/>
  <c r="DS104" i="135"/>
  <c r="DT104" i="135"/>
  <c r="DU104" i="135"/>
  <c r="DV104" i="135"/>
  <c r="DW104" i="135"/>
  <c r="DX104" i="135"/>
  <c r="DY104" i="135"/>
  <c r="DZ104" i="135"/>
  <c r="EA104" i="135"/>
  <c r="EB104" i="135"/>
  <c r="EC104" i="135"/>
  <c r="ED104" i="135"/>
  <c r="EE104" i="135"/>
  <c r="EF104" i="135"/>
  <c r="EG104" i="135"/>
  <c r="EH104" i="135"/>
  <c r="EI104" i="135"/>
  <c r="EJ104" i="135"/>
  <c r="EK104" i="135"/>
  <c r="EL104" i="135"/>
  <c r="EM104" i="135"/>
  <c r="EN104" i="135"/>
  <c r="EO104" i="135"/>
  <c r="EP104" i="135"/>
  <c r="EQ104" i="135"/>
  <c r="ER104" i="135"/>
  <c r="ES104" i="135"/>
  <c r="ET104" i="135"/>
  <c r="EU104" i="135"/>
  <c r="EV104" i="135"/>
  <c r="EW104" i="135"/>
  <c r="EX104" i="135"/>
  <c r="FN105" i="135"/>
  <c r="FO105" i="135"/>
  <c r="FP105" i="135"/>
  <c r="FQ105" i="135"/>
  <c r="FR105" i="135"/>
  <c r="FS105" i="135"/>
  <c r="FT105" i="135"/>
  <c r="FU105" i="135"/>
  <c r="FV105" i="135"/>
  <c r="FW105" i="135"/>
  <c r="FX105" i="135"/>
  <c r="FY105" i="135"/>
  <c r="FZ105" i="135"/>
  <c r="GA105" i="135"/>
  <c r="GB105" i="135"/>
  <c r="GC105" i="135"/>
  <c r="GD105" i="135"/>
  <c r="GE105" i="135"/>
  <c r="GF105" i="135"/>
  <c r="GG105" i="135"/>
  <c r="GH105" i="135"/>
  <c r="GI105" i="135"/>
  <c r="GJ105" i="135"/>
  <c r="GK105" i="135"/>
  <c r="GL105" i="135"/>
  <c r="GM105" i="135"/>
  <c r="GN105" i="135"/>
  <c r="GO105" i="135"/>
  <c r="GP105" i="135"/>
  <c r="GQ105" i="135"/>
  <c r="GR105" i="135"/>
  <c r="GS105" i="135"/>
  <c r="GT105" i="135"/>
  <c r="GU105" i="135"/>
  <c r="GV105" i="135"/>
  <c r="GW105" i="135"/>
  <c r="GX105" i="135"/>
  <c r="GY105" i="135"/>
  <c r="GZ105" i="135"/>
  <c r="DL105" i="135"/>
  <c r="DM105" i="135"/>
  <c r="DN105" i="135"/>
  <c r="DO105" i="135"/>
  <c r="DP105" i="135"/>
  <c r="DQ105" i="135"/>
  <c r="DR105" i="135"/>
  <c r="DS105" i="135"/>
  <c r="DT105" i="135"/>
  <c r="DU105" i="135"/>
  <c r="DV105" i="135"/>
  <c r="DW105" i="135"/>
  <c r="DX105" i="135"/>
  <c r="DY105" i="135"/>
  <c r="DZ105" i="135"/>
  <c r="EA105" i="135"/>
  <c r="EB105" i="135"/>
  <c r="EC105" i="135"/>
  <c r="ED105" i="135"/>
  <c r="EE105" i="135"/>
  <c r="EF105" i="135"/>
  <c r="EG105" i="135"/>
  <c r="EH105" i="135"/>
  <c r="EI105" i="135"/>
  <c r="EJ105" i="135"/>
  <c r="EK105" i="135"/>
  <c r="EL105" i="135"/>
  <c r="EM105" i="135"/>
  <c r="EN105" i="135"/>
  <c r="EO105" i="135"/>
  <c r="EP105" i="135"/>
  <c r="EQ105" i="135"/>
  <c r="ER105" i="135"/>
  <c r="ES105" i="135"/>
  <c r="ET105" i="135"/>
  <c r="EU105" i="135"/>
  <c r="EV105" i="135"/>
  <c r="EW105" i="135"/>
  <c r="EX105" i="135"/>
  <c r="FM111" i="135"/>
  <c r="FN111" i="135"/>
  <c r="FO111" i="135"/>
  <c r="FP111" i="135"/>
  <c r="FQ111" i="135"/>
  <c r="FR111" i="135"/>
  <c r="FS111" i="135"/>
  <c r="FT111" i="135"/>
  <c r="FU111" i="135"/>
  <c r="FV111" i="135"/>
  <c r="FW111" i="135"/>
  <c r="FX111" i="135"/>
  <c r="FY111" i="135"/>
  <c r="FZ111" i="135"/>
  <c r="GA111" i="135"/>
  <c r="GB111" i="135"/>
  <c r="GC111" i="135"/>
  <c r="GD111" i="135"/>
  <c r="GE111" i="135"/>
  <c r="GF111" i="135"/>
  <c r="GG111" i="135"/>
  <c r="GH111" i="135"/>
  <c r="GI111" i="135"/>
  <c r="GJ111" i="135"/>
  <c r="GK111" i="135"/>
  <c r="GL111" i="135"/>
  <c r="GM111" i="135"/>
  <c r="GN111" i="135"/>
  <c r="GO111" i="135"/>
  <c r="GP111" i="135"/>
  <c r="GQ111" i="135"/>
  <c r="GR111" i="135"/>
  <c r="GS111" i="135"/>
  <c r="GT111" i="135"/>
  <c r="GU111" i="135"/>
  <c r="GV111" i="135"/>
  <c r="GW111" i="135"/>
  <c r="GX111" i="135"/>
  <c r="GY111" i="135"/>
  <c r="GZ111" i="135"/>
  <c r="DK111" i="135"/>
  <c r="DL111" i="135"/>
  <c r="DM111" i="135"/>
  <c r="DN111" i="135"/>
  <c r="DO111" i="135"/>
  <c r="DP111" i="135"/>
  <c r="DQ111" i="135"/>
  <c r="DR111" i="135"/>
  <c r="DS111" i="135"/>
  <c r="DT111" i="135"/>
  <c r="DU111" i="135"/>
  <c r="DV111" i="135"/>
  <c r="DW111" i="135"/>
  <c r="DX111" i="135"/>
  <c r="DY111" i="135"/>
  <c r="DZ111" i="135"/>
  <c r="EA111" i="135"/>
  <c r="EB111" i="135"/>
  <c r="EC111" i="135"/>
  <c r="ED111" i="135"/>
  <c r="EE111" i="135"/>
  <c r="EF111" i="135"/>
  <c r="EG111" i="135"/>
  <c r="EH111" i="135"/>
  <c r="EI111" i="135"/>
  <c r="EJ111" i="135"/>
  <c r="EK111" i="135"/>
  <c r="EL111" i="135"/>
  <c r="EM111" i="135"/>
  <c r="EN111" i="135"/>
  <c r="EO111" i="135"/>
  <c r="EP111" i="135"/>
  <c r="EQ111" i="135"/>
  <c r="ER111" i="135"/>
  <c r="ES111" i="135"/>
  <c r="ET111" i="135"/>
  <c r="EU111" i="135"/>
  <c r="EV111" i="135"/>
  <c r="EW111" i="135"/>
  <c r="EX111" i="135"/>
  <c r="FN102" i="135"/>
  <c r="FO102" i="135"/>
  <c r="FP102" i="135"/>
  <c r="FQ102" i="135"/>
  <c r="FR102" i="135"/>
  <c r="FS102" i="135"/>
  <c r="FT102" i="135"/>
  <c r="FU102" i="135"/>
  <c r="FV102" i="135"/>
  <c r="FW102" i="135"/>
  <c r="FX102" i="135"/>
  <c r="FY102" i="135"/>
  <c r="FZ102" i="135"/>
  <c r="GA102" i="135"/>
  <c r="GB102" i="135"/>
  <c r="GC102" i="135"/>
  <c r="GD102" i="135"/>
  <c r="GE102" i="135"/>
  <c r="GF102" i="135"/>
  <c r="GG102" i="135"/>
  <c r="GH102" i="135"/>
  <c r="GI102" i="135"/>
  <c r="GJ102" i="135"/>
  <c r="GK102" i="135"/>
  <c r="GL102" i="135"/>
  <c r="GM102" i="135"/>
  <c r="GN102" i="135"/>
  <c r="GO102" i="135"/>
  <c r="GP102" i="135"/>
  <c r="GQ102" i="135"/>
  <c r="GR102" i="135"/>
  <c r="GS102" i="135"/>
  <c r="GT102" i="135"/>
  <c r="GU102" i="135"/>
  <c r="GV102" i="135"/>
  <c r="GW102" i="135"/>
  <c r="GX102" i="135"/>
  <c r="GY102" i="135"/>
  <c r="GZ102" i="135"/>
  <c r="DL102" i="135"/>
  <c r="DM102" i="135"/>
  <c r="DN102" i="135"/>
  <c r="DO102" i="135"/>
  <c r="DP102" i="135"/>
  <c r="DQ102" i="135"/>
  <c r="DR102" i="135"/>
  <c r="DS102" i="135"/>
  <c r="DT102" i="135"/>
  <c r="DU102" i="135"/>
  <c r="DV102" i="135"/>
  <c r="DW102" i="135"/>
  <c r="DX102" i="135"/>
  <c r="DY102" i="135"/>
  <c r="DZ102" i="135"/>
  <c r="EA102" i="135"/>
  <c r="EB102" i="135"/>
  <c r="EC102" i="135"/>
  <c r="ED102" i="135"/>
  <c r="EE102" i="135"/>
  <c r="EF102" i="135"/>
  <c r="EG102" i="135"/>
  <c r="EH102" i="135"/>
  <c r="EI102" i="135"/>
  <c r="EJ102" i="135"/>
  <c r="EK102" i="135"/>
  <c r="EL102" i="135"/>
  <c r="EM102" i="135"/>
  <c r="EN102" i="135"/>
  <c r="EO102" i="135"/>
  <c r="EP102" i="135"/>
  <c r="EQ102" i="135"/>
  <c r="ER102" i="135"/>
  <c r="ES102" i="135"/>
  <c r="ET102" i="135"/>
  <c r="EU102" i="135"/>
  <c r="EV102" i="135"/>
  <c r="EW102" i="135"/>
  <c r="EX102" i="135"/>
  <c r="AJ110" i="135"/>
  <c r="V100" i="135"/>
  <c r="W100" i="135" s="1"/>
  <c r="AJ105" i="135"/>
  <c r="AK114" i="135"/>
  <c r="AJ108" i="135"/>
  <c r="AK100" i="135"/>
  <c r="Y105" i="135"/>
  <c r="Z105" i="135" s="1"/>
  <c r="AA105" i="135" s="1"/>
  <c r="FL105" i="135" s="1"/>
  <c r="W114" i="135"/>
  <c r="AM108" i="135"/>
  <c r="Y103" i="135"/>
  <c r="Z103" i="135" s="1"/>
  <c r="AA103" i="135" s="1"/>
  <c r="FA103" i="135" s="1"/>
  <c r="Q105" i="135"/>
  <c r="R105" i="135" s="1"/>
  <c r="S105" i="135" s="1"/>
  <c r="DA105" i="135" s="1"/>
  <c r="AN109" i="135"/>
  <c r="AJ109" i="135"/>
  <c r="FO112" i="135"/>
  <c r="FP112" i="135"/>
  <c r="FQ112" i="135"/>
  <c r="FR112" i="135"/>
  <c r="FS112" i="135"/>
  <c r="FT112" i="135"/>
  <c r="FU112" i="135"/>
  <c r="FV112" i="135"/>
  <c r="FW112" i="135"/>
  <c r="FX112" i="135"/>
  <c r="FY112" i="135"/>
  <c r="FZ112" i="135"/>
  <c r="GA112" i="135"/>
  <c r="GB112" i="135"/>
  <c r="GC112" i="135"/>
  <c r="GD112" i="135"/>
  <c r="GE112" i="135"/>
  <c r="GF112" i="135"/>
  <c r="GG112" i="135"/>
  <c r="GH112" i="135"/>
  <c r="GI112" i="135"/>
  <c r="GJ112" i="135"/>
  <c r="GK112" i="135"/>
  <c r="GL112" i="135"/>
  <c r="GM112" i="135"/>
  <c r="GN112" i="135"/>
  <c r="GO112" i="135"/>
  <c r="GP112" i="135"/>
  <c r="GQ112" i="135"/>
  <c r="GR112" i="135"/>
  <c r="GS112" i="135"/>
  <c r="GT112" i="135"/>
  <c r="GU112" i="135"/>
  <c r="GV112" i="135"/>
  <c r="GW112" i="135"/>
  <c r="GX112" i="135"/>
  <c r="GY112" i="135"/>
  <c r="GZ112" i="135"/>
  <c r="DM112" i="135"/>
  <c r="DN112" i="135"/>
  <c r="DO112" i="135"/>
  <c r="DP112" i="135"/>
  <c r="DQ112" i="135"/>
  <c r="DR112" i="135"/>
  <c r="DS112" i="135"/>
  <c r="DT112" i="135"/>
  <c r="DU112" i="135"/>
  <c r="DV112" i="135"/>
  <c r="DW112" i="135"/>
  <c r="DX112" i="135"/>
  <c r="DY112" i="135"/>
  <c r="DZ112" i="135"/>
  <c r="EA112" i="135"/>
  <c r="EB112" i="135"/>
  <c r="EC112" i="135"/>
  <c r="ED112" i="135"/>
  <c r="EE112" i="135"/>
  <c r="EF112" i="135"/>
  <c r="EG112" i="135"/>
  <c r="EH112" i="135"/>
  <c r="EI112" i="135"/>
  <c r="EJ112" i="135"/>
  <c r="EK112" i="135"/>
  <c r="EL112" i="135"/>
  <c r="EM112" i="135"/>
  <c r="EN112" i="135"/>
  <c r="EO112" i="135"/>
  <c r="EP112" i="135"/>
  <c r="EQ112" i="135"/>
  <c r="ER112" i="135"/>
  <c r="ES112" i="135"/>
  <c r="ET112" i="135"/>
  <c r="EU112" i="135"/>
  <c r="EV112" i="135"/>
  <c r="EW112" i="135"/>
  <c r="EX112" i="135"/>
  <c r="FN100" i="135"/>
  <c r="FO100" i="135"/>
  <c r="FP100" i="135"/>
  <c r="FQ100" i="135"/>
  <c r="FR100" i="135"/>
  <c r="FS100" i="135"/>
  <c r="FT100" i="135"/>
  <c r="FU100" i="135"/>
  <c r="FV100" i="135"/>
  <c r="FW100" i="135"/>
  <c r="FX100" i="135"/>
  <c r="FY100" i="135"/>
  <c r="FZ100" i="135"/>
  <c r="GA100" i="135"/>
  <c r="GB100" i="135"/>
  <c r="GC100" i="135"/>
  <c r="GD100" i="135"/>
  <c r="GE100" i="135"/>
  <c r="GF100" i="135"/>
  <c r="GG100" i="135"/>
  <c r="GH100" i="135"/>
  <c r="GI100" i="135"/>
  <c r="GJ100" i="135"/>
  <c r="GK100" i="135"/>
  <c r="GL100" i="135"/>
  <c r="GM100" i="135"/>
  <c r="GN100" i="135"/>
  <c r="GO100" i="135"/>
  <c r="GP100" i="135"/>
  <c r="GQ100" i="135"/>
  <c r="GR100" i="135"/>
  <c r="GS100" i="135"/>
  <c r="GT100" i="135"/>
  <c r="GU100" i="135"/>
  <c r="GV100" i="135"/>
  <c r="GW100" i="135"/>
  <c r="GX100" i="135"/>
  <c r="GY100" i="135"/>
  <c r="GZ100" i="135"/>
  <c r="DL100" i="135"/>
  <c r="DM100" i="135"/>
  <c r="DN100" i="135"/>
  <c r="DO100" i="135"/>
  <c r="DP100" i="135"/>
  <c r="DQ100" i="135"/>
  <c r="DR100" i="135"/>
  <c r="DS100" i="135"/>
  <c r="DT100" i="135"/>
  <c r="DU100" i="135"/>
  <c r="DV100" i="135"/>
  <c r="DW100" i="135"/>
  <c r="DX100" i="135"/>
  <c r="DY100" i="135"/>
  <c r="DZ100" i="135"/>
  <c r="EA100" i="135"/>
  <c r="EB100" i="135"/>
  <c r="EC100" i="135"/>
  <c r="ED100" i="135"/>
  <c r="EE100" i="135"/>
  <c r="EF100" i="135"/>
  <c r="EG100" i="135"/>
  <c r="EH100" i="135"/>
  <c r="EI100" i="135"/>
  <c r="EJ100" i="135"/>
  <c r="EK100" i="135"/>
  <c r="EL100" i="135"/>
  <c r="EM100" i="135"/>
  <c r="EN100" i="135"/>
  <c r="EO100" i="135"/>
  <c r="EP100" i="135"/>
  <c r="EQ100" i="135"/>
  <c r="ER100" i="135"/>
  <c r="ES100" i="135"/>
  <c r="ET100" i="135"/>
  <c r="EU100" i="135"/>
  <c r="EV100" i="135"/>
  <c r="EW100" i="135"/>
  <c r="EX100" i="135"/>
  <c r="FO109" i="135"/>
  <c r="FP109" i="135"/>
  <c r="FQ109" i="135"/>
  <c r="FR109" i="135"/>
  <c r="FS109" i="135"/>
  <c r="FT109" i="135"/>
  <c r="FU109" i="135"/>
  <c r="FV109" i="135"/>
  <c r="FW109" i="135"/>
  <c r="FX109" i="135"/>
  <c r="FY109" i="135"/>
  <c r="FZ109" i="135"/>
  <c r="GA109" i="135"/>
  <c r="GB109" i="135"/>
  <c r="GC109" i="135"/>
  <c r="GD109" i="135"/>
  <c r="GE109" i="135"/>
  <c r="GF109" i="135"/>
  <c r="GG109" i="135"/>
  <c r="GH109" i="135"/>
  <c r="GI109" i="135"/>
  <c r="GJ109" i="135"/>
  <c r="GK109" i="135"/>
  <c r="GL109" i="135"/>
  <c r="GM109" i="135"/>
  <c r="GN109" i="135"/>
  <c r="GO109" i="135"/>
  <c r="GP109" i="135"/>
  <c r="GQ109" i="135"/>
  <c r="GR109" i="135"/>
  <c r="GS109" i="135"/>
  <c r="GT109" i="135"/>
  <c r="GU109" i="135"/>
  <c r="GV109" i="135"/>
  <c r="GW109" i="135"/>
  <c r="GX109" i="135"/>
  <c r="GY109" i="135"/>
  <c r="GZ109" i="135"/>
  <c r="DM109" i="135"/>
  <c r="DN109" i="135"/>
  <c r="DO109" i="135"/>
  <c r="DP109" i="135"/>
  <c r="DQ109" i="135"/>
  <c r="DR109" i="135"/>
  <c r="DS109" i="135"/>
  <c r="DT109" i="135"/>
  <c r="DU109" i="135"/>
  <c r="DV109" i="135"/>
  <c r="DW109" i="135"/>
  <c r="DX109" i="135"/>
  <c r="DY109" i="135"/>
  <c r="DZ109" i="135"/>
  <c r="EA109" i="135"/>
  <c r="EB109" i="135"/>
  <c r="EC109" i="135"/>
  <c r="ED109" i="135"/>
  <c r="EE109" i="135"/>
  <c r="EF109" i="135"/>
  <c r="EG109" i="135"/>
  <c r="EH109" i="135"/>
  <c r="EI109" i="135"/>
  <c r="EJ109" i="135"/>
  <c r="EK109" i="135"/>
  <c r="EL109" i="135"/>
  <c r="EM109" i="135"/>
  <c r="EN109" i="135"/>
  <c r="EO109" i="135"/>
  <c r="EP109" i="135"/>
  <c r="EQ109" i="135"/>
  <c r="ER109" i="135"/>
  <c r="ES109" i="135"/>
  <c r="ET109" i="135"/>
  <c r="EU109" i="135"/>
  <c r="EV109" i="135"/>
  <c r="EW109" i="135"/>
  <c r="EX109" i="135"/>
  <c r="U103" i="135"/>
  <c r="V103" i="135" s="1"/>
  <c r="W103" i="135" s="1"/>
  <c r="AM100" i="135"/>
  <c r="AM105" i="135"/>
  <c r="W108" i="135"/>
  <c r="AC105" i="135"/>
  <c r="AD105" i="135" s="1"/>
  <c r="AE105" i="135" s="1"/>
  <c r="AL103" i="135"/>
  <c r="AN110" i="135"/>
  <c r="AM103" i="135"/>
  <c r="AK109" i="135"/>
  <c r="FN101" i="135"/>
  <c r="FO101" i="135"/>
  <c r="FP101" i="135"/>
  <c r="FQ101" i="135"/>
  <c r="FR101" i="135"/>
  <c r="FS101" i="135"/>
  <c r="FT101" i="135"/>
  <c r="FU101" i="135"/>
  <c r="FV101" i="135"/>
  <c r="FW101" i="135"/>
  <c r="FX101" i="135"/>
  <c r="FY101" i="135"/>
  <c r="FZ101" i="135"/>
  <c r="GA101" i="135"/>
  <c r="GB101" i="135"/>
  <c r="GC101" i="135"/>
  <c r="GD101" i="135"/>
  <c r="GE101" i="135"/>
  <c r="GF101" i="135"/>
  <c r="GG101" i="135"/>
  <c r="GH101" i="135"/>
  <c r="GI101" i="135"/>
  <c r="GJ101" i="135"/>
  <c r="GK101" i="135"/>
  <c r="GL101" i="135"/>
  <c r="GM101" i="135"/>
  <c r="GN101" i="135"/>
  <c r="GO101" i="135"/>
  <c r="GP101" i="135"/>
  <c r="GQ101" i="135"/>
  <c r="GR101" i="135"/>
  <c r="GS101" i="135"/>
  <c r="GT101" i="135"/>
  <c r="GU101" i="135"/>
  <c r="GV101" i="135"/>
  <c r="GW101" i="135"/>
  <c r="GX101" i="135"/>
  <c r="GY101" i="135"/>
  <c r="GZ101" i="135"/>
  <c r="DL101" i="135"/>
  <c r="DM101" i="135"/>
  <c r="DN101" i="135"/>
  <c r="DO101" i="135"/>
  <c r="DP101" i="135"/>
  <c r="DQ101" i="135"/>
  <c r="DR101" i="135"/>
  <c r="DS101" i="135"/>
  <c r="DT101" i="135"/>
  <c r="DU101" i="135"/>
  <c r="DV101" i="135"/>
  <c r="DW101" i="135"/>
  <c r="DX101" i="135"/>
  <c r="DY101" i="135"/>
  <c r="DZ101" i="135"/>
  <c r="EA101" i="135"/>
  <c r="EB101" i="135"/>
  <c r="EC101" i="135"/>
  <c r="ED101" i="135"/>
  <c r="EE101" i="135"/>
  <c r="EF101" i="135"/>
  <c r="EG101" i="135"/>
  <c r="EH101" i="135"/>
  <c r="EI101" i="135"/>
  <c r="EJ101" i="135"/>
  <c r="EK101" i="135"/>
  <c r="EL101" i="135"/>
  <c r="EM101" i="135"/>
  <c r="EN101" i="135"/>
  <c r="EO101" i="135"/>
  <c r="EP101" i="135"/>
  <c r="EQ101" i="135"/>
  <c r="ER101" i="135"/>
  <c r="ES101" i="135"/>
  <c r="ET101" i="135"/>
  <c r="EU101" i="135"/>
  <c r="EV101" i="135"/>
  <c r="EW101" i="135"/>
  <c r="EX101" i="135"/>
  <c r="FN103" i="135"/>
  <c r="FO103" i="135"/>
  <c r="FP103" i="135"/>
  <c r="FQ103" i="135"/>
  <c r="FR103" i="135"/>
  <c r="FS103" i="135"/>
  <c r="FT103" i="135"/>
  <c r="FU103" i="135"/>
  <c r="FV103" i="135"/>
  <c r="FW103" i="135"/>
  <c r="FX103" i="135"/>
  <c r="FY103" i="135"/>
  <c r="FZ103" i="135"/>
  <c r="GA103" i="135"/>
  <c r="GB103" i="135"/>
  <c r="GC103" i="135"/>
  <c r="GD103" i="135"/>
  <c r="GE103" i="135"/>
  <c r="GF103" i="135"/>
  <c r="GG103" i="135"/>
  <c r="GH103" i="135"/>
  <c r="GI103" i="135"/>
  <c r="GJ103" i="135"/>
  <c r="GK103" i="135"/>
  <c r="GL103" i="135"/>
  <c r="GM103" i="135"/>
  <c r="GN103" i="135"/>
  <c r="GO103" i="135"/>
  <c r="GP103" i="135"/>
  <c r="GQ103" i="135"/>
  <c r="GR103" i="135"/>
  <c r="GS103" i="135"/>
  <c r="GT103" i="135"/>
  <c r="GU103" i="135"/>
  <c r="GV103" i="135"/>
  <c r="GW103" i="135"/>
  <c r="GX103" i="135"/>
  <c r="GY103" i="135"/>
  <c r="GZ103" i="135"/>
  <c r="DL103" i="135"/>
  <c r="DM103" i="135"/>
  <c r="DN103" i="135"/>
  <c r="DO103" i="135"/>
  <c r="DP103" i="135"/>
  <c r="DQ103" i="135"/>
  <c r="DR103" i="135"/>
  <c r="DS103" i="135"/>
  <c r="DT103" i="135"/>
  <c r="DU103" i="135"/>
  <c r="DV103" i="135"/>
  <c r="DW103" i="135"/>
  <c r="DX103" i="135"/>
  <c r="DY103" i="135"/>
  <c r="DZ103" i="135"/>
  <c r="EA103" i="135"/>
  <c r="EB103" i="135"/>
  <c r="EC103" i="135"/>
  <c r="ED103" i="135"/>
  <c r="EE103" i="135"/>
  <c r="EF103" i="135"/>
  <c r="EG103" i="135"/>
  <c r="EH103" i="135"/>
  <c r="EI103" i="135"/>
  <c r="EJ103" i="135"/>
  <c r="EK103" i="135"/>
  <c r="EL103" i="135"/>
  <c r="EM103" i="135"/>
  <c r="EN103" i="135"/>
  <c r="EO103" i="135"/>
  <c r="EP103" i="135"/>
  <c r="EQ103" i="135"/>
  <c r="ER103" i="135"/>
  <c r="ES103" i="135"/>
  <c r="ET103" i="135"/>
  <c r="EU103" i="135"/>
  <c r="EV103" i="135"/>
  <c r="EW103" i="135"/>
  <c r="EX103" i="135"/>
  <c r="FO113" i="135"/>
  <c r="FP113" i="135"/>
  <c r="FQ113" i="135"/>
  <c r="FR113" i="135"/>
  <c r="FS113" i="135"/>
  <c r="FT113" i="135"/>
  <c r="FU113" i="135"/>
  <c r="FV113" i="135"/>
  <c r="FW113" i="135"/>
  <c r="FX113" i="135"/>
  <c r="FY113" i="135"/>
  <c r="FZ113" i="135"/>
  <c r="GA113" i="135"/>
  <c r="GB113" i="135"/>
  <c r="GC113" i="135"/>
  <c r="GD113" i="135"/>
  <c r="GE113" i="135"/>
  <c r="GF113" i="135"/>
  <c r="GG113" i="135"/>
  <c r="GH113" i="135"/>
  <c r="GI113" i="135"/>
  <c r="GJ113" i="135"/>
  <c r="GK113" i="135"/>
  <c r="GL113" i="135"/>
  <c r="GM113" i="135"/>
  <c r="GN113" i="135"/>
  <c r="GO113" i="135"/>
  <c r="GP113" i="135"/>
  <c r="GQ113" i="135"/>
  <c r="GR113" i="135"/>
  <c r="GS113" i="135"/>
  <c r="GT113" i="135"/>
  <c r="GU113" i="135"/>
  <c r="GV113" i="135"/>
  <c r="GW113" i="135"/>
  <c r="GX113" i="135"/>
  <c r="GY113" i="135"/>
  <c r="GZ113" i="135"/>
  <c r="DM113" i="135"/>
  <c r="DN113" i="135"/>
  <c r="DO113" i="135"/>
  <c r="DP113" i="135"/>
  <c r="DQ113" i="135"/>
  <c r="DR113" i="135"/>
  <c r="DS113" i="135"/>
  <c r="DT113" i="135"/>
  <c r="DU113" i="135"/>
  <c r="DV113" i="135"/>
  <c r="DW113" i="135"/>
  <c r="DX113" i="135"/>
  <c r="DY113" i="135"/>
  <c r="DZ113" i="135"/>
  <c r="EA113" i="135"/>
  <c r="EB113" i="135"/>
  <c r="EC113" i="135"/>
  <c r="ED113" i="135"/>
  <c r="EE113" i="135"/>
  <c r="EF113" i="135"/>
  <c r="EG113" i="135"/>
  <c r="EH113" i="135"/>
  <c r="EI113" i="135"/>
  <c r="EJ113" i="135"/>
  <c r="EK113" i="135"/>
  <c r="EL113" i="135"/>
  <c r="EM113" i="135"/>
  <c r="EN113" i="135"/>
  <c r="EO113" i="135"/>
  <c r="EP113" i="135"/>
  <c r="EQ113" i="135"/>
  <c r="ER113" i="135"/>
  <c r="ES113" i="135"/>
  <c r="ET113" i="135"/>
  <c r="EU113" i="135"/>
  <c r="EV113" i="135"/>
  <c r="EW113" i="135"/>
  <c r="EX113" i="135"/>
  <c r="FN107" i="135"/>
  <c r="FO107" i="135"/>
  <c r="FP107" i="135"/>
  <c r="FQ107" i="135"/>
  <c r="FR107" i="135"/>
  <c r="FS107" i="135"/>
  <c r="FT107" i="135"/>
  <c r="FU107" i="135"/>
  <c r="FV107" i="135"/>
  <c r="FW107" i="135"/>
  <c r="FX107" i="135"/>
  <c r="FY107" i="135"/>
  <c r="FZ107" i="135"/>
  <c r="GA107" i="135"/>
  <c r="GB107" i="135"/>
  <c r="GC107" i="135"/>
  <c r="GD107" i="135"/>
  <c r="GE107" i="135"/>
  <c r="GF107" i="135"/>
  <c r="GG107" i="135"/>
  <c r="GH107" i="135"/>
  <c r="GI107" i="135"/>
  <c r="GJ107" i="135"/>
  <c r="GK107" i="135"/>
  <c r="GL107" i="135"/>
  <c r="GM107" i="135"/>
  <c r="GN107" i="135"/>
  <c r="GO107" i="135"/>
  <c r="GP107" i="135"/>
  <c r="GQ107" i="135"/>
  <c r="GR107" i="135"/>
  <c r="GS107" i="135"/>
  <c r="GT107" i="135"/>
  <c r="GU107" i="135"/>
  <c r="GV107" i="135"/>
  <c r="GW107" i="135"/>
  <c r="GX107" i="135"/>
  <c r="GY107" i="135"/>
  <c r="GZ107" i="135"/>
  <c r="DL107" i="135"/>
  <c r="DM107" i="135"/>
  <c r="DN107" i="135"/>
  <c r="DO107" i="135"/>
  <c r="DP107" i="135"/>
  <c r="DQ107" i="135"/>
  <c r="DR107" i="135"/>
  <c r="DS107" i="135"/>
  <c r="DT107" i="135"/>
  <c r="DU107" i="135"/>
  <c r="DV107" i="135"/>
  <c r="DW107" i="135"/>
  <c r="DX107" i="135"/>
  <c r="DY107" i="135"/>
  <c r="DZ107" i="135"/>
  <c r="EA107" i="135"/>
  <c r="EB107" i="135"/>
  <c r="EC107" i="135"/>
  <c r="ED107" i="135"/>
  <c r="EE107" i="135"/>
  <c r="EF107" i="135"/>
  <c r="EG107" i="135"/>
  <c r="EH107" i="135"/>
  <c r="EI107" i="135"/>
  <c r="EJ107" i="135"/>
  <c r="EK107" i="135"/>
  <c r="EL107" i="135"/>
  <c r="EM107" i="135"/>
  <c r="EN107" i="135"/>
  <c r="EO107" i="135"/>
  <c r="EP107" i="135"/>
  <c r="EQ107" i="135"/>
  <c r="ER107" i="135"/>
  <c r="ES107" i="135"/>
  <c r="ET107" i="135"/>
  <c r="EU107" i="135"/>
  <c r="EV107" i="135"/>
  <c r="EW107" i="135"/>
  <c r="EX107" i="135"/>
  <c r="FO114" i="135"/>
  <c r="FP114" i="135"/>
  <c r="FQ114" i="135"/>
  <c r="FR114" i="135"/>
  <c r="FS114" i="135"/>
  <c r="FT114" i="135"/>
  <c r="FU114" i="135"/>
  <c r="FV114" i="135"/>
  <c r="FW114" i="135"/>
  <c r="FX114" i="135"/>
  <c r="FY114" i="135"/>
  <c r="FZ114" i="135"/>
  <c r="GA114" i="135"/>
  <c r="GB114" i="135"/>
  <c r="GC114" i="135"/>
  <c r="GD114" i="135"/>
  <c r="GE114" i="135"/>
  <c r="GF114" i="135"/>
  <c r="GG114" i="135"/>
  <c r="GH114" i="135"/>
  <c r="GI114" i="135"/>
  <c r="GJ114" i="135"/>
  <c r="GK114" i="135"/>
  <c r="GL114" i="135"/>
  <c r="GM114" i="135"/>
  <c r="GN114" i="135"/>
  <c r="GO114" i="135"/>
  <c r="GP114" i="135"/>
  <c r="GQ114" i="135"/>
  <c r="GR114" i="135"/>
  <c r="GS114" i="135"/>
  <c r="GT114" i="135"/>
  <c r="GU114" i="135"/>
  <c r="GV114" i="135"/>
  <c r="GW114" i="135"/>
  <c r="GX114" i="135"/>
  <c r="GY114" i="135"/>
  <c r="GZ114" i="135"/>
  <c r="DM114" i="135"/>
  <c r="DN114" i="135"/>
  <c r="DO114" i="135"/>
  <c r="DP114" i="135"/>
  <c r="DQ114" i="135"/>
  <c r="DR114" i="135"/>
  <c r="DS114" i="135"/>
  <c r="DT114" i="135"/>
  <c r="DU114" i="135"/>
  <c r="DV114" i="135"/>
  <c r="DW114" i="135"/>
  <c r="DX114" i="135"/>
  <c r="DY114" i="135"/>
  <c r="DZ114" i="135"/>
  <c r="EA114" i="135"/>
  <c r="EB114" i="135"/>
  <c r="EC114" i="135"/>
  <c r="ED114" i="135"/>
  <c r="EE114" i="135"/>
  <c r="EF114" i="135"/>
  <c r="EG114" i="135"/>
  <c r="EH114" i="135"/>
  <c r="EI114" i="135"/>
  <c r="EJ114" i="135"/>
  <c r="EK114" i="135"/>
  <c r="EL114" i="135"/>
  <c r="EM114" i="135"/>
  <c r="EN114" i="135"/>
  <c r="EO114" i="135"/>
  <c r="EP114" i="135"/>
  <c r="EQ114" i="135"/>
  <c r="ER114" i="135"/>
  <c r="ES114" i="135"/>
  <c r="ET114" i="135"/>
  <c r="EU114" i="135"/>
  <c r="EV114" i="135"/>
  <c r="EW114" i="135"/>
  <c r="EX114" i="135"/>
  <c r="U105" i="135"/>
  <c r="V105" i="135" s="1"/>
  <c r="W105" i="135" s="1"/>
  <c r="AL108" i="135"/>
  <c r="AN103" i="135"/>
  <c r="AN105" i="135"/>
  <c r="Y110" i="135"/>
  <c r="Z110" i="135" s="1"/>
  <c r="AA110" i="135" s="1"/>
  <c r="FH110" i="135" s="1"/>
  <c r="Q110" i="135"/>
  <c r="R110" i="135" s="1"/>
  <c r="S110" i="135" s="1"/>
  <c r="DA110" i="135" s="1"/>
  <c r="Q103" i="135"/>
  <c r="R103" i="135" s="1"/>
  <c r="S103" i="135" s="1"/>
  <c r="DF103" i="135" s="1"/>
  <c r="AL109" i="135"/>
  <c r="FO108" i="135"/>
  <c r="FP108" i="135"/>
  <c r="FQ108" i="135"/>
  <c r="FR108" i="135"/>
  <c r="FS108" i="135"/>
  <c r="FT108" i="135"/>
  <c r="FU108" i="135"/>
  <c r="FV108" i="135"/>
  <c r="FW108" i="135"/>
  <c r="FX108" i="135"/>
  <c r="FY108" i="135"/>
  <c r="FZ108" i="135"/>
  <c r="GA108" i="135"/>
  <c r="GB108" i="135"/>
  <c r="GC108" i="135"/>
  <c r="GD108" i="135"/>
  <c r="GE108" i="135"/>
  <c r="GF108" i="135"/>
  <c r="GG108" i="135"/>
  <c r="GH108" i="135"/>
  <c r="GI108" i="135"/>
  <c r="GJ108" i="135"/>
  <c r="GK108" i="135"/>
  <c r="GL108" i="135"/>
  <c r="GM108" i="135"/>
  <c r="GN108" i="135"/>
  <c r="GO108" i="135"/>
  <c r="GP108" i="135"/>
  <c r="GQ108" i="135"/>
  <c r="GR108" i="135"/>
  <c r="GS108" i="135"/>
  <c r="GT108" i="135"/>
  <c r="GU108" i="135"/>
  <c r="GV108" i="135"/>
  <c r="GW108" i="135"/>
  <c r="GX108" i="135"/>
  <c r="GY108" i="135"/>
  <c r="GZ108" i="135"/>
  <c r="DM108" i="135"/>
  <c r="DN108" i="135"/>
  <c r="DO108" i="135"/>
  <c r="DP108" i="135"/>
  <c r="DQ108" i="135"/>
  <c r="DR108" i="135"/>
  <c r="DS108" i="135"/>
  <c r="DT108" i="135"/>
  <c r="DU108" i="135"/>
  <c r="DV108" i="135"/>
  <c r="DW108" i="135"/>
  <c r="DX108" i="135"/>
  <c r="DY108" i="135"/>
  <c r="DZ108" i="135"/>
  <c r="EA108" i="135"/>
  <c r="EB108" i="135"/>
  <c r="EC108" i="135"/>
  <c r="ED108" i="135"/>
  <c r="EE108" i="135"/>
  <c r="EF108" i="135"/>
  <c r="EG108" i="135"/>
  <c r="EH108" i="135"/>
  <c r="EI108" i="135"/>
  <c r="EJ108" i="135"/>
  <c r="EK108" i="135"/>
  <c r="EL108" i="135"/>
  <c r="EM108" i="135"/>
  <c r="EN108" i="135"/>
  <c r="EO108" i="135"/>
  <c r="EP108" i="135"/>
  <c r="EQ108" i="135"/>
  <c r="ER108" i="135"/>
  <c r="ES108" i="135"/>
  <c r="ET108" i="135"/>
  <c r="EU108" i="135"/>
  <c r="EV108" i="135"/>
  <c r="EW108" i="135"/>
  <c r="EX108" i="135"/>
  <c r="FN106" i="135"/>
  <c r="FO106" i="135"/>
  <c r="FP106" i="135"/>
  <c r="FQ106" i="135"/>
  <c r="FR106" i="135"/>
  <c r="FS106" i="135"/>
  <c r="FT106" i="135"/>
  <c r="FU106" i="135"/>
  <c r="FV106" i="135"/>
  <c r="FW106" i="135"/>
  <c r="FX106" i="135"/>
  <c r="FY106" i="135"/>
  <c r="FZ106" i="135"/>
  <c r="GA106" i="135"/>
  <c r="GB106" i="135"/>
  <c r="GC106" i="135"/>
  <c r="GD106" i="135"/>
  <c r="GE106" i="135"/>
  <c r="GF106" i="135"/>
  <c r="GG106" i="135"/>
  <c r="GH106" i="135"/>
  <c r="GI106" i="135"/>
  <c r="GJ106" i="135"/>
  <c r="GK106" i="135"/>
  <c r="GL106" i="135"/>
  <c r="GM106" i="135"/>
  <c r="GN106" i="135"/>
  <c r="GO106" i="135"/>
  <c r="GP106" i="135"/>
  <c r="GQ106" i="135"/>
  <c r="GR106" i="135"/>
  <c r="GS106" i="135"/>
  <c r="GT106" i="135"/>
  <c r="GU106" i="135"/>
  <c r="GV106" i="135"/>
  <c r="GW106" i="135"/>
  <c r="GX106" i="135"/>
  <c r="GY106" i="135"/>
  <c r="GZ106" i="135"/>
  <c r="DL106" i="135"/>
  <c r="DM106" i="135"/>
  <c r="DN106" i="135"/>
  <c r="DO106" i="135"/>
  <c r="DP106" i="135"/>
  <c r="DQ106" i="135"/>
  <c r="DR106" i="135"/>
  <c r="DS106" i="135"/>
  <c r="DT106" i="135"/>
  <c r="DU106" i="135"/>
  <c r="DV106" i="135"/>
  <c r="DW106" i="135"/>
  <c r="DX106" i="135"/>
  <c r="DY106" i="135"/>
  <c r="DZ106" i="135"/>
  <c r="EA106" i="135"/>
  <c r="EB106" i="135"/>
  <c r="EC106" i="135"/>
  <c r="ED106" i="135"/>
  <c r="EE106" i="135"/>
  <c r="EF106" i="135"/>
  <c r="EG106" i="135"/>
  <c r="EH106" i="135"/>
  <c r="EI106" i="135"/>
  <c r="EJ106" i="135"/>
  <c r="EK106" i="135"/>
  <c r="EL106" i="135"/>
  <c r="EM106" i="135"/>
  <c r="EN106" i="135"/>
  <c r="EO106" i="135"/>
  <c r="EP106" i="135"/>
  <c r="EQ106" i="135"/>
  <c r="ER106" i="135"/>
  <c r="ES106" i="135"/>
  <c r="ET106" i="135"/>
  <c r="EU106" i="135"/>
  <c r="EV106" i="135"/>
  <c r="EW106" i="135"/>
  <c r="EX106" i="135"/>
  <c r="L17" i="135"/>
  <c r="W82" i="135"/>
  <c r="AK71" i="135"/>
  <c r="AM46" i="135"/>
  <c r="AC98" i="135"/>
  <c r="AD98" i="135" s="1"/>
  <c r="AE98" i="135" s="1"/>
  <c r="AC63" i="135"/>
  <c r="AD63" i="135" s="1"/>
  <c r="AE63" i="135" s="1"/>
  <c r="W94" i="135"/>
  <c r="Q54" i="135"/>
  <c r="R54" i="135" s="1"/>
  <c r="S54" i="135" s="1"/>
  <c r="CX54" i="135" s="1"/>
  <c r="AJ57" i="135"/>
  <c r="AM92" i="135"/>
  <c r="AM73" i="135"/>
  <c r="AL65" i="135"/>
  <c r="AN71" i="135"/>
  <c r="U55" i="135"/>
  <c r="AC61" i="135"/>
  <c r="AD61" i="135" s="1"/>
  <c r="AE61" i="135" s="1"/>
  <c r="Q63" i="135"/>
  <c r="R63" i="135" s="1"/>
  <c r="S63" i="135" s="1"/>
  <c r="CX63" i="135" s="1"/>
  <c r="Y55" i="135"/>
  <c r="Z55" i="135" s="1"/>
  <c r="AA55" i="135" s="1"/>
  <c r="FI55" i="135" s="1"/>
  <c r="R37" i="135"/>
  <c r="S37" i="135" s="1"/>
  <c r="CX37" i="135" s="1"/>
  <c r="AC68" i="135"/>
  <c r="AD68" i="135" s="1"/>
  <c r="AE68" i="135" s="1"/>
  <c r="Y61" i="135"/>
  <c r="Z61" i="135" s="1"/>
  <c r="AA61" i="135" s="1"/>
  <c r="FF61" i="135" s="1"/>
  <c r="AC74" i="135"/>
  <c r="AD74" i="135" s="1"/>
  <c r="AE74" i="135" s="1"/>
  <c r="Q80" i="135"/>
  <c r="R80" i="135" s="1"/>
  <c r="S80" i="135" s="1"/>
  <c r="DA80" i="135" s="1"/>
  <c r="U37" i="135"/>
  <c r="V37" i="135" s="1"/>
  <c r="W37" i="135" s="1"/>
  <c r="U59" i="135"/>
  <c r="V59" i="135" s="1"/>
  <c r="W59" i="135" s="1"/>
  <c r="AC80" i="135"/>
  <c r="AD80" i="135" s="1"/>
  <c r="AE80" i="135" s="1"/>
  <c r="AC45" i="135"/>
  <c r="AD45" i="135" s="1"/>
  <c r="AE45" i="135" s="1"/>
  <c r="M87" i="250"/>
  <c r="AC39" i="135"/>
  <c r="AD39" i="135" s="1"/>
  <c r="AE39" i="135" s="1"/>
  <c r="U45" i="135"/>
  <c r="V45" i="135" s="1"/>
  <c r="W45" i="135" s="1"/>
  <c r="AC85" i="135"/>
  <c r="AD85" i="135" s="1"/>
  <c r="AE85" i="135" s="1"/>
  <c r="Q62" i="135"/>
  <c r="R62" i="135" s="1"/>
  <c r="S62" i="135" s="1"/>
  <c r="CZ62" i="135" s="1"/>
  <c r="AC37" i="135"/>
  <c r="AD37" i="135" s="1"/>
  <c r="AE37" i="135" s="1"/>
  <c r="Q74" i="135"/>
  <c r="R74" i="135" s="1"/>
  <c r="S74" i="135" s="1"/>
  <c r="CX74" i="135" s="1"/>
  <c r="U80" i="135"/>
  <c r="V80" i="135" s="1"/>
  <c r="W80" i="135" s="1"/>
  <c r="AN80" i="135"/>
  <c r="AP80" i="135" s="1"/>
  <c r="Z38" i="135"/>
  <c r="AA38" i="135" s="1"/>
  <c r="AJ41" i="135"/>
  <c r="AC59" i="135"/>
  <c r="AD59" i="135" s="1"/>
  <c r="AE59" i="135" s="1"/>
  <c r="U74" i="135"/>
  <c r="V74" i="135" s="1"/>
  <c r="W74" i="135" s="1"/>
  <c r="Q47" i="135"/>
  <c r="R47" i="135" s="1"/>
  <c r="S47" i="135" s="1"/>
  <c r="V96" i="135"/>
  <c r="W96" i="135" s="1"/>
  <c r="Q91" i="135"/>
  <c r="R91" i="135" s="1"/>
  <c r="S91" i="135" s="1"/>
  <c r="DA91" i="135" s="1"/>
  <c r="AM37" i="135"/>
  <c r="Q95" i="135"/>
  <c r="R95" i="135" s="1"/>
  <c r="S95" i="135" s="1"/>
  <c r="CY95" i="135" s="1"/>
  <c r="Q71" i="135"/>
  <c r="R71" i="135" s="1"/>
  <c r="S71" i="135" s="1"/>
  <c r="CY71" i="135" s="1"/>
  <c r="Q45" i="135"/>
  <c r="R45" i="135" s="1"/>
  <c r="S45" i="135" s="1"/>
  <c r="CZ45" i="135" s="1"/>
  <c r="Q68" i="135"/>
  <c r="R68" i="135" s="1"/>
  <c r="S68" i="135" s="1"/>
  <c r="DA68" i="135" s="1"/>
  <c r="AC71" i="135"/>
  <c r="AD71" i="135" s="1"/>
  <c r="AE71" i="135" s="1"/>
  <c r="Q49" i="135"/>
  <c r="R49" i="135" s="1"/>
  <c r="S49" i="135" s="1"/>
  <c r="AC54" i="135"/>
  <c r="AD54" i="135" s="1"/>
  <c r="AE54" i="135" s="1"/>
  <c r="U43" i="135"/>
  <c r="V43" i="135" s="1"/>
  <c r="W43" i="135" s="1"/>
  <c r="Y82" i="135"/>
  <c r="Z82" i="135" s="1"/>
  <c r="AA82" i="135" s="1"/>
  <c r="FJ82" i="135" s="1"/>
  <c r="AN55" i="135"/>
  <c r="AP55" i="135" s="1"/>
  <c r="AN82" i="135"/>
  <c r="AP82" i="135" s="1"/>
  <c r="AK95" i="135"/>
  <c r="AK60" i="135"/>
  <c r="AD93" i="135"/>
  <c r="AE93" i="135" s="1"/>
  <c r="AK48" i="135"/>
  <c r="U91" i="135"/>
  <c r="V91" i="135" s="1"/>
  <c r="W91" i="135" s="1"/>
  <c r="Q82" i="135"/>
  <c r="R82" i="135" s="1"/>
  <c r="S82" i="135" s="1"/>
  <c r="CX82" i="135" s="1"/>
  <c r="Q50" i="135"/>
  <c r="R50" i="135" s="1"/>
  <c r="S50" i="135" s="1"/>
  <c r="CY50" i="135" s="1"/>
  <c r="AC82" i="135"/>
  <c r="AD82" i="135" s="1"/>
  <c r="AE82" i="135" s="1"/>
  <c r="AC91" i="135"/>
  <c r="AD91" i="135" s="1"/>
  <c r="AE91" i="135" s="1"/>
  <c r="AC95" i="135"/>
  <c r="AD95" i="135" s="1"/>
  <c r="AE95" i="135" s="1"/>
  <c r="AC69" i="135"/>
  <c r="AD69" i="135" s="1"/>
  <c r="AE69" i="135" s="1"/>
  <c r="Q69" i="135"/>
  <c r="R69" i="135" s="1"/>
  <c r="S69" i="135" s="1"/>
  <c r="U63" i="135"/>
  <c r="V63" i="135" s="1"/>
  <c r="W63" i="135" s="1"/>
  <c r="Q55" i="135"/>
  <c r="R55" i="135" s="1"/>
  <c r="Y71" i="135"/>
  <c r="Z71" i="135" s="1"/>
  <c r="AA71" i="135" s="1"/>
  <c r="FN71" i="135" s="1"/>
  <c r="AN63" i="135"/>
  <c r="Y45" i="135"/>
  <c r="Z45" i="135" s="1"/>
  <c r="AA45" i="135" s="1"/>
  <c r="FB45" i="135" s="1"/>
  <c r="Z83" i="135"/>
  <c r="AA83" i="135" s="1"/>
  <c r="EZ83" i="135" s="1"/>
  <c r="AM51" i="135"/>
  <c r="AK94" i="135"/>
  <c r="U61" i="135"/>
  <c r="V61" i="135" s="1"/>
  <c r="W61" i="135" s="1"/>
  <c r="AC50" i="135"/>
  <c r="AD50" i="135" s="1"/>
  <c r="AE50" i="135" s="1"/>
  <c r="U68" i="135"/>
  <c r="V68" i="135" s="1"/>
  <c r="W68" i="135" s="1"/>
  <c r="U71" i="135"/>
  <c r="V71" i="135" s="1"/>
  <c r="W71" i="135" s="1"/>
  <c r="U50" i="135"/>
  <c r="V50" i="135" s="1"/>
  <c r="W50" i="135" s="1"/>
  <c r="Q61" i="135"/>
  <c r="R61" i="135" s="1"/>
  <c r="S61" i="135" s="1"/>
  <c r="DF61" i="135" s="1"/>
  <c r="AC49" i="135"/>
  <c r="AD49" i="135" s="1"/>
  <c r="AE49" i="135" s="1"/>
  <c r="FR49" i="135" s="1"/>
  <c r="Q98" i="135"/>
  <c r="R98" i="135" s="1"/>
  <c r="S98" i="135" s="1"/>
  <c r="CX98" i="135" s="1"/>
  <c r="U95" i="135"/>
  <c r="V95" i="135" s="1"/>
  <c r="W95" i="135" s="1"/>
  <c r="U98" i="135"/>
  <c r="V98" i="135" s="1"/>
  <c r="W98" i="135" s="1"/>
  <c r="AC43" i="135"/>
  <c r="AD43" i="135" s="1"/>
  <c r="AE43" i="135" s="1"/>
  <c r="Q43" i="135"/>
  <c r="R43" i="135" s="1"/>
  <c r="S43" i="135" s="1"/>
  <c r="CY43" i="135" s="1"/>
  <c r="AN43" i="135"/>
  <c r="AT43" i="135" s="1"/>
  <c r="AD58" i="135"/>
  <c r="AE58" i="135" s="1"/>
  <c r="AM44" i="135"/>
  <c r="AJ64" i="135"/>
  <c r="AK52" i="135"/>
  <c r="Y68" i="135"/>
  <c r="Z68" i="135" s="1"/>
  <c r="AA68" i="135" s="1"/>
  <c r="FD68" i="135" s="1"/>
  <c r="AN95" i="135"/>
  <c r="AP95" i="135" s="1"/>
  <c r="Y91" i="135"/>
  <c r="Z91" i="135" s="1"/>
  <c r="AA91" i="135" s="1"/>
  <c r="FF91" i="135" s="1"/>
  <c r="AL37" i="135"/>
  <c r="AN50" i="135"/>
  <c r="Z56" i="135"/>
  <c r="AA56" i="135" s="1"/>
  <c r="FD56" i="135" s="1"/>
  <c r="V99" i="135"/>
  <c r="W99" i="135" s="1"/>
  <c r="AC65" i="135"/>
  <c r="AD65" i="135" s="1"/>
  <c r="AE65" i="135" s="1"/>
  <c r="U65" i="135"/>
  <c r="V65" i="135" s="1"/>
  <c r="W65" i="135" s="1"/>
  <c r="AC83" i="135"/>
  <c r="AD83" i="135" s="1"/>
  <c r="AE83" i="135" s="1"/>
  <c r="Q83" i="135"/>
  <c r="R83" i="135" s="1"/>
  <c r="S83" i="135" s="1"/>
  <c r="DC83" i="135" s="1"/>
  <c r="U90" i="135"/>
  <c r="V90" i="135" s="1"/>
  <c r="W90" i="135" s="1"/>
  <c r="Y81" i="135"/>
  <c r="Z81" i="135" s="1"/>
  <c r="AA81" i="135" s="1"/>
  <c r="Y86" i="135"/>
  <c r="Z86" i="135" s="1"/>
  <c r="AA86" i="135" s="1"/>
  <c r="FC86" i="135" s="1"/>
  <c r="U39" i="135"/>
  <c r="V39" i="135" s="1"/>
  <c r="W39" i="135" s="1"/>
  <c r="U62" i="135"/>
  <c r="V62" i="135" s="1"/>
  <c r="W62" i="135" s="1"/>
  <c r="U88" i="135"/>
  <c r="V88" i="135" s="1"/>
  <c r="W88" i="135" s="1"/>
  <c r="U87" i="135"/>
  <c r="V87" i="135" s="1"/>
  <c r="W87" i="135" s="1"/>
  <c r="Q57" i="135"/>
  <c r="R57" i="135" s="1"/>
  <c r="S57" i="135" s="1"/>
  <c r="CX57" i="135" s="1"/>
  <c r="AC57" i="135"/>
  <c r="AD57" i="135" s="1"/>
  <c r="AE57" i="135" s="1"/>
  <c r="U86" i="135"/>
  <c r="V86" i="135" s="1"/>
  <c r="W86" i="135" s="1"/>
  <c r="Q66" i="135"/>
  <c r="R66" i="135" s="1"/>
  <c r="S66" i="135" s="1"/>
  <c r="CZ66" i="135" s="1"/>
  <c r="Q96" i="135"/>
  <c r="R96" i="135" s="1"/>
  <c r="S96" i="135" s="1"/>
  <c r="DA96" i="135" s="1"/>
  <c r="Q86" i="135"/>
  <c r="R86" i="135" s="1"/>
  <c r="S86" i="135" s="1"/>
  <c r="AN66" i="135"/>
  <c r="AP66" i="135" s="1"/>
  <c r="Q87" i="135"/>
  <c r="R87" i="135" s="1"/>
  <c r="S87" i="135" s="1"/>
  <c r="DF87" i="135" s="1"/>
  <c r="AC73" i="135"/>
  <c r="AD73" i="135" s="1"/>
  <c r="AE73" i="135" s="1"/>
  <c r="AC86" i="135"/>
  <c r="AD86" i="135" s="1"/>
  <c r="AE86" i="135" s="1"/>
  <c r="AC51" i="135"/>
  <c r="AD51" i="135" s="1"/>
  <c r="AE51" i="135" s="1"/>
  <c r="Q88" i="135"/>
  <c r="R88" i="135" s="1"/>
  <c r="S88" i="135" s="1"/>
  <c r="AC87" i="135"/>
  <c r="AD87" i="135" s="1"/>
  <c r="AE87" i="135" s="1"/>
  <c r="U51" i="135"/>
  <c r="V51" i="135" s="1"/>
  <c r="W51" i="135" s="1"/>
  <c r="Q65" i="135"/>
  <c r="R65" i="135" s="1"/>
  <c r="S65" i="135" s="1"/>
  <c r="DA65" i="135" s="1"/>
  <c r="AC62" i="135"/>
  <c r="AD62" i="135" s="1"/>
  <c r="AE62" i="135" s="1"/>
  <c r="Q85" i="135"/>
  <c r="R85" i="135" s="1"/>
  <c r="S85" i="135" s="1"/>
  <c r="DA85" i="135" s="1"/>
  <c r="U81" i="135"/>
  <c r="V81" i="135" s="1"/>
  <c r="W81" i="135" s="1"/>
  <c r="AN40" i="135"/>
  <c r="AP40" i="135" s="1"/>
  <c r="AK37" i="135"/>
  <c r="AN90" i="135"/>
  <c r="AP90" i="135" s="1"/>
  <c r="AC90" i="135"/>
  <c r="AD90" i="135" s="1"/>
  <c r="AE90" i="135" s="1"/>
  <c r="AC94" i="135"/>
  <c r="AD94" i="135" s="1"/>
  <c r="AE94" i="135" s="1"/>
  <c r="V69" i="135"/>
  <c r="W69" i="135" s="1"/>
  <c r="AC47" i="135"/>
  <c r="AD47" i="135" s="1"/>
  <c r="AE47" i="135" s="1"/>
  <c r="Q90" i="135"/>
  <c r="R90" i="135" s="1"/>
  <c r="S90" i="135" s="1"/>
  <c r="DG90" i="135" s="1"/>
  <c r="Q40" i="135"/>
  <c r="R40" i="135" s="1"/>
  <c r="S40" i="135" s="1"/>
  <c r="CX40" i="135" s="1"/>
  <c r="Y37" i="135"/>
  <c r="Z37" i="135" s="1"/>
  <c r="AA37" i="135" s="1"/>
  <c r="FC37" i="135" s="1"/>
  <c r="AM94" i="135"/>
  <c r="Q51" i="135"/>
  <c r="R51" i="135" s="1"/>
  <c r="S51" i="135" s="1"/>
  <c r="DG51" i="135" s="1"/>
  <c r="AC76" i="135"/>
  <c r="AD76" i="135" s="1"/>
  <c r="AE76" i="135" s="1"/>
  <c r="Q59" i="135"/>
  <c r="R59" i="135" s="1"/>
  <c r="S59" i="135" s="1"/>
  <c r="CZ59" i="135" s="1"/>
  <c r="Q76" i="135"/>
  <c r="R76" i="135" s="1"/>
  <c r="S76" i="135" s="1"/>
  <c r="CY76" i="135" s="1"/>
  <c r="AC88" i="135"/>
  <c r="AD88" i="135" s="1"/>
  <c r="AE88" i="135" s="1"/>
  <c r="Q81" i="135"/>
  <c r="R81" i="135" s="1"/>
  <c r="S81" i="135" s="1"/>
  <c r="CX81" i="135" s="1"/>
  <c r="U76" i="135"/>
  <c r="V76" i="135" s="1"/>
  <c r="W76" i="135" s="1"/>
  <c r="U40" i="135"/>
  <c r="V40" i="135" s="1"/>
  <c r="W40" i="135" s="1"/>
  <c r="U47" i="135"/>
  <c r="V47" i="135" s="1"/>
  <c r="W47" i="135" s="1"/>
  <c r="AN37" i="135"/>
  <c r="Y40" i="135"/>
  <c r="Z40" i="135" s="1"/>
  <c r="AA40" i="135" s="1"/>
  <c r="FG40" i="135" s="1"/>
  <c r="AN74" i="135"/>
  <c r="AP74" i="135" s="1"/>
  <c r="AN83" i="135"/>
  <c r="AT83" i="135" s="1"/>
  <c r="AJ94" i="135"/>
  <c r="Q97" i="135"/>
  <c r="R97" i="135" s="1"/>
  <c r="S97" i="135" s="1"/>
  <c r="DA97" i="135" s="1"/>
  <c r="U83" i="135"/>
  <c r="V83" i="135" s="1"/>
  <c r="W83" i="135" s="1"/>
  <c r="U85" i="135"/>
  <c r="V85" i="135" s="1"/>
  <c r="W85" i="135" s="1"/>
  <c r="AC81" i="135"/>
  <c r="AD81" i="135" s="1"/>
  <c r="AE81" i="135" s="1"/>
  <c r="Q94" i="135"/>
  <c r="R94" i="135" s="1"/>
  <c r="S94" i="135" s="1"/>
  <c r="CX94" i="135" s="1"/>
  <c r="Y47" i="135"/>
  <c r="Z47" i="135" s="1"/>
  <c r="AA47" i="135" s="1"/>
  <c r="FB47" i="135" s="1"/>
  <c r="AN51" i="135"/>
  <c r="AT51" i="135" s="1"/>
  <c r="AN85" i="135"/>
  <c r="AP85" i="135" s="1"/>
  <c r="AL51" i="135"/>
  <c r="AN76" i="135"/>
  <c r="AP76" i="135" s="1"/>
  <c r="AL94" i="135"/>
  <c r="Y51" i="135"/>
  <c r="Z51" i="135" s="1"/>
  <c r="AA51" i="135" s="1"/>
  <c r="FH51" i="135" s="1"/>
  <c r="AJ79" i="135"/>
  <c r="AL72" i="135"/>
  <c r="AK39" i="135"/>
  <c r="AL96" i="135"/>
  <c r="AC44" i="135"/>
  <c r="AD44" i="135" s="1"/>
  <c r="AE44" i="135" s="1"/>
  <c r="Y94" i="135"/>
  <c r="Z94" i="135" s="1"/>
  <c r="AA94" i="135" s="1"/>
  <c r="FB94" i="135" s="1"/>
  <c r="AN94" i="135"/>
  <c r="AT94" i="135" s="1"/>
  <c r="AK69" i="135"/>
  <c r="AK43" i="135"/>
  <c r="Q79" i="135"/>
  <c r="R79" i="135" s="1"/>
  <c r="S79" i="135" s="1"/>
  <c r="CX79" i="135" s="1"/>
  <c r="AL99" i="135"/>
  <c r="AM40" i="135"/>
  <c r="Y65" i="135"/>
  <c r="Z65" i="135" s="1"/>
  <c r="AA65" i="135" s="1"/>
  <c r="FA65" i="135" s="1"/>
  <c r="Y70" i="135"/>
  <c r="Z70" i="135" s="1"/>
  <c r="AA70" i="135" s="1"/>
  <c r="FC70" i="135" s="1"/>
  <c r="Y99" i="135"/>
  <c r="Z99" i="135" s="1"/>
  <c r="AA99" i="135" s="1"/>
  <c r="AN73" i="135"/>
  <c r="AP73" i="135" s="1"/>
  <c r="AL90" i="135"/>
  <c r="AL98" i="135"/>
  <c r="AL81" i="135"/>
  <c r="AJ62" i="135"/>
  <c r="AK82" i="135"/>
  <c r="AM71" i="135"/>
  <c r="Q58" i="135"/>
  <c r="R58" i="135" s="1"/>
  <c r="Y73" i="135"/>
  <c r="Z73" i="135" s="1"/>
  <c r="AA73" i="135" s="1"/>
  <c r="FH73" i="135" s="1"/>
  <c r="AN58" i="135"/>
  <c r="AL57" i="135"/>
  <c r="Y79" i="135"/>
  <c r="Z79" i="135" s="1"/>
  <c r="AA79" i="135" s="1"/>
  <c r="FE79" i="135" s="1"/>
  <c r="GW15" i="135"/>
  <c r="GS15" i="135"/>
  <c r="GO15" i="135"/>
  <c r="GK15" i="135"/>
  <c r="GG15" i="135"/>
  <c r="GC15" i="135"/>
  <c r="FY15" i="135"/>
  <c r="FU15" i="135"/>
  <c r="FQ15" i="135"/>
  <c r="FM15" i="135"/>
  <c r="FI15" i="135"/>
  <c r="FE15" i="135"/>
  <c r="FA15" i="135"/>
  <c r="EV15" i="135"/>
  <c r="ER15" i="135"/>
  <c r="EN15" i="135"/>
  <c r="EJ15" i="135"/>
  <c r="EF15" i="135"/>
  <c r="EB15" i="135"/>
  <c r="DX15" i="135"/>
  <c r="DT15" i="135"/>
  <c r="DP15" i="135"/>
  <c r="DL15" i="135"/>
  <c r="DH15" i="135"/>
  <c r="DD15" i="135"/>
  <c r="CZ15" i="135"/>
  <c r="AW15" i="135"/>
  <c r="AS15" i="135"/>
  <c r="BP15" i="135" s="1"/>
  <c r="AJ15" i="135"/>
  <c r="AC15" i="135"/>
  <c r="W15" i="135"/>
  <c r="R15" i="135"/>
  <c r="GZ14" i="135"/>
  <c r="GV14" i="135"/>
  <c r="GR14" i="135"/>
  <c r="GN14" i="135"/>
  <c r="GJ14" i="135"/>
  <c r="GF14" i="135"/>
  <c r="GB14" i="135"/>
  <c r="FX14" i="135"/>
  <c r="FT14" i="135"/>
  <c r="FP14" i="135"/>
  <c r="FL14" i="135"/>
  <c r="FH14" i="135"/>
  <c r="FD14" i="135"/>
  <c r="EZ14" i="135"/>
  <c r="EU14" i="135"/>
  <c r="EQ14" i="135"/>
  <c r="EM14" i="135"/>
  <c r="EI14" i="135"/>
  <c r="EE14" i="135"/>
  <c r="EA14" i="135"/>
  <c r="DW14" i="135"/>
  <c r="DS14" i="135"/>
  <c r="DO14" i="135"/>
  <c r="DK14" i="135"/>
  <c r="DG14" i="135"/>
  <c r="DC14" i="135"/>
  <c r="CY14" i="135"/>
  <c r="GZ15" i="135"/>
  <c r="GV15" i="135"/>
  <c r="GR15" i="135"/>
  <c r="GN15" i="135"/>
  <c r="GJ15" i="135"/>
  <c r="GF15" i="135"/>
  <c r="GB15" i="135"/>
  <c r="FX15" i="135"/>
  <c r="FT15" i="135"/>
  <c r="FP15" i="135"/>
  <c r="FL15" i="135"/>
  <c r="FH15" i="135"/>
  <c r="FD15" i="135"/>
  <c r="EZ15" i="135"/>
  <c r="EU15" i="135"/>
  <c r="EQ15" i="135"/>
  <c r="EM15" i="135"/>
  <c r="EI15" i="135"/>
  <c r="EE15" i="135"/>
  <c r="EA15" i="135"/>
  <c r="DW15" i="135"/>
  <c r="DS15" i="135"/>
  <c r="DO15" i="135"/>
  <c r="DK15" i="135"/>
  <c r="DG15" i="135"/>
  <c r="DC15" i="135"/>
  <c r="CY15" i="135"/>
  <c r="AV15" i="135"/>
  <c r="AR15" i="135"/>
  <c r="AM15" i="135"/>
  <c r="AI15" i="135"/>
  <c r="AA15" i="135"/>
  <c r="V15" i="135"/>
  <c r="Q15" i="135"/>
  <c r="GY14" i="135"/>
  <c r="GU14" i="135"/>
  <c r="GQ14" i="135"/>
  <c r="GM14" i="135"/>
  <c r="GI14" i="135"/>
  <c r="GE14" i="135"/>
  <c r="GA14" i="135"/>
  <c r="FW14" i="135"/>
  <c r="FS14" i="135"/>
  <c r="FO14" i="135"/>
  <c r="FK14" i="135"/>
  <c r="FG14" i="135"/>
  <c r="FC14" i="135"/>
  <c r="EX14" i="135"/>
  <c r="ET14" i="135"/>
  <c r="EP14" i="135"/>
  <c r="EL14" i="135"/>
  <c r="EH14" i="135"/>
  <c r="ED14" i="135"/>
  <c r="DZ14" i="135"/>
  <c r="DV14" i="135"/>
  <c r="DR14" i="135"/>
  <c r="DN14" i="135"/>
  <c r="DJ14" i="135"/>
  <c r="DF14" i="135"/>
  <c r="DB14" i="135"/>
  <c r="CX14" i="135"/>
  <c r="AY14" i="135"/>
  <c r="GY15" i="135"/>
  <c r="GU15" i="135"/>
  <c r="GQ15" i="135"/>
  <c r="GM15" i="135"/>
  <c r="GI15" i="135"/>
  <c r="GE15" i="135"/>
  <c r="GA15" i="135"/>
  <c r="FW15" i="135"/>
  <c r="FS15" i="135"/>
  <c r="FO15" i="135"/>
  <c r="FK15" i="135"/>
  <c r="FG15" i="135"/>
  <c r="FC15" i="135"/>
  <c r="EX15" i="135"/>
  <c r="ET15" i="135"/>
  <c r="EP15" i="135"/>
  <c r="EL15" i="135"/>
  <c r="EH15" i="135"/>
  <c r="ED15" i="135"/>
  <c r="DZ15" i="135"/>
  <c r="DV15" i="135"/>
  <c r="DR15" i="135"/>
  <c r="DN15" i="135"/>
  <c r="DJ15" i="135"/>
  <c r="DF15" i="135"/>
  <c r="DB15" i="135"/>
  <c r="CX15" i="135"/>
  <c r="AY15" i="135"/>
  <c r="AL15" i="135"/>
  <c r="AE15" i="135"/>
  <c r="Z15" i="135"/>
  <c r="U15" i="135"/>
  <c r="GX14" i="135"/>
  <c r="GT14" i="135"/>
  <c r="GP14" i="135"/>
  <c r="GL14" i="135"/>
  <c r="GH14" i="135"/>
  <c r="GD14" i="135"/>
  <c r="FZ14" i="135"/>
  <c r="FV14" i="135"/>
  <c r="FR14" i="135"/>
  <c r="FN14" i="135"/>
  <c r="FJ14" i="135"/>
  <c r="FF14" i="135"/>
  <c r="FB14" i="135"/>
  <c r="EW14" i="135"/>
  <c r="GL15" i="135"/>
  <c r="FV15" i="135"/>
  <c r="FF15" i="135"/>
  <c r="EO15" i="135"/>
  <c r="DY15" i="135"/>
  <c r="DI15" i="135"/>
  <c r="S15" i="135"/>
  <c r="GW14" i="135"/>
  <c r="GG14" i="135"/>
  <c r="FQ14" i="135"/>
  <c r="FA14" i="135"/>
  <c r="EO14" i="135"/>
  <c r="EG14" i="135"/>
  <c r="DY14" i="135"/>
  <c r="DQ14" i="135"/>
  <c r="DI14" i="135"/>
  <c r="DA14" i="135"/>
  <c r="AX14" i="135"/>
  <c r="GX15" i="135"/>
  <c r="GH15" i="135"/>
  <c r="FR15" i="135"/>
  <c r="FB15" i="135"/>
  <c r="EK15" i="135"/>
  <c r="DU15" i="135"/>
  <c r="DE15" i="135"/>
  <c r="AK15" i="135"/>
  <c r="GS14" i="135"/>
  <c r="GC14" i="135"/>
  <c r="FM14" i="135"/>
  <c r="EV14" i="135"/>
  <c r="EN14" i="135"/>
  <c r="EF14" i="135"/>
  <c r="DX14" i="135"/>
  <c r="DP14" i="135"/>
  <c r="DH14" i="135"/>
  <c r="CZ14" i="135"/>
  <c r="AW14" i="135"/>
  <c r="AS14" i="135"/>
  <c r="BP14" i="135" s="1"/>
  <c r="AJ14" i="135"/>
  <c r="AC14" i="135"/>
  <c r="W14" i="135"/>
  <c r="R14" i="135"/>
  <c r="GT15" i="135"/>
  <c r="GD15" i="135"/>
  <c r="FN15" i="135"/>
  <c r="EW15" i="135"/>
  <c r="EG15" i="135"/>
  <c r="DQ15" i="135"/>
  <c r="DA15" i="135"/>
  <c r="AX15" i="135"/>
  <c r="AD15" i="135"/>
  <c r="GO14" i="135"/>
  <c r="FY14" i="135"/>
  <c r="FI14" i="135"/>
  <c r="ES14" i="135"/>
  <c r="EK14" i="135"/>
  <c r="EC14" i="135"/>
  <c r="DU14" i="135"/>
  <c r="DM14" i="135"/>
  <c r="DE14" i="135"/>
  <c r="AV14" i="135"/>
  <c r="AR14" i="135"/>
  <c r="AM14" i="135"/>
  <c r="AI14" i="135"/>
  <c r="AA14" i="135"/>
  <c r="V14" i="135"/>
  <c r="Q14" i="135"/>
  <c r="GP15" i="135"/>
  <c r="EC15" i="135"/>
  <c r="FE14" i="135"/>
  <c r="DT14" i="135"/>
  <c r="AK14" i="135"/>
  <c r="Y14" i="135"/>
  <c r="FZ15" i="135"/>
  <c r="DM15" i="135"/>
  <c r="ER14" i="135"/>
  <c r="DL14" i="135"/>
  <c r="AE14" i="135"/>
  <c r="U14" i="135"/>
  <c r="FJ15" i="135"/>
  <c r="GK14" i="135"/>
  <c r="EJ14" i="135"/>
  <c r="DD14" i="135"/>
  <c r="AD14" i="135"/>
  <c r="S14" i="135"/>
  <c r="ES15" i="135"/>
  <c r="Y15" i="135"/>
  <c r="FU14" i="135"/>
  <c r="EB14" i="135"/>
  <c r="AL14" i="135"/>
  <c r="Z14" i="135"/>
  <c r="U58" i="135"/>
  <c r="V58" i="135" s="1"/>
  <c r="AC92" i="135"/>
  <c r="AD92" i="135" s="1"/>
  <c r="AE92" i="135" s="1"/>
  <c r="U66" i="135"/>
  <c r="V66" i="135" s="1"/>
  <c r="W66" i="135" s="1"/>
  <c r="U57" i="135"/>
  <c r="V57" i="135" s="1"/>
  <c r="W57" i="135" s="1"/>
  <c r="Q99" i="135"/>
  <c r="R99" i="135" s="1"/>
  <c r="S99" i="135" s="1"/>
  <c r="CY99" i="135" s="1"/>
  <c r="U92" i="135"/>
  <c r="V92" i="135" s="1"/>
  <c r="W92" i="135" s="1"/>
  <c r="AC72" i="135"/>
  <c r="AD72" i="135" s="1"/>
  <c r="AE72" i="135" s="1"/>
  <c r="U72" i="135"/>
  <c r="V72" i="135" s="1"/>
  <c r="W72" i="135" s="1"/>
  <c r="AC99" i="135"/>
  <c r="AD99" i="135" s="1"/>
  <c r="AE99" i="135" s="1"/>
  <c r="Q56" i="135"/>
  <c r="R56" i="135" s="1"/>
  <c r="S56" i="135" s="1"/>
  <c r="CX56" i="135" s="1"/>
  <c r="W54" i="135"/>
  <c r="AD40" i="135"/>
  <c r="AE40" i="135" s="1"/>
  <c r="Q70" i="135"/>
  <c r="R70" i="135" s="1"/>
  <c r="S70" i="135" s="1"/>
  <c r="CX70" i="135" s="1"/>
  <c r="AN87" i="135"/>
  <c r="AT87" i="135" s="1"/>
  <c r="Y66" i="135"/>
  <c r="Z66" i="135" s="1"/>
  <c r="AA66" i="135" s="1"/>
  <c r="FD66" i="135" s="1"/>
  <c r="Y58" i="135"/>
  <c r="Z58" i="135" s="1"/>
  <c r="Z22" i="135" s="1"/>
  <c r="Y72" i="135"/>
  <c r="Z72" i="135" s="1"/>
  <c r="AA72" i="135" s="1"/>
  <c r="FC72" i="135" s="1"/>
  <c r="AJ73" i="135"/>
  <c r="AM67" i="135"/>
  <c r="AL75" i="135"/>
  <c r="AM84" i="135"/>
  <c r="AM89" i="135"/>
  <c r="AK77" i="135"/>
  <c r="AJ53" i="135"/>
  <c r="AM93" i="135"/>
  <c r="U73" i="135"/>
  <c r="V73" i="135" s="1"/>
  <c r="W73" i="135" s="1"/>
  <c r="U56" i="135"/>
  <c r="V56" i="135" s="1"/>
  <c r="W56" i="135" s="1"/>
  <c r="U79" i="135"/>
  <c r="V79" i="135" s="1"/>
  <c r="W79" i="135" s="1"/>
  <c r="U70" i="135"/>
  <c r="V70" i="135" s="1"/>
  <c r="W70" i="135" s="1"/>
  <c r="Q42" i="135"/>
  <c r="R42" i="135" s="1"/>
  <c r="S42" i="135" s="1"/>
  <c r="DC42" i="135" s="1"/>
  <c r="AC56" i="135"/>
  <c r="AD56" i="135" s="1"/>
  <c r="AE56" i="135" s="1"/>
  <c r="AC79" i="135"/>
  <c r="AD79" i="135" s="1"/>
  <c r="AE79" i="135" s="1"/>
  <c r="AC70" i="135"/>
  <c r="AD70" i="135" s="1"/>
  <c r="AE70" i="135" s="1"/>
  <c r="AN57" i="135"/>
  <c r="AT57" i="135" s="1"/>
  <c r="AN79" i="135"/>
  <c r="AT79" i="135" s="1"/>
  <c r="AN56" i="135"/>
  <c r="AN72" i="135"/>
  <c r="AP72" i="135" s="1"/>
  <c r="AN99" i="135"/>
  <c r="AK70" i="135"/>
  <c r="AK65" i="135"/>
  <c r="AM83" i="135"/>
  <c r="AK62" i="135"/>
  <c r="R39" i="135"/>
  <c r="S39" i="135" s="1"/>
  <c r="CX39" i="135" s="1"/>
  <c r="AC96" i="135"/>
  <c r="AD96" i="135" s="1"/>
  <c r="AE96" i="135" s="1"/>
  <c r="AC42" i="135"/>
  <c r="AD42" i="135" s="1"/>
  <c r="AE42" i="135" s="1"/>
  <c r="FK42" i="135" s="1"/>
  <c r="Q72" i="135"/>
  <c r="R72" i="135" s="1"/>
  <c r="S72" i="135" s="1"/>
  <c r="DB72" i="135" s="1"/>
  <c r="U42" i="135"/>
  <c r="V42" i="135" s="1"/>
  <c r="W42" i="135" s="1"/>
  <c r="DH42" i="135" s="1"/>
  <c r="Q92" i="135"/>
  <c r="R92" i="135" s="1"/>
  <c r="S92" i="135" s="1"/>
  <c r="CZ92" i="135" s="1"/>
  <c r="Q73" i="135"/>
  <c r="R73" i="135" s="1"/>
  <c r="S73" i="135" s="1"/>
  <c r="CX73" i="135" s="1"/>
  <c r="AN65" i="135"/>
  <c r="AP65" i="135" s="1"/>
  <c r="Y76" i="135"/>
  <c r="Z76" i="135" s="1"/>
  <c r="AA76" i="135" s="1"/>
  <c r="FE76" i="135" s="1"/>
  <c r="AK79" i="135"/>
  <c r="AK72" i="135"/>
  <c r="AL49" i="135"/>
  <c r="AK45" i="135"/>
  <c r="AM82" i="135"/>
  <c r="AM54" i="135"/>
  <c r="AJ71" i="135"/>
  <c r="AM43" i="135"/>
  <c r="Z98" i="135"/>
  <c r="AA98" i="135" s="1"/>
  <c r="EZ98" i="135" s="1"/>
  <c r="GW29" i="135"/>
  <c r="GS29" i="135"/>
  <c r="GO29" i="135"/>
  <c r="GK29" i="135"/>
  <c r="GG29" i="135"/>
  <c r="GC29" i="135"/>
  <c r="FY29" i="135"/>
  <c r="FU29" i="135"/>
  <c r="FQ29" i="135"/>
  <c r="FM29" i="135"/>
  <c r="FI29" i="135"/>
  <c r="FE29" i="135"/>
  <c r="FA29" i="135"/>
  <c r="EV29" i="135"/>
  <c r="ER29" i="135"/>
  <c r="EN29" i="135"/>
  <c r="EJ29" i="135"/>
  <c r="EF29" i="135"/>
  <c r="EB29" i="135"/>
  <c r="DX29" i="135"/>
  <c r="DT29" i="135"/>
  <c r="DP29" i="135"/>
  <c r="DL29" i="135"/>
  <c r="DH29" i="135"/>
  <c r="DD29" i="135"/>
  <c r="CZ29" i="135"/>
  <c r="AW29" i="135"/>
  <c r="AS29" i="135"/>
  <c r="BP29" i="135" s="1"/>
  <c r="AJ29" i="135"/>
  <c r="AC29" i="135"/>
  <c r="W29" i="135"/>
  <c r="R29" i="135"/>
  <c r="GW28" i="135"/>
  <c r="GS28" i="135"/>
  <c r="GO28" i="135"/>
  <c r="GK28" i="135"/>
  <c r="GG28" i="135"/>
  <c r="GC28" i="135"/>
  <c r="FY28" i="135"/>
  <c r="FU28" i="135"/>
  <c r="FQ28" i="135"/>
  <c r="FM28" i="135"/>
  <c r="FI28" i="135"/>
  <c r="FE28" i="135"/>
  <c r="FA28" i="135"/>
  <c r="EV28" i="135"/>
  <c r="ER28" i="135"/>
  <c r="EN28" i="135"/>
  <c r="EJ28" i="135"/>
  <c r="EF28" i="135"/>
  <c r="EB28" i="135"/>
  <c r="DX28" i="135"/>
  <c r="DT28" i="135"/>
  <c r="DP28" i="135"/>
  <c r="DL28" i="135"/>
  <c r="DH28" i="135"/>
  <c r="DD28" i="135"/>
  <c r="CZ28" i="135"/>
  <c r="GY29" i="135"/>
  <c r="GT29" i="135"/>
  <c r="GN29" i="135"/>
  <c r="GI29" i="135"/>
  <c r="GD29" i="135"/>
  <c r="FX29" i="135"/>
  <c r="FS29" i="135"/>
  <c r="FN29" i="135"/>
  <c r="FH29" i="135"/>
  <c r="FC29" i="135"/>
  <c r="EW29" i="135"/>
  <c r="EQ29" i="135"/>
  <c r="EL29" i="135"/>
  <c r="EG29" i="135"/>
  <c r="EA29" i="135"/>
  <c r="DV29" i="135"/>
  <c r="DQ29" i="135"/>
  <c r="DK29" i="135"/>
  <c r="DF29" i="135"/>
  <c r="DA29" i="135"/>
  <c r="AX29" i="135"/>
  <c r="AR29" i="135"/>
  <c r="AL29" i="135"/>
  <c r="AD29" i="135"/>
  <c r="V29" i="135"/>
  <c r="L29" i="135"/>
  <c r="GV28" i="135"/>
  <c r="GQ28" i="135"/>
  <c r="GL28" i="135"/>
  <c r="GF28" i="135"/>
  <c r="GA28" i="135"/>
  <c r="FV28" i="135"/>
  <c r="FP28" i="135"/>
  <c r="FK28" i="135"/>
  <c r="FF28" i="135"/>
  <c r="EZ28" i="135"/>
  <c r="ET28" i="135"/>
  <c r="EO28" i="135"/>
  <c r="EI28" i="135"/>
  <c r="ED28" i="135"/>
  <c r="DY28" i="135"/>
  <c r="DS28" i="135"/>
  <c r="DN28" i="135"/>
  <c r="DI28" i="135"/>
  <c r="DC28" i="135"/>
  <c r="CX28" i="135"/>
  <c r="AV28" i="135"/>
  <c r="AR28" i="135"/>
  <c r="AM28" i="135"/>
  <c r="AI28" i="135"/>
  <c r="AA28" i="135"/>
  <c r="V28" i="135"/>
  <c r="Q28" i="135"/>
  <c r="GZ27" i="135"/>
  <c r="GV27" i="135"/>
  <c r="GR27" i="135"/>
  <c r="GN27" i="135"/>
  <c r="GJ27" i="135"/>
  <c r="GF27" i="135"/>
  <c r="GB27" i="135"/>
  <c r="FX27" i="135"/>
  <c r="FT27" i="135"/>
  <c r="FP27" i="135"/>
  <c r="FL27" i="135"/>
  <c r="FH27" i="135"/>
  <c r="FD27" i="135"/>
  <c r="EZ27" i="135"/>
  <c r="EU27" i="135"/>
  <c r="EQ27" i="135"/>
  <c r="EM27" i="135"/>
  <c r="EI27" i="135"/>
  <c r="EE27" i="135"/>
  <c r="EA27" i="135"/>
  <c r="DW27" i="135"/>
  <c r="DS27" i="135"/>
  <c r="DO27" i="135"/>
  <c r="DK27" i="135"/>
  <c r="DG27" i="135"/>
  <c r="DC27" i="135"/>
  <c r="CY27" i="135"/>
  <c r="AV27" i="135"/>
  <c r="AR27" i="135"/>
  <c r="AM27" i="135"/>
  <c r="AI27" i="135"/>
  <c r="AA27" i="135"/>
  <c r="V27" i="135"/>
  <c r="Q27" i="135"/>
  <c r="GZ26" i="135"/>
  <c r="GV26" i="135"/>
  <c r="GR26" i="135"/>
  <c r="GN26" i="135"/>
  <c r="GJ26" i="135"/>
  <c r="GF26" i="135"/>
  <c r="GB26" i="135"/>
  <c r="FX26" i="135"/>
  <c r="FT26" i="135"/>
  <c r="FP26" i="135"/>
  <c r="FL26" i="135"/>
  <c r="FH26" i="135"/>
  <c r="FD26" i="135"/>
  <c r="EZ26" i="135"/>
  <c r="EU26" i="135"/>
  <c r="EQ26" i="135"/>
  <c r="EM26" i="135"/>
  <c r="GX29" i="135"/>
  <c r="GR29" i="135"/>
  <c r="GM29" i="135"/>
  <c r="GH29" i="135"/>
  <c r="GB29" i="135"/>
  <c r="FW29" i="135"/>
  <c r="FR29" i="135"/>
  <c r="FL29" i="135"/>
  <c r="FG29" i="135"/>
  <c r="FB29" i="135"/>
  <c r="EU29" i="135"/>
  <c r="EP29" i="135"/>
  <c r="EK29" i="135"/>
  <c r="EE29" i="135"/>
  <c r="DZ29" i="135"/>
  <c r="DU29" i="135"/>
  <c r="DO29" i="135"/>
  <c r="DJ29" i="135"/>
  <c r="DE29" i="135"/>
  <c r="CY29" i="135"/>
  <c r="AV29" i="135"/>
  <c r="AK29" i="135"/>
  <c r="AA29" i="135"/>
  <c r="U29" i="135"/>
  <c r="GZ28" i="135"/>
  <c r="GU28" i="135"/>
  <c r="GP28" i="135"/>
  <c r="GJ28" i="135"/>
  <c r="GE28" i="135"/>
  <c r="FZ28" i="135"/>
  <c r="FT28" i="135"/>
  <c r="FO28" i="135"/>
  <c r="FJ28" i="135"/>
  <c r="FD28" i="135"/>
  <c r="EX28" i="135"/>
  <c r="ES28" i="135"/>
  <c r="EM28" i="135"/>
  <c r="EH28" i="135"/>
  <c r="EC28" i="135"/>
  <c r="DW28" i="135"/>
  <c r="DR28" i="135"/>
  <c r="DM28" i="135"/>
  <c r="DG28" i="135"/>
  <c r="DB28" i="135"/>
  <c r="AY28" i="135"/>
  <c r="AL28" i="135"/>
  <c r="AE28" i="135"/>
  <c r="Z28" i="135"/>
  <c r="U28" i="135"/>
  <c r="L28" i="135"/>
  <c r="GY27" i="135"/>
  <c r="GU27" i="135"/>
  <c r="GQ27" i="135"/>
  <c r="GM27" i="135"/>
  <c r="GI27" i="135"/>
  <c r="GE27" i="135"/>
  <c r="GA27" i="135"/>
  <c r="FW27" i="135"/>
  <c r="FS27" i="135"/>
  <c r="FO27" i="135"/>
  <c r="FK27" i="135"/>
  <c r="FG27" i="135"/>
  <c r="FC27" i="135"/>
  <c r="EX27" i="135"/>
  <c r="GQ29" i="135"/>
  <c r="GF29" i="135"/>
  <c r="FV29" i="135"/>
  <c r="FK29" i="135"/>
  <c r="EZ29" i="135"/>
  <c r="EO29" i="135"/>
  <c r="ED29" i="135"/>
  <c r="DS29" i="135"/>
  <c r="DI29" i="135"/>
  <c r="CX29" i="135"/>
  <c r="Z29" i="135"/>
  <c r="GX28" i="135"/>
  <c r="GM28" i="135"/>
  <c r="GB28" i="135"/>
  <c r="FR28" i="135"/>
  <c r="FG28" i="135"/>
  <c r="EU28" i="135"/>
  <c r="EK28" i="135"/>
  <c r="DZ28" i="135"/>
  <c r="DO28" i="135"/>
  <c r="DE28" i="135"/>
  <c r="AW28" i="135"/>
  <c r="AC28" i="135"/>
  <c r="R28" i="135"/>
  <c r="GS27" i="135"/>
  <c r="GK27" i="135"/>
  <c r="GC27" i="135"/>
  <c r="FU27" i="135"/>
  <c r="FM27" i="135"/>
  <c r="FE27" i="135"/>
  <c r="EV27" i="135"/>
  <c r="EP27" i="135"/>
  <c r="EK27" i="135"/>
  <c r="EF27" i="135"/>
  <c r="DZ27" i="135"/>
  <c r="DU27" i="135"/>
  <c r="DP27" i="135"/>
  <c r="DJ27" i="135"/>
  <c r="DE27" i="135"/>
  <c r="CZ27" i="135"/>
  <c r="AW27" i="135"/>
  <c r="AK27" i="135"/>
  <c r="AC27" i="135"/>
  <c r="U27" i="135"/>
  <c r="GU26" i="135"/>
  <c r="GP26" i="135"/>
  <c r="GK26" i="135"/>
  <c r="GE26" i="135"/>
  <c r="FZ26" i="135"/>
  <c r="FU26" i="135"/>
  <c r="FO26" i="135"/>
  <c r="FJ26" i="135"/>
  <c r="FE26" i="135"/>
  <c r="EX26" i="135"/>
  <c r="ES26" i="135"/>
  <c r="EN26" i="135"/>
  <c r="EI26" i="135"/>
  <c r="EE26" i="135"/>
  <c r="EA26" i="135"/>
  <c r="DW26" i="135"/>
  <c r="DS26" i="135"/>
  <c r="DO26" i="135"/>
  <c r="DK26" i="135"/>
  <c r="DG26" i="135"/>
  <c r="DC26" i="135"/>
  <c r="CY26" i="135"/>
  <c r="AV26" i="135"/>
  <c r="AR26" i="135"/>
  <c r="AM26" i="135"/>
  <c r="AI26" i="135"/>
  <c r="AA26" i="135"/>
  <c r="V26" i="135"/>
  <c r="Q26" i="135"/>
  <c r="GZ29" i="135"/>
  <c r="GP29" i="135"/>
  <c r="GE29" i="135"/>
  <c r="FT29" i="135"/>
  <c r="FJ29" i="135"/>
  <c r="EX29" i="135"/>
  <c r="EM29" i="135"/>
  <c r="EC29" i="135"/>
  <c r="DR29" i="135"/>
  <c r="DG29" i="135"/>
  <c r="AY29" i="135"/>
  <c r="AM29" i="135"/>
  <c r="Y29" i="135"/>
  <c r="GT28" i="135"/>
  <c r="GI28" i="135"/>
  <c r="FX28" i="135"/>
  <c r="FN28" i="135"/>
  <c r="FC28" i="135"/>
  <c r="EQ28" i="135"/>
  <c r="EG28" i="135"/>
  <c r="DV28" i="135"/>
  <c r="DK28" i="135"/>
  <c r="DA28" i="135"/>
  <c r="AK28" i="135"/>
  <c r="Y28" i="135"/>
  <c r="GX27" i="135"/>
  <c r="GP27" i="135"/>
  <c r="GH27" i="135"/>
  <c r="FZ27" i="135"/>
  <c r="FR27" i="135"/>
  <c r="FJ27" i="135"/>
  <c r="FB27" i="135"/>
  <c r="ET27" i="135"/>
  <c r="EO27" i="135"/>
  <c r="EJ27" i="135"/>
  <c r="ED27" i="135"/>
  <c r="DY27" i="135"/>
  <c r="DT27" i="135"/>
  <c r="DN27" i="135"/>
  <c r="DI27" i="135"/>
  <c r="DD27" i="135"/>
  <c r="CX27" i="135"/>
  <c r="AJ27" i="135"/>
  <c r="Z27" i="135"/>
  <c r="S27" i="135"/>
  <c r="GY26" i="135"/>
  <c r="GT26" i="135"/>
  <c r="GO26" i="135"/>
  <c r="GI26" i="135"/>
  <c r="GD26" i="135"/>
  <c r="FY26" i="135"/>
  <c r="FS26" i="135"/>
  <c r="FN26" i="135"/>
  <c r="FI26" i="135"/>
  <c r="FC26" i="135"/>
  <c r="EW26" i="135"/>
  <c r="ER26" i="135"/>
  <c r="EL26" i="135"/>
  <c r="EH26" i="135"/>
  <c r="ED26" i="135"/>
  <c r="DZ26" i="135"/>
  <c r="DV26" i="135"/>
  <c r="DR26" i="135"/>
  <c r="DN26" i="135"/>
  <c r="DJ26" i="135"/>
  <c r="DF26" i="135"/>
  <c r="DB26" i="135"/>
  <c r="CX26" i="135"/>
  <c r="AY26" i="135"/>
  <c r="AL26" i="135"/>
  <c r="AE26" i="135"/>
  <c r="Z26" i="135"/>
  <c r="U26" i="135"/>
  <c r="L26" i="135"/>
  <c r="U25" i="135"/>
  <c r="L25" i="135"/>
  <c r="GV29" i="135"/>
  <c r="GL29" i="135"/>
  <c r="GA29" i="135"/>
  <c r="FP29" i="135"/>
  <c r="FF29" i="135"/>
  <c r="ET29" i="135"/>
  <c r="EI29" i="135"/>
  <c r="DY29" i="135"/>
  <c r="DN29" i="135"/>
  <c r="DC29" i="135"/>
  <c r="AI29" i="135"/>
  <c r="S29" i="135"/>
  <c r="GR28" i="135"/>
  <c r="GH28" i="135"/>
  <c r="FW28" i="135"/>
  <c r="FL28" i="135"/>
  <c r="FB28" i="135"/>
  <c r="EP28" i="135"/>
  <c r="EE28" i="135"/>
  <c r="DU28" i="135"/>
  <c r="DJ28" i="135"/>
  <c r="CY28" i="135"/>
  <c r="AS28" i="135"/>
  <c r="BP28" i="135" s="1"/>
  <c r="AJ28" i="135"/>
  <c r="GU29" i="135"/>
  <c r="FD29" i="135"/>
  <c r="DM29" i="135"/>
  <c r="GY28" i="135"/>
  <c r="FH28" i="135"/>
  <c r="DQ28" i="135"/>
  <c r="AD28" i="135"/>
  <c r="GO27" i="135"/>
  <c r="FY27" i="135"/>
  <c r="FI27" i="135"/>
  <c r="ES27" i="135"/>
  <c r="EH27" i="135"/>
  <c r="DX27" i="135"/>
  <c r="DM27" i="135"/>
  <c r="DB27" i="135"/>
  <c r="AE27" i="135"/>
  <c r="R27" i="135"/>
  <c r="GQ26" i="135"/>
  <c r="GG26" i="135"/>
  <c r="FV26" i="135"/>
  <c r="FK26" i="135"/>
  <c r="FA26" i="135"/>
  <c r="EO26" i="135"/>
  <c r="EF26" i="135"/>
  <c r="DX26" i="135"/>
  <c r="DP26" i="135"/>
  <c r="DH26" i="135"/>
  <c r="CZ26" i="135"/>
  <c r="AW26" i="135"/>
  <c r="AC26" i="135"/>
  <c r="R26" i="135"/>
  <c r="GJ29" i="135"/>
  <c r="ES29" i="135"/>
  <c r="DB29" i="135"/>
  <c r="AE29" i="135"/>
  <c r="GN28" i="135"/>
  <c r="EW28" i="135"/>
  <c r="DF28" i="135"/>
  <c r="W28" i="135"/>
  <c r="GL27" i="135"/>
  <c r="FV27" i="135"/>
  <c r="FF27" i="135"/>
  <c r="ER27" i="135"/>
  <c r="EG27" i="135"/>
  <c r="DV27" i="135"/>
  <c r="DL27" i="135"/>
  <c r="DA27" i="135"/>
  <c r="AS27" i="135"/>
  <c r="BP27" i="135" s="1"/>
  <c r="AD27" i="135"/>
  <c r="L27" i="135"/>
  <c r="GX26" i="135"/>
  <c r="GM26" i="135"/>
  <c r="GC26" i="135"/>
  <c r="FR26" i="135"/>
  <c r="FG26" i="135"/>
  <c r="EV26" i="135"/>
  <c r="EK26" i="135"/>
  <c r="EC26" i="135"/>
  <c r="DU26" i="135"/>
  <c r="DM26" i="135"/>
  <c r="DE26" i="135"/>
  <c r="AK26" i="135"/>
  <c r="Y26" i="135"/>
  <c r="FZ29" i="135"/>
  <c r="EH29" i="135"/>
  <c r="Q29" i="135"/>
  <c r="GD28" i="135"/>
  <c r="EL28" i="135"/>
  <c r="AX28" i="135"/>
  <c r="S28" i="135"/>
  <c r="GW27" i="135"/>
  <c r="GG27" i="135"/>
  <c r="FQ27" i="135"/>
  <c r="FA27" i="135"/>
  <c r="EN27" i="135"/>
  <c r="EC27" i="135"/>
  <c r="DR27" i="135"/>
  <c r="DH27" i="135"/>
  <c r="AY27" i="135"/>
  <c r="Y27" i="135"/>
  <c r="GW26" i="135"/>
  <c r="GL26" i="135"/>
  <c r="GA26" i="135"/>
  <c r="FQ26" i="135"/>
  <c r="FF26" i="135"/>
  <c r="ET26" i="135"/>
  <c r="EJ26" i="135"/>
  <c r="EB26" i="135"/>
  <c r="DT26" i="135"/>
  <c r="DL26" i="135"/>
  <c r="DD26" i="135"/>
  <c r="AS26" i="135"/>
  <c r="BP26" i="135" s="1"/>
  <c r="AJ26" i="135"/>
  <c r="W26" i="135"/>
  <c r="FO29" i="135"/>
  <c r="FS28" i="135"/>
  <c r="EW27" i="135"/>
  <c r="DF27" i="135"/>
  <c r="FW26" i="135"/>
  <c r="EG26" i="135"/>
  <c r="DA26" i="135"/>
  <c r="AD26" i="135"/>
  <c r="DW29" i="135"/>
  <c r="EA28" i="135"/>
  <c r="GT27" i="135"/>
  <c r="EL27" i="135"/>
  <c r="AX27" i="135"/>
  <c r="FM26" i="135"/>
  <c r="DY26" i="135"/>
  <c r="S26" i="135"/>
  <c r="GD27" i="135"/>
  <c r="EB27" i="135"/>
  <c r="AL27" i="135"/>
  <c r="GS26" i="135"/>
  <c r="FB26" i="135"/>
  <c r="DQ26" i="135"/>
  <c r="AX26" i="135"/>
  <c r="L24" i="135"/>
  <c r="L23" i="135"/>
  <c r="EP26" i="135"/>
  <c r="W27" i="135"/>
  <c r="DI26" i="135"/>
  <c r="FN27" i="135"/>
  <c r="L22" i="135"/>
  <c r="GH26" i="135"/>
  <c r="L18" i="135"/>
  <c r="L19" i="135"/>
  <c r="DQ27" i="135"/>
  <c r="L20" i="135"/>
  <c r="L21" i="135"/>
  <c r="AC53" i="135"/>
  <c r="AD53" i="135" s="1"/>
  <c r="AE53" i="135" s="1"/>
  <c r="FJ53" i="135" s="1"/>
  <c r="U75" i="135"/>
  <c r="V75" i="135" s="1"/>
  <c r="W75" i="135" s="1"/>
  <c r="AK96" i="135"/>
  <c r="AK92" i="135"/>
  <c r="AM65" i="135"/>
  <c r="Q44" i="135"/>
  <c r="AC41" i="135"/>
  <c r="AD41" i="135" s="1"/>
  <c r="AE41" i="135" s="1"/>
  <c r="U46" i="135"/>
  <c r="V46" i="135" s="1"/>
  <c r="W46" i="135" s="1"/>
  <c r="AN42" i="135"/>
  <c r="AT42" i="135" s="1"/>
  <c r="Y57" i="135"/>
  <c r="AL39" i="135"/>
  <c r="AK73" i="135"/>
  <c r="AN96" i="135"/>
  <c r="AP96" i="135" s="1"/>
  <c r="AK83" i="135"/>
  <c r="AL69" i="135"/>
  <c r="AC77" i="135"/>
  <c r="AD77" i="135" s="1"/>
  <c r="AE77" i="135" s="1"/>
  <c r="U84" i="135"/>
  <c r="V84" i="135" s="1"/>
  <c r="W84" i="135" s="1"/>
  <c r="Q64" i="135"/>
  <c r="U53" i="135"/>
  <c r="V53" i="135" s="1"/>
  <c r="W53" i="135" s="1"/>
  <c r="DL53" i="135" s="1"/>
  <c r="AC75" i="135"/>
  <c r="U41" i="135"/>
  <c r="V41" i="135" s="1"/>
  <c r="W41" i="135" s="1"/>
  <c r="U52" i="135"/>
  <c r="V52" i="135" s="1"/>
  <c r="W52" i="135" s="1"/>
  <c r="U77" i="135"/>
  <c r="V77" i="135" s="1"/>
  <c r="W77" i="135" s="1"/>
  <c r="Q75" i="135"/>
  <c r="R75" i="135" s="1"/>
  <c r="S75" i="135" s="1"/>
  <c r="DA75" i="135" s="1"/>
  <c r="Q41" i="135"/>
  <c r="R41" i="135" s="1"/>
  <c r="S41" i="135" s="1"/>
  <c r="CZ41" i="135" s="1"/>
  <c r="AC84" i="135"/>
  <c r="AD84" i="135" s="1"/>
  <c r="AE84" i="135" s="1"/>
  <c r="U97" i="135"/>
  <c r="V97" i="135" s="1"/>
  <c r="W97" i="135" s="1"/>
  <c r="AC60" i="135"/>
  <c r="AL76" i="135"/>
  <c r="Q89" i="135"/>
  <c r="R89" i="135" s="1"/>
  <c r="S89" i="135" s="1"/>
  <c r="CX89" i="135" s="1"/>
  <c r="Q53" i="135"/>
  <c r="R53" i="135" s="1"/>
  <c r="S53" i="135" s="1"/>
  <c r="CX53" i="135" s="1"/>
  <c r="U44" i="135"/>
  <c r="V44" i="135" s="1"/>
  <c r="AE66" i="135"/>
  <c r="AN88" i="135"/>
  <c r="AP88" i="135" s="1"/>
  <c r="AK51" i="135"/>
  <c r="AK76" i="135"/>
  <c r="AR76" i="135" s="1"/>
  <c r="AK63" i="135"/>
  <c r="Y49" i="135"/>
  <c r="Z49" i="135" s="1"/>
  <c r="AA49" i="135" s="1"/>
  <c r="AC64" i="135"/>
  <c r="AC67" i="135"/>
  <c r="AD67" i="135" s="1"/>
  <c r="AE67" i="135" s="1"/>
  <c r="Q84" i="135"/>
  <c r="R84" i="135" s="1"/>
  <c r="S84" i="135" s="1"/>
  <c r="DC84" i="135" s="1"/>
  <c r="U64" i="135"/>
  <c r="Q52" i="135"/>
  <c r="R52" i="135" s="1"/>
  <c r="S52" i="135" s="1"/>
  <c r="DA52" i="135" s="1"/>
  <c r="AC52" i="135"/>
  <c r="AD52" i="135" s="1"/>
  <c r="AE52" i="135" s="1"/>
  <c r="U67" i="135"/>
  <c r="V67" i="135" s="1"/>
  <c r="W67" i="135" s="1"/>
  <c r="Q67" i="135"/>
  <c r="R67" i="135" s="1"/>
  <c r="S67" i="135" s="1"/>
  <c r="CZ67" i="135" s="1"/>
  <c r="Q38" i="135"/>
  <c r="AN69" i="135"/>
  <c r="AP69" i="135" s="1"/>
  <c r="AN49" i="135"/>
  <c r="AP49" i="135" s="1"/>
  <c r="Y54" i="135"/>
  <c r="AJ98" i="135"/>
  <c r="AL71" i="135"/>
  <c r="AK49" i="135"/>
  <c r="AJ69" i="135"/>
  <c r="Q93" i="135"/>
  <c r="R93" i="135" s="1"/>
  <c r="S93" i="135" s="1"/>
  <c r="CY93" i="135" s="1"/>
  <c r="AC46" i="135"/>
  <c r="U60" i="135"/>
  <c r="V60" i="135" s="1"/>
  <c r="Q77" i="135"/>
  <c r="R77" i="135" s="1"/>
  <c r="S77" i="135" s="1"/>
  <c r="CX77" i="135" s="1"/>
  <c r="AC97" i="135"/>
  <c r="AD97" i="135" s="1"/>
  <c r="AE97" i="135" s="1"/>
  <c r="AN54" i="135"/>
  <c r="AP54" i="135" s="1"/>
  <c r="Y69" i="135"/>
  <c r="Z69" i="135" s="1"/>
  <c r="AA69" i="135" s="1"/>
  <c r="FI69" i="135" s="1"/>
  <c r="Y95" i="135"/>
  <c r="Z95" i="135" s="1"/>
  <c r="AA95" i="135" s="1"/>
  <c r="FA95" i="135" s="1"/>
  <c r="AL82" i="135"/>
  <c r="AN98" i="135"/>
  <c r="AJ95" i="135"/>
  <c r="AN46" i="135"/>
  <c r="AP46" i="135" s="1"/>
  <c r="Z80" i="135"/>
  <c r="AA80" i="135" s="1"/>
  <c r="FD80" i="135" s="1"/>
  <c r="AA50" i="135"/>
  <c r="FL50" i="135" s="1"/>
  <c r="AC78" i="135"/>
  <c r="AD78" i="135" s="1"/>
  <c r="AE78" i="135" s="1"/>
  <c r="U38" i="135"/>
  <c r="AK41" i="135"/>
  <c r="AJ55" i="135"/>
  <c r="AJ80" i="135"/>
  <c r="AJ68" i="135"/>
  <c r="AJ59" i="135"/>
  <c r="AL74" i="135"/>
  <c r="Q78" i="135"/>
  <c r="R78" i="135" s="1"/>
  <c r="S78" i="135" s="1"/>
  <c r="CZ78" i="135" s="1"/>
  <c r="U89" i="135"/>
  <c r="V89" i="135" s="1"/>
  <c r="W89" i="135" s="1"/>
  <c r="AA63" i="135"/>
  <c r="FG63" i="135" s="1"/>
  <c r="AN53" i="135"/>
  <c r="AP53" i="135" s="1"/>
  <c r="AK97" i="135"/>
  <c r="AK74" i="135"/>
  <c r="AK75" i="135"/>
  <c r="Y89" i="135"/>
  <c r="Z89" i="135" s="1"/>
  <c r="AA89" i="135" s="1"/>
  <c r="FC89" i="135" s="1"/>
  <c r="Q60" i="135"/>
  <c r="AC89" i="135"/>
  <c r="AD89" i="135" s="1"/>
  <c r="AE89" i="135" s="1"/>
  <c r="U93" i="135"/>
  <c r="V93" i="135" s="1"/>
  <c r="W93" i="135" s="1"/>
  <c r="AC38" i="135"/>
  <c r="Q46" i="135"/>
  <c r="R46" i="135" s="1"/>
  <c r="S46" i="135" s="1"/>
  <c r="CY46" i="135" s="1"/>
  <c r="AD55" i="135"/>
  <c r="Z87" i="135"/>
  <c r="AA87" i="135" s="1"/>
  <c r="FG87" i="135" s="1"/>
  <c r="AN64" i="135"/>
  <c r="Y53" i="135"/>
  <c r="Z53" i="135" s="1"/>
  <c r="AA53" i="135" s="1"/>
  <c r="FB53" i="135" s="1"/>
  <c r="AL83" i="135"/>
  <c r="U78" i="135"/>
  <c r="V78" i="135" s="1"/>
  <c r="W78" i="135" s="1"/>
  <c r="Y67" i="135"/>
  <c r="Z67" i="135" s="1"/>
  <c r="AA67" i="135" s="1"/>
  <c r="FD67" i="135" s="1"/>
  <c r="Y78" i="135"/>
  <c r="Z78" i="135" s="1"/>
  <c r="AA78" i="135" s="1"/>
  <c r="EZ78" i="135" s="1"/>
  <c r="Y64" i="135"/>
  <c r="AA74" i="135"/>
  <c r="FC74" i="135" s="1"/>
  <c r="AL89" i="135"/>
  <c r="AM70" i="135"/>
  <c r="AK91" i="135"/>
  <c r="AK80" i="135"/>
  <c r="AM68" i="135"/>
  <c r="AL78" i="135"/>
  <c r="Y44" i="135"/>
  <c r="AJ46" i="135"/>
  <c r="AK46" i="135"/>
  <c r="AM52" i="135"/>
  <c r="AM41" i="135"/>
  <c r="AK44" i="135"/>
  <c r="AJ37" i="135"/>
  <c r="AL52" i="135"/>
  <c r="Y41" i="135"/>
  <c r="Z41" i="135" s="1"/>
  <c r="AA41" i="135" s="1"/>
  <c r="FA41" i="135" s="1"/>
  <c r="AJ93" i="135"/>
  <c r="Y97" i="135"/>
  <c r="Z97" i="135" s="1"/>
  <c r="AA97" i="135" s="1"/>
  <c r="FL97" i="135" s="1"/>
  <c r="AN67" i="135"/>
  <c r="AP67" i="135" s="1"/>
  <c r="AN75" i="135"/>
  <c r="AP75" i="135" s="1"/>
  <c r="AN44" i="135"/>
  <c r="AP44" i="135" s="1"/>
  <c r="Y46" i="135"/>
  <c r="Z46" i="135" s="1"/>
  <c r="AA46" i="135" s="1"/>
  <c r="FK46" i="135" s="1"/>
  <c r="AL38" i="135"/>
  <c r="AJ82" i="135"/>
  <c r="AM58" i="135"/>
  <c r="AJ56" i="135"/>
  <c r="AK99" i="135"/>
  <c r="AK86" i="135"/>
  <c r="AK55" i="135"/>
  <c r="AL42" i="135"/>
  <c r="AJ91" i="135"/>
  <c r="AM88" i="135"/>
  <c r="AL50" i="135"/>
  <c r="AM61" i="135"/>
  <c r="AL80" i="135"/>
  <c r="AJ47" i="135"/>
  <c r="AL68" i="135"/>
  <c r="AJ85" i="135"/>
  <c r="AK87" i="135"/>
  <c r="AM59" i="135"/>
  <c r="AK66" i="135"/>
  <c r="AJ63" i="135"/>
  <c r="AM74" i="135"/>
  <c r="AL67" i="135"/>
  <c r="AL53" i="135"/>
  <c r="AL56" i="135"/>
  <c r="AJ67" i="135"/>
  <c r="AN77" i="135"/>
  <c r="AT77" i="135" s="1"/>
  <c r="Y75" i="135"/>
  <c r="Z75" i="135" s="1"/>
  <c r="AA75" i="135" s="1"/>
  <c r="FB75" i="135" s="1"/>
  <c r="Y77" i="135"/>
  <c r="Z77" i="135" s="1"/>
  <c r="AA77" i="135" s="1"/>
  <c r="EZ77" i="135" s="1"/>
  <c r="AN52" i="135"/>
  <c r="AP52" i="135" s="1"/>
  <c r="AN38" i="135"/>
  <c r="AP38" i="135" s="1"/>
  <c r="AN84" i="135"/>
  <c r="AP84" i="135" s="1"/>
  <c r="AN41" i="135"/>
  <c r="Y84" i="135"/>
  <c r="Z84" i="135" s="1"/>
  <c r="AA84" i="135" s="1"/>
  <c r="FC84" i="135" s="1"/>
  <c r="AN60" i="135"/>
  <c r="AT60" i="135" s="1"/>
  <c r="Z85" i="135"/>
  <c r="AA85" i="135" s="1"/>
  <c r="FM85" i="135" s="1"/>
  <c r="Y60" i="135"/>
  <c r="Z60" i="135" s="1"/>
  <c r="AA60" i="135" s="1"/>
  <c r="FF60" i="135" s="1"/>
  <c r="Y52" i="135"/>
  <c r="Z52" i="135" s="1"/>
  <c r="AA52" i="135" s="1"/>
  <c r="FM52" i="135" s="1"/>
  <c r="AN89" i="135"/>
  <c r="AT89" i="135" s="1"/>
  <c r="AL86" i="135"/>
  <c r="AM38" i="135"/>
  <c r="AL60" i="135"/>
  <c r="AK85" i="135"/>
  <c r="AJ52" i="135"/>
  <c r="AL63" i="135"/>
  <c r="AL64" i="135"/>
  <c r="AL44" i="135"/>
  <c r="AL91" i="135"/>
  <c r="AK38" i="135"/>
  <c r="AM60" i="135"/>
  <c r="AL85" i="135"/>
  <c r="AL41" i="135"/>
  <c r="AK59" i="135"/>
  <c r="AK68" i="135"/>
  <c r="AJ89" i="135"/>
  <c r="AM50" i="135"/>
  <c r="AL46" i="135"/>
  <c r="AM64" i="135"/>
  <c r="AK88" i="135"/>
  <c r="AM85" i="135"/>
  <c r="AL59" i="135"/>
  <c r="AJ74" i="135"/>
  <c r="AM80" i="135"/>
  <c r="AJ61" i="135"/>
  <c r="AL55" i="135"/>
  <c r="AJ44" i="135"/>
  <c r="AK89" i="135"/>
  <c r="AL84" i="135"/>
  <c r="AK67" i="135"/>
  <c r="Y93" i="135"/>
  <c r="Z93" i="135" s="1"/>
  <c r="AA93" i="135" s="1"/>
  <c r="Z88" i="135"/>
  <c r="AA88" i="135" s="1"/>
  <c r="FC88" i="135" s="1"/>
  <c r="AL93" i="135"/>
  <c r="AJ84" i="135"/>
  <c r="AJ50" i="135"/>
  <c r="AK56" i="135"/>
  <c r="AN97" i="135"/>
  <c r="AT97" i="135" s="1"/>
  <c r="AK61" i="135"/>
  <c r="AJ60" i="135"/>
  <c r="AJ77" i="135"/>
  <c r="AL61" i="135"/>
  <c r="AM63" i="135"/>
  <c r="AK84" i="135"/>
  <c r="AK50" i="135"/>
  <c r="AM91" i="135"/>
  <c r="AN93" i="135"/>
  <c r="AP93" i="135" s="1"/>
  <c r="AK64" i="135"/>
  <c r="AL88" i="135"/>
  <c r="AL97" i="135"/>
  <c r="AJ97" i="135"/>
  <c r="AK58" i="135"/>
  <c r="AM66" i="135"/>
  <c r="AJ42" i="135"/>
  <c r="AJ87" i="135"/>
  <c r="AJ86" i="135"/>
  <c r="AM55" i="135"/>
  <c r="AM49" i="135"/>
  <c r="AK93" i="135"/>
  <c r="AM90" i="135"/>
  <c r="AM47" i="135"/>
  <c r="AM53" i="135"/>
  <c r="AL45" i="135"/>
  <c r="AK78" i="135"/>
  <c r="AK98" i="135"/>
  <c r="AJ43" i="135"/>
  <c r="AJ40" i="135"/>
  <c r="AM81" i="135"/>
  <c r="AJ75" i="135"/>
  <c r="AL77" i="135"/>
  <c r="AJ54" i="135"/>
  <c r="AM62" i="135"/>
  <c r="AJ45" i="135"/>
  <c r="AM56" i="135"/>
  <c r="AL79" i="135"/>
  <c r="AK47" i="135"/>
  <c r="AJ81" i="135"/>
  <c r="AJ90" i="135"/>
  <c r="AL73" i="135"/>
  <c r="AM99" i="135"/>
  <c r="AM86" i="135"/>
  <c r="AJ70" i="135"/>
  <c r="AM87" i="135"/>
  <c r="AJ96" i="135"/>
  <c r="AJ65" i="135"/>
  <c r="AM42" i="135"/>
  <c r="AJ39" i="135"/>
  <c r="AJ92" i="135"/>
  <c r="AJ72" i="135"/>
  <c r="AM57" i="135"/>
  <c r="AJ58" i="135"/>
  <c r="AJ66" i="135"/>
  <c r="Y96" i="135"/>
  <c r="Z96" i="135" s="1"/>
  <c r="AA96" i="135" s="1"/>
  <c r="FN96" i="135" s="1"/>
  <c r="AJ99" i="135"/>
  <c r="AM96" i="135"/>
  <c r="AL43" i="135"/>
  <c r="AM39" i="135"/>
  <c r="AK57" i="135"/>
  <c r="AK54" i="135"/>
  <c r="AM75" i="135"/>
  <c r="AL58" i="135"/>
  <c r="Y92" i="135"/>
  <c r="Z92" i="135" s="1"/>
  <c r="AA92" i="135" s="1"/>
  <c r="FL92" i="135" s="1"/>
  <c r="AM98" i="135"/>
  <c r="AL87" i="135"/>
  <c r="AK42" i="135"/>
  <c r="AM78" i="135"/>
  <c r="AM77" i="135"/>
  <c r="AL40" i="135"/>
  <c r="Z90" i="135"/>
  <c r="AA90" i="135" s="1"/>
  <c r="FG90" i="135" s="1"/>
  <c r="AK40" i="135"/>
  <c r="AL62" i="135"/>
  <c r="AK81" i="135"/>
  <c r="AL47" i="135"/>
  <c r="AL70" i="135"/>
  <c r="AL92" i="135"/>
  <c r="AL54" i="135"/>
  <c r="AL66" i="135"/>
  <c r="AJ51" i="135"/>
  <c r="AJ83" i="135"/>
  <c r="AN92" i="135"/>
  <c r="AT92" i="135" s="1"/>
  <c r="AM45" i="135"/>
  <c r="AJ78" i="135"/>
  <c r="AK53" i="135"/>
  <c r="AJ38" i="135"/>
  <c r="AM79" i="135"/>
  <c r="AM72" i="135"/>
  <c r="AJ88" i="135"/>
  <c r="Y59" i="135"/>
  <c r="Z59" i="135" s="1"/>
  <c r="AM76" i="135"/>
  <c r="AK90" i="135"/>
  <c r="AM69" i="135"/>
  <c r="AJ49" i="135"/>
  <c r="U48" i="135"/>
  <c r="V48" i="135" s="1"/>
  <c r="W48" i="135" s="1"/>
  <c r="AC48" i="135"/>
  <c r="AD48" i="135" s="1"/>
  <c r="AE48" i="135" s="1"/>
  <c r="Q48" i="135"/>
  <c r="R48" i="135" s="1"/>
  <c r="S48" i="135" s="1"/>
  <c r="CY48" i="135" s="1"/>
  <c r="AL48" i="135"/>
  <c r="Y48" i="135"/>
  <c r="Z48" i="135" s="1"/>
  <c r="AA48" i="135" s="1"/>
  <c r="FF48" i="135" s="1"/>
  <c r="AP68" i="135"/>
  <c r="AT68" i="135"/>
  <c r="AP81" i="135"/>
  <c r="AT81" i="135"/>
  <c r="FO50" i="135"/>
  <c r="FP50" i="135"/>
  <c r="FQ50" i="135"/>
  <c r="FR50" i="135"/>
  <c r="FS50" i="135"/>
  <c r="FT50" i="135"/>
  <c r="FU50" i="135"/>
  <c r="FV50" i="135"/>
  <c r="FW50" i="135"/>
  <c r="FX50" i="135"/>
  <c r="FY50" i="135"/>
  <c r="FZ50" i="135"/>
  <c r="GA50" i="135"/>
  <c r="GB50" i="135"/>
  <c r="GC50" i="135"/>
  <c r="GD50" i="135"/>
  <c r="GE50" i="135"/>
  <c r="GF50" i="135"/>
  <c r="GG50" i="135"/>
  <c r="GH50" i="135"/>
  <c r="GI50" i="135"/>
  <c r="GJ50" i="135"/>
  <c r="GK50" i="135"/>
  <c r="GL50" i="135"/>
  <c r="GM50" i="135"/>
  <c r="GN50" i="135"/>
  <c r="GO50" i="135"/>
  <c r="GP50" i="135"/>
  <c r="GQ50" i="135"/>
  <c r="GR50" i="135"/>
  <c r="GS50" i="135"/>
  <c r="GT50" i="135"/>
  <c r="GU50" i="135"/>
  <c r="GV50" i="135"/>
  <c r="GW50" i="135"/>
  <c r="GX50" i="135"/>
  <c r="GY50" i="135"/>
  <c r="GZ50" i="135"/>
  <c r="DM50" i="135"/>
  <c r="DN50" i="135"/>
  <c r="DO50" i="135"/>
  <c r="DP50" i="135"/>
  <c r="DQ50" i="135"/>
  <c r="DR50" i="135"/>
  <c r="DS50" i="135"/>
  <c r="DT50" i="135"/>
  <c r="DU50" i="135"/>
  <c r="DV50" i="135"/>
  <c r="DW50" i="135"/>
  <c r="DX50" i="135"/>
  <c r="DY50" i="135"/>
  <c r="DZ50" i="135"/>
  <c r="EA50" i="135"/>
  <c r="EB50" i="135"/>
  <c r="EC50" i="135"/>
  <c r="ED50" i="135"/>
  <c r="EE50" i="135"/>
  <c r="EF50" i="135"/>
  <c r="EG50" i="135"/>
  <c r="EH50" i="135"/>
  <c r="EI50" i="135"/>
  <c r="EJ50" i="135"/>
  <c r="EK50" i="135"/>
  <c r="EL50" i="135"/>
  <c r="EM50" i="135"/>
  <c r="EN50" i="135"/>
  <c r="EO50" i="135"/>
  <c r="EP50" i="135"/>
  <c r="EQ50" i="135"/>
  <c r="ER50" i="135"/>
  <c r="ES50" i="135"/>
  <c r="ET50" i="135"/>
  <c r="EU50" i="135"/>
  <c r="EV50" i="135"/>
  <c r="EW50" i="135"/>
  <c r="EX50" i="135"/>
  <c r="FO61" i="135"/>
  <c r="FP61" i="135"/>
  <c r="FQ61" i="135"/>
  <c r="FR61" i="135"/>
  <c r="FS61" i="135"/>
  <c r="FT61" i="135"/>
  <c r="FU61" i="135"/>
  <c r="FV61" i="135"/>
  <c r="FW61" i="135"/>
  <c r="FX61" i="135"/>
  <c r="FY61" i="135"/>
  <c r="FZ61" i="135"/>
  <c r="GA61" i="135"/>
  <c r="GB61" i="135"/>
  <c r="GC61" i="135"/>
  <c r="GD61" i="135"/>
  <c r="GE61" i="135"/>
  <c r="GF61" i="135"/>
  <c r="GG61" i="135"/>
  <c r="GH61" i="135"/>
  <c r="GI61" i="135"/>
  <c r="GJ61" i="135"/>
  <c r="GK61" i="135"/>
  <c r="GL61" i="135"/>
  <c r="GM61" i="135"/>
  <c r="GN61" i="135"/>
  <c r="GO61" i="135"/>
  <c r="GP61" i="135"/>
  <c r="GQ61" i="135"/>
  <c r="GR61" i="135"/>
  <c r="GS61" i="135"/>
  <c r="GT61" i="135"/>
  <c r="GU61" i="135"/>
  <c r="GV61" i="135"/>
  <c r="GW61" i="135"/>
  <c r="GX61" i="135"/>
  <c r="GY61" i="135"/>
  <c r="GZ61" i="135"/>
  <c r="DM61" i="135"/>
  <c r="DN61" i="135"/>
  <c r="DO61" i="135"/>
  <c r="DP61" i="135"/>
  <c r="DQ61" i="135"/>
  <c r="DR61" i="135"/>
  <c r="DS61" i="135"/>
  <c r="DT61" i="135"/>
  <c r="DU61" i="135"/>
  <c r="DV61" i="135"/>
  <c r="DW61" i="135"/>
  <c r="DX61" i="135"/>
  <c r="DY61" i="135"/>
  <c r="DZ61" i="135"/>
  <c r="EA61" i="135"/>
  <c r="EB61" i="135"/>
  <c r="EC61" i="135"/>
  <c r="ED61" i="135"/>
  <c r="EE61" i="135"/>
  <c r="EF61" i="135"/>
  <c r="EG61" i="135"/>
  <c r="EH61" i="135"/>
  <c r="EI61" i="135"/>
  <c r="EJ61" i="135"/>
  <c r="EK61" i="135"/>
  <c r="EL61" i="135"/>
  <c r="EM61" i="135"/>
  <c r="EN61" i="135"/>
  <c r="EO61" i="135"/>
  <c r="EP61" i="135"/>
  <c r="EQ61" i="135"/>
  <c r="ER61" i="135"/>
  <c r="ES61" i="135"/>
  <c r="ET61" i="135"/>
  <c r="EU61" i="135"/>
  <c r="EV61" i="135"/>
  <c r="EW61" i="135"/>
  <c r="EX61" i="135"/>
  <c r="FP88" i="135"/>
  <c r="FQ88" i="135"/>
  <c r="FR88" i="135"/>
  <c r="FS88" i="135"/>
  <c r="FT88" i="135"/>
  <c r="FU88" i="135"/>
  <c r="FV88" i="135"/>
  <c r="FW88" i="135"/>
  <c r="FX88" i="135"/>
  <c r="FY88" i="135"/>
  <c r="FZ88" i="135"/>
  <c r="GA88" i="135"/>
  <c r="GB88" i="135"/>
  <c r="GC88" i="135"/>
  <c r="GD88" i="135"/>
  <c r="GE88" i="135"/>
  <c r="GF88" i="135"/>
  <c r="GG88" i="135"/>
  <c r="GH88" i="135"/>
  <c r="GI88" i="135"/>
  <c r="GJ88" i="135"/>
  <c r="GK88" i="135"/>
  <c r="GL88" i="135"/>
  <c r="GM88" i="135"/>
  <c r="GN88" i="135"/>
  <c r="GO88" i="135"/>
  <c r="GP88" i="135"/>
  <c r="GQ88" i="135"/>
  <c r="GR88" i="135"/>
  <c r="GS88" i="135"/>
  <c r="GT88" i="135"/>
  <c r="GU88" i="135"/>
  <c r="GV88" i="135"/>
  <c r="GW88" i="135"/>
  <c r="GX88" i="135"/>
  <c r="GY88" i="135"/>
  <c r="GZ88" i="135"/>
  <c r="DN88" i="135"/>
  <c r="DO88" i="135"/>
  <c r="DP88" i="135"/>
  <c r="DQ88" i="135"/>
  <c r="DR88" i="135"/>
  <c r="DS88" i="135"/>
  <c r="DT88" i="135"/>
  <c r="DU88" i="135"/>
  <c r="DV88" i="135"/>
  <c r="DW88" i="135"/>
  <c r="DX88" i="135"/>
  <c r="DY88" i="135"/>
  <c r="DZ88" i="135"/>
  <c r="EA88" i="135"/>
  <c r="EB88" i="135"/>
  <c r="EC88" i="135"/>
  <c r="ED88" i="135"/>
  <c r="EE88" i="135"/>
  <c r="EF88" i="135"/>
  <c r="EG88" i="135"/>
  <c r="EH88" i="135"/>
  <c r="EI88" i="135"/>
  <c r="EJ88" i="135"/>
  <c r="EK88" i="135"/>
  <c r="EL88" i="135"/>
  <c r="EM88" i="135"/>
  <c r="EN88" i="135"/>
  <c r="EO88" i="135"/>
  <c r="EP88" i="135"/>
  <c r="EQ88" i="135"/>
  <c r="ER88" i="135"/>
  <c r="ES88" i="135"/>
  <c r="ET88" i="135"/>
  <c r="EU88" i="135"/>
  <c r="EV88" i="135"/>
  <c r="EW88" i="135"/>
  <c r="EX88" i="135"/>
  <c r="FY52" i="135"/>
  <c r="FZ52" i="135"/>
  <c r="GA52" i="135"/>
  <c r="GB52" i="135"/>
  <c r="GC52" i="135"/>
  <c r="GD52" i="135"/>
  <c r="GE52" i="135"/>
  <c r="GF52" i="135"/>
  <c r="GG52" i="135"/>
  <c r="GH52" i="135"/>
  <c r="GI52" i="135"/>
  <c r="GJ52" i="135"/>
  <c r="GK52" i="135"/>
  <c r="GL52" i="135"/>
  <c r="GM52" i="135"/>
  <c r="GN52" i="135"/>
  <c r="GO52" i="135"/>
  <c r="GP52" i="135"/>
  <c r="GQ52" i="135"/>
  <c r="GR52" i="135"/>
  <c r="GS52" i="135"/>
  <c r="GT52" i="135"/>
  <c r="GU52" i="135"/>
  <c r="GV52" i="135"/>
  <c r="GW52" i="135"/>
  <c r="GX52" i="135"/>
  <c r="GY52" i="135"/>
  <c r="GZ52" i="135"/>
  <c r="DW52" i="135"/>
  <c r="DX52" i="135"/>
  <c r="DY52" i="135"/>
  <c r="DZ52" i="135"/>
  <c r="EA52" i="135"/>
  <c r="EB52" i="135"/>
  <c r="EC52" i="135"/>
  <c r="ED52" i="135"/>
  <c r="EE52" i="135"/>
  <c r="EF52" i="135"/>
  <c r="EG52" i="135"/>
  <c r="EH52" i="135"/>
  <c r="EI52" i="135"/>
  <c r="EJ52" i="135"/>
  <c r="EK52" i="135"/>
  <c r="EL52" i="135"/>
  <c r="EM52" i="135"/>
  <c r="EN52" i="135"/>
  <c r="EO52" i="135"/>
  <c r="EP52" i="135"/>
  <c r="EQ52" i="135"/>
  <c r="ER52" i="135"/>
  <c r="ES52" i="135"/>
  <c r="ET52" i="135"/>
  <c r="EU52" i="135"/>
  <c r="EV52" i="135"/>
  <c r="EW52" i="135"/>
  <c r="EX52" i="135"/>
  <c r="FY49" i="135"/>
  <c r="FZ49" i="135"/>
  <c r="GA49" i="135"/>
  <c r="GB49" i="135"/>
  <c r="GC49" i="135"/>
  <c r="GD49" i="135"/>
  <c r="GE49" i="135"/>
  <c r="GF49" i="135"/>
  <c r="GG49" i="135"/>
  <c r="GH49" i="135"/>
  <c r="GI49" i="135"/>
  <c r="GJ49" i="135"/>
  <c r="GK49" i="135"/>
  <c r="GL49" i="135"/>
  <c r="GM49" i="135"/>
  <c r="GN49" i="135"/>
  <c r="GO49" i="135"/>
  <c r="GP49" i="135"/>
  <c r="GQ49" i="135"/>
  <c r="GR49" i="135"/>
  <c r="GS49" i="135"/>
  <c r="GT49" i="135"/>
  <c r="GU49" i="135"/>
  <c r="GV49" i="135"/>
  <c r="GW49" i="135"/>
  <c r="GX49" i="135"/>
  <c r="GY49" i="135"/>
  <c r="GZ49" i="135"/>
  <c r="DW49" i="135"/>
  <c r="DX49" i="135"/>
  <c r="DY49" i="135"/>
  <c r="DZ49" i="135"/>
  <c r="EA49" i="135"/>
  <c r="EB49" i="135"/>
  <c r="EC49" i="135"/>
  <c r="ED49" i="135"/>
  <c r="EE49" i="135"/>
  <c r="EF49" i="135"/>
  <c r="EG49" i="135"/>
  <c r="EH49" i="135"/>
  <c r="EI49" i="135"/>
  <c r="EJ49" i="135"/>
  <c r="EK49" i="135"/>
  <c r="EL49" i="135"/>
  <c r="EM49" i="135"/>
  <c r="EN49" i="135"/>
  <c r="EO49" i="135"/>
  <c r="EP49" i="135"/>
  <c r="EQ49" i="135"/>
  <c r="ER49" i="135"/>
  <c r="ES49" i="135"/>
  <c r="ET49" i="135"/>
  <c r="EU49" i="135"/>
  <c r="EV49" i="135"/>
  <c r="EW49" i="135"/>
  <c r="EX49" i="135"/>
  <c r="FJ39" i="135"/>
  <c r="FK39" i="135"/>
  <c r="FL39" i="135"/>
  <c r="FM39" i="135"/>
  <c r="FN39" i="135"/>
  <c r="FO39" i="135"/>
  <c r="FP39" i="135"/>
  <c r="FQ39" i="135"/>
  <c r="FR39" i="135"/>
  <c r="FS39" i="135"/>
  <c r="FT39" i="135"/>
  <c r="FU39" i="135"/>
  <c r="FV39" i="135"/>
  <c r="FW39" i="135"/>
  <c r="FX39" i="135"/>
  <c r="FY39" i="135"/>
  <c r="FZ39" i="135"/>
  <c r="GA39" i="135"/>
  <c r="GB39" i="135"/>
  <c r="GC39" i="135"/>
  <c r="GD39" i="135"/>
  <c r="GE39" i="135"/>
  <c r="GF39" i="135"/>
  <c r="GG39" i="135"/>
  <c r="GH39" i="135"/>
  <c r="GI39" i="135"/>
  <c r="GJ39" i="135"/>
  <c r="GK39" i="135"/>
  <c r="GL39" i="135"/>
  <c r="GM39" i="135"/>
  <c r="GN39" i="135"/>
  <c r="GO39" i="135"/>
  <c r="GP39" i="135"/>
  <c r="GQ39" i="135"/>
  <c r="GR39" i="135"/>
  <c r="GS39" i="135"/>
  <c r="GT39" i="135"/>
  <c r="GU39" i="135"/>
  <c r="GV39" i="135"/>
  <c r="GW39" i="135"/>
  <c r="GX39" i="135"/>
  <c r="GY39" i="135"/>
  <c r="GZ39" i="135"/>
  <c r="DH39" i="135"/>
  <c r="DI39" i="135"/>
  <c r="DJ39" i="135"/>
  <c r="DK39" i="135"/>
  <c r="DL39" i="135"/>
  <c r="DM39" i="135"/>
  <c r="DN39" i="135"/>
  <c r="DO39" i="135"/>
  <c r="DP39" i="135"/>
  <c r="DQ39" i="135"/>
  <c r="DR39" i="135"/>
  <c r="DS39" i="135"/>
  <c r="DT39" i="135"/>
  <c r="DU39" i="135"/>
  <c r="DV39" i="135"/>
  <c r="DW39" i="135"/>
  <c r="DX39" i="135"/>
  <c r="DY39" i="135"/>
  <c r="DZ39" i="135"/>
  <c r="EA39" i="135"/>
  <c r="EB39" i="135"/>
  <c r="EC39" i="135"/>
  <c r="ED39" i="135"/>
  <c r="EE39" i="135"/>
  <c r="EF39" i="135"/>
  <c r="EG39" i="135"/>
  <c r="EH39" i="135"/>
  <c r="EI39" i="135"/>
  <c r="EJ39" i="135"/>
  <c r="EK39" i="135"/>
  <c r="EL39" i="135"/>
  <c r="EM39" i="135"/>
  <c r="EN39" i="135"/>
  <c r="EO39" i="135"/>
  <c r="EP39" i="135"/>
  <c r="EQ39" i="135"/>
  <c r="ER39" i="135"/>
  <c r="ES39" i="135"/>
  <c r="ET39" i="135"/>
  <c r="EU39" i="135"/>
  <c r="EV39" i="135"/>
  <c r="EW39" i="135"/>
  <c r="EX39" i="135"/>
  <c r="FO78" i="135"/>
  <c r="FP78" i="135"/>
  <c r="FQ78" i="135"/>
  <c r="FR78" i="135"/>
  <c r="FS78" i="135"/>
  <c r="FT78" i="135"/>
  <c r="FU78" i="135"/>
  <c r="FV78" i="135"/>
  <c r="FW78" i="135"/>
  <c r="FX78" i="135"/>
  <c r="FY78" i="135"/>
  <c r="FZ78" i="135"/>
  <c r="GA78" i="135"/>
  <c r="GB78" i="135"/>
  <c r="GC78" i="135"/>
  <c r="GD78" i="135"/>
  <c r="GE78" i="135"/>
  <c r="GF78" i="135"/>
  <c r="GG78" i="135"/>
  <c r="GH78" i="135"/>
  <c r="GI78" i="135"/>
  <c r="GJ78" i="135"/>
  <c r="GK78" i="135"/>
  <c r="GL78" i="135"/>
  <c r="GM78" i="135"/>
  <c r="GN78" i="135"/>
  <c r="GO78" i="135"/>
  <c r="GP78" i="135"/>
  <c r="GQ78" i="135"/>
  <c r="GR78" i="135"/>
  <c r="GS78" i="135"/>
  <c r="GT78" i="135"/>
  <c r="GU78" i="135"/>
  <c r="GV78" i="135"/>
  <c r="GW78" i="135"/>
  <c r="GX78" i="135"/>
  <c r="GY78" i="135"/>
  <c r="GZ78" i="135"/>
  <c r="DM78" i="135"/>
  <c r="DN78" i="135"/>
  <c r="DO78" i="135"/>
  <c r="DP78" i="135"/>
  <c r="DQ78" i="135"/>
  <c r="DR78" i="135"/>
  <c r="DS78" i="135"/>
  <c r="DT78" i="135"/>
  <c r="DU78" i="135"/>
  <c r="DV78" i="135"/>
  <c r="DW78" i="135"/>
  <c r="DX78" i="135"/>
  <c r="DY78" i="135"/>
  <c r="DZ78" i="135"/>
  <c r="EA78" i="135"/>
  <c r="EB78" i="135"/>
  <c r="EC78" i="135"/>
  <c r="ED78" i="135"/>
  <c r="EE78" i="135"/>
  <c r="EF78" i="135"/>
  <c r="EG78" i="135"/>
  <c r="EH78" i="135"/>
  <c r="EI78" i="135"/>
  <c r="EJ78" i="135"/>
  <c r="EK78" i="135"/>
  <c r="EL78" i="135"/>
  <c r="EM78" i="135"/>
  <c r="EN78" i="135"/>
  <c r="EO78" i="135"/>
  <c r="EP78" i="135"/>
  <c r="EQ78" i="135"/>
  <c r="ER78" i="135"/>
  <c r="ES78" i="135"/>
  <c r="ET78" i="135"/>
  <c r="EU78" i="135"/>
  <c r="EV78" i="135"/>
  <c r="EW78" i="135"/>
  <c r="EX78" i="135"/>
  <c r="FR47" i="135"/>
  <c r="FS47" i="135"/>
  <c r="FT47" i="135"/>
  <c r="FU47" i="135"/>
  <c r="FV47" i="135"/>
  <c r="FW47" i="135"/>
  <c r="FX47" i="135"/>
  <c r="FY47" i="135"/>
  <c r="FZ47" i="135"/>
  <c r="GA47" i="135"/>
  <c r="GB47" i="135"/>
  <c r="GC47" i="135"/>
  <c r="GD47" i="135"/>
  <c r="GE47" i="135"/>
  <c r="GF47" i="135"/>
  <c r="GG47" i="135"/>
  <c r="GH47" i="135"/>
  <c r="GI47" i="135"/>
  <c r="GJ47" i="135"/>
  <c r="GK47" i="135"/>
  <c r="GL47" i="135"/>
  <c r="GM47" i="135"/>
  <c r="GN47" i="135"/>
  <c r="GO47" i="135"/>
  <c r="GP47" i="135"/>
  <c r="GQ47" i="135"/>
  <c r="GR47" i="135"/>
  <c r="GS47" i="135"/>
  <c r="GT47" i="135"/>
  <c r="GU47" i="135"/>
  <c r="GV47" i="135"/>
  <c r="GW47" i="135"/>
  <c r="GX47" i="135"/>
  <c r="GY47" i="135"/>
  <c r="GZ47" i="135"/>
  <c r="DP47" i="135"/>
  <c r="DQ47" i="135"/>
  <c r="DR47" i="135"/>
  <c r="DS47" i="135"/>
  <c r="DT47" i="135"/>
  <c r="DU47" i="135"/>
  <c r="DV47" i="135"/>
  <c r="DW47" i="135"/>
  <c r="DX47" i="135"/>
  <c r="DY47" i="135"/>
  <c r="DZ47" i="135"/>
  <c r="EA47" i="135"/>
  <c r="EB47" i="135"/>
  <c r="EC47" i="135"/>
  <c r="ED47" i="135"/>
  <c r="EE47" i="135"/>
  <c r="EF47" i="135"/>
  <c r="EG47" i="135"/>
  <c r="EH47" i="135"/>
  <c r="EI47" i="135"/>
  <c r="EJ47" i="135"/>
  <c r="EK47" i="135"/>
  <c r="EL47" i="135"/>
  <c r="EM47" i="135"/>
  <c r="EN47" i="135"/>
  <c r="EO47" i="135"/>
  <c r="EP47" i="135"/>
  <c r="EQ47" i="135"/>
  <c r="ER47" i="135"/>
  <c r="ES47" i="135"/>
  <c r="ET47" i="135"/>
  <c r="EU47" i="135"/>
  <c r="EV47" i="135"/>
  <c r="EW47" i="135"/>
  <c r="EX47" i="135"/>
  <c r="FM68" i="135"/>
  <c r="FN68" i="135"/>
  <c r="FO68" i="135"/>
  <c r="FP68" i="135"/>
  <c r="FQ68" i="135"/>
  <c r="FR68" i="135"/>
  <c r="FS68" i="135"/>
  <c r="FT68" i="135"/>
  <c r="FU68" i="135"/>
  <c r="FV68" i="135"/>
  <c r="FW68" i="135"/>
  <c r="FX68" i="135"/>
  <c r="FY68" i="135"/>
  <c r="FZ68" i="135"/>
  <c r="GA68" i="135"/>
  <c r="GB68" i="135"/>
  <c r="GC68" i="135"/>
  <c r="GD68" i="135"/>
  <c r="GE68" i="135"/>
  <c r="GF68" i="135"/>
  <c r="GG68" i="135"/>
  <c r="GH68" i="135"/>
  <c r="GI68" i="135"/>
  <c r="GJ68" i="135"/>
  <c r="GK68" i="135"/>
  <c r="GL68" i="135"/>
  <c r="GM68" i="135"/>
  <c r="GN68" i="135"/>
  <c r="GO68" i="135"/>
  <c r="GP68" i="135"/>
  <c r="GQ68" i="135"/>
  <c r="GR68" i="135"/>
  <c r="GS68" i="135"/>
  <c r="GT68" i="135"/>
  <c r="GU68" i="135"/>
  <c r="GV68" i="135"/>
  <c r="GW68" i="135"/>
  <c r="GX68" i="135"/>
  <c r="GY68" i="135"/>
  <c r="GZ68" i="135"/>
  <c r="DK68" i="135"/>
  <c r="DL68" i="135"/>
  <c r="DM68" i="135"/>
  <c r="DN68" i="135"/>
  <c r="DO68" i="135"/>
  <c r="DP68" i="135"/>
  <c r="DQ68" i="135"/>
  <c r="DR68" i="135"/>
  <c r="DS68" i="135"/>
  <c r="DT68" i="135"/>
  <c r="DU68" i="135"/>
  <c r="DV68" i="135"/>
  <c r="DW68" i="135"/>
  <c r="DX68" i="135"/>
  <c r="DY68" i="135"/>
  <c r="DZ68" i="135"/>
  <c r="EA68" i="135"/>
  <c r="EB68" i="135"/>
  <c r="EC68" i="135"/>
  <c r="ED68" i="135"/>
  <c r="EE68" i="135"/>
  <c r="EF68" i="135"/>
  <c r="EG68" i="135"/>
  <c r="EH68" i="135"/>
  <c r="EI68" i="135"/>
  <c r="EJ68" i="135"/>
  <c r="EK68" i="135"/>
  <c r="EL68" i="135"/>
  <c r="EM68" i="135"/>
  <c r="EN68" i="135"/>
  <c r="EO68" i="135"/>
  <c r="EP68" i="135"/>
  <c r="EQ68" i="135"/>
  <c r="ER68" i="135"/>
  <c r="ES68" i="135"/>
  <c r="ET68" i="135"/>
  <c r="EU68" i="135"/>
  <c r="EV68" i="135"/>
  <c r="EW68" i="135"/>
  <c r="EX68" i="135"/>
  <c r="FO70" i="135"/>
  <c r="FP70" i="135"/>
  <c r="FQ70" i="135"/>
  <c r="FR70" i="135"/>
  <c r="FS70" i="135"/>
  <c r="FT70" i="135"/>
  <c r="FU70" i="135"/>
  <c r="FV70" i="135"/>
  <c r="FW70" i="135"/>
  <c r="FX70" i="135"/>
  <c r="FY70" i="135"/>
  <c r="FZ70" i="135"/>
  <c r="GA70" i="135"/>
  <c r="GB70" i="135"/>
  <c r="GC70" i="135"/>
  <c r="GD70" i="135"/>
  <c r="FK70" i="135"/>
  <c r="FL70" i="135"/>
  <c r="FM70" i="135"/>
  <c r="GE70" i="135"/>
  <c r="FJ70" i="135"/>
  <c r="FN70" i="135"/>
  <c r="GF70" i="135"/>
  <c r="GG70" i="135"/>
  <c r="GH70" i="135"/>
  <c r="GI70" i="135"/>
  <c r="GJ70" i="135"/>
  <c r="GK70" i="135"/>
  <c r="GL70" i="135"/>
  <c r="GM70" i="135"/>
  <c r="GN70" i="135"/>
  <c r="GO70" i="135"/>
  <c r="GP70" i="135"/>
  <c r="GQ70" i="135"/>
  <c r="GR70" i="135"/>
  <c r="GS70" i="135"/>
  <c r="GT70" i="135"/>
  <c r="GU70" i="135"/>
  <c r="GV70" i="135"/>
  <c r="GW70" i="135"/>
  <c r="GX70" i="135"/>
  <c r="GY70" i="135"/>
  <c r="GZ70" i="135"/>
  <c r="DM70" i="135"/>
  <c r="DN70" i="135"/>
  <c r="DO70" i="135"/>
  <c r="DP70" i="135"/>
  <c r="DQ70" i="135"/>
  <c r="DR70" i="135"/>
  <c r="DS70" i="135"/>
  <c r="DT70" i="135"/>
  <c r="DU70" i="135"/>
  <c r="DV70" i="135"/>
  <c r="DW70" i="135"/>
  <c r="DX70" i="135"/>
  <c r="DY70" i="135"/>
  <c r="DZ70" i="135"/>
  <c r="EA70" i="135"/>
  <c r="EB70" i="135"/>
  <c r="EC70" i="135"/>
  <c r="ED70" i="135"/>
  <c r="EE70" i="135"/>
  <c r="EF70" i="135"/>
  <c r="EG70" i="135"/>
  <c r="EH70" i="135"/>
  <c r="EI70" i="135"/>
  <c r="EJ70" i="135"/>
  <c r="EK70" i="135"/>
  <c r="EL70" i="135"/>
  <c r="EM70" i="135"/>
  <c r="EN70" i="135"/>
  <c r="EO70" i="135"/>
  <c r="EP70" i="135"/>
  <c r="EQ70" i="135"/>
  <c r="ER70" i="135"/>
  <c r="ES70" i="135"/>
  <c r="ET70" i="135"/>
  <c r="EU70" i="135"/>
  <c r="EV70" i="135"/>
  <c r="EW70" i="135"/>
  <c r="EX70" i="135"/>
  <c r="FM54" i="135"/>
  <c r="FN54" i="135"/>
  <c r="FO54" i="135"/>
  <c r="FP54" i="135"/>
  <c r="FQ54" i="135"/>
  <c r="FR54" i="135"/>
  <c r="FS54" i="135"/>
  <c r="FT54" i="135"/>
  <c r="FU54" i="135"/>
  <c r="FV54" i="135"/>
  <c r="FW54" i="135"/>
  <c r="FX54" i="135"/>
  <c r="FY54" i="135"/>
  <c r="FZ54" i="135"/>
  <c r="GA54" i="135"/>
  <c r="GB54" i="135"/>
  <c r="GC54" i="135"/>
  <c r="GD54" i="135"/>
  <c r="GE54" i="135"/>
  <c r="GF54" i="135"/>
  <c r="GG54" i="135"/>
  <c r="GH54" i="135"/>
  <c r="GI54" i="135"/>
  <c r="GJ54" i="135"/>
  <c r="GK54" i="135"/>
  <c r="GL54" i="135"/>
  <c r="GM54" i="135"/>
  <c r="GN54" i="135"/>
  <c r="GO54" i="135"/>
  <c r="GP54" i="135"/>
  <c r="GQ54" i="135"/>
  <c r="GR54" i="135"/>
  <c r="GS54" i="135"/>
  <c r="GT54" i="135"/>
  <c r="GU54" i="135"/>
  <c r="GV54" i="135"/>
  <c r="GW54" i="135"/>
  <c r="GX54" i="135"/>
  <c r="GY54" i="135"/>
  <c r="GZ54" i="135"/>
  <c r="DK54" i="135"/>
  <c r="DL54" i="135"/>
  <c r="DM54" i="135"/>
  <c r="DN54" i="135"/>
  <c r="DO54" i="135"/>
  <c r="DP54" i="135"/>
  <c r="DQ54" i="135"/>
  <c r="DR54" i="135"/>
  <c r="DS54" i="135"/>
  <c r="DT54" i="135"/>
  <c r="DU54" i="135"/>
  <c r="DV54" i="135"/>
  <c r="DW54" i="135"/>
  <c r="DX54" i="135"/>
  <c r="DY54" i="135"/>
  <c r="DZ54" i="135"/>
  <c r="EA54" i="135"/>
  <c r="EB54" i="135"/>
  <c r="EC54" i="135"/>
  <c r="ED54" i="135"/>
  <c r="EE54" i="135"/>
  <c r="EF54" i="135"/>
  <c r="EG54" i="135"/>
  <c r="EH54" i="135"/>
  <c r="EI54" i="135"/>
  <c r="EJ54" i="135"/>
  <c r="EK54" i="135"/>
  <c r="EL54" i="135"/>
  <c r="EM54" i="135"/>
  <c r="EN54" i="135"/>
  <c r="EO54" i="135"/>
  <c r="EP54" i="135"/>
  <c r="EQ54" i="135"/>
  <c r="ER54" i="135"/>
  <c r="ES54" i="135"/>
  <c r="ET54" i="135"/>
  <c r="EU54" i="135"/>
  <c r="EV54" i="135"/>
  <c r="EW54" i="135"/>
  <c r="EX54" i="135"/>
  <c r="FN59" i="135"/>
  <c r="FO59" i="135"/>
  <c r="FP59" i="135"/>
  <c r="FQ59" i="135"/>
  <c r="FR59" i="135"/>
  <c r="FS59" i="135"/>
  <c r="FT59" i="135"/>
  <c r="FU59" i="135"/>
  <c r="FV59" i="135"/>
  <c r="FW59" i="135"/>
  <c r="FX59" i="135"/>
  <c r="FY59" i="135"/>
  <c r="FZ59" i="135"/>
  <c r="GA59" i="135"/>
  <c r="GB59" i="135"/>
  <c r="GC59" i="135"/>
  <c r="GD59" i="135"/>
  <c r="GE59" i="135"/>
  <c r="GF59" i="135"/>
  <c r="GG59" i="135"/>
  <c r="GH59" i="135"/>
  <c r="GI59" i="135"/>
  <c r="GJ59" i="135"/>
  <c r="GK59" i="135"/>
  <c r="GL59" i="135"/>
  <c r="GM59" i="135"/>
  <c r="GN59" i="135"/>
  <c r="GO59" i="135"/>
  <c r="GP59" i="135"/>
  <c r="GQ59" i="135"/>
  <c r="GR59" i="135"/>
  <c r="GS59" i="135"/>
  <c r="GT59" i="135"/>
  <c r="GU59" i="135"/>
  <c r="GV59" i="135"/>
  <c r="GW59" i="135"/>
  <c r="GX59" i="135"/>
  <c r="GY59" i="135"/>
  <c r="GZ59" i="135"/>
  <c r="DL59" i="135"/>
  <c r="DM59" i="135"/>
  <c r="DN59" i="135"/>
  <c r="DO59" i="135"/>
  <c r="DP59" i="135"/>
  <c r="DQ59" i="135"/>
  <c r="DR59" i="135"/>
  <c r="DS59" i="135"/>
  <c r="DT59" i="135"/>
  <c r="DU59" i="135"/>
  <c r="DV59" i="135"/>
  <c r="DW59" i="135"/>
  <c r="DX59" i="135"/>
  <c r="DY59" i="135"/>
  <c r="DZ59" i="135"/>
  <c r="EA59" i="135"/>
  <c r="EB59" i="135"/>
  <c r="EC59" i="135"/>
  <c r="ED59" i="135"/>
  <c r="EE59" i="135"/>
  <c r="EF59" i="135"/>
  <c r="EG59" i="135"/>
  <c r="EH59" i="135"/>
  <c r="EI59" i="135"/>
  <c r="EJ59" i="135"/>
  <c r="EK59" i="135"/>
  <c r="EL59" i="135"/>
  <c r="EM59" i="135"/>
  <c r="EN59" i="135"/>
  <c r="EO59" i="135"/>
  <c r="EP59" i="135"/>
  <c r="EQ59" i="135"/>
  <c r="ER59" i="135"/>
  <c r="ES59" i="135"/>
  <c r="ET59" i="135"/>
  <c r="EU59" i="135"/>
  <c r="EV59" i="135"/>
  <c r="EW59" i="135"/>
  <c r="EX59" i="135"/>
  <c r="FO66" i="135"/>
  <c r="FP66" i="135"/>
  <c r="FQ66" i="135"/>
  <c r="FR66" i="135"/>
  <c r="FS66" i="135"/>
  <c r="FT66" i="135"/>
  <c r="FU66" i="135"/>
  <c r="FV66" i="135"/>
  <c r="FW66" i="135"/>
  <c r="FX66" i="135"/>
  <c r="FY66" i="135"/>
  <c r="FZ66" i="135"/>
  <c r="GA66" i="135"/>
  <c r="GB66" i="135"/>
  <c r="GC66" i="135"/>
  <c r="GD66" i="135"/>
  <c r="GE66" i="135"/>
  <c r="GF66" i="135"/>
  <c r="GG66" i="135"/>
  <c r="GH66" i="135"/>
  <c r="GI66" i="135"/>
  <c r="GJ66" i="135"/>
  <c r="GK66" i="135"/>
  <c r="GL66" i="135"/>
  <c r="GM66" i="135"/>
  <c r="GN66" i="135"/>
  <c r="GO66" i="135"/>
  <c r="GP66" i="135"/>
  <c r="GQ66" i="135"/>
  <c r="GR66" i="135"/>
  <c r="GS66" i="135"/>
  <c r="GT66" i="135"/>
  <c r="GU66" i="135"/>
  <c r="GV66" i="135"/>
  <c r="GW66" i="135"/>
  <c r="GX66" i="135"/>
  <c r="GY66" i="135"/>
  <c r="GZ66" i="135"/>
  <c r="DM66" i="135"/>
  <c r="DN66" i="135"/>
  <c r="DO66" i="135"/>
  <c r="DP66" i="135"/>
  <c r="DQ66" i="135"/>
  <c r="DR66" i="135"/>
  <c r="DS66" i="135"/>
  <c r="DT66" i="135"/>
  <c r="DU66" i="135"/>
  <c r="DV66" i="135"/>
  <c r="DW66" i="135"/>
  <c r="DX66" i="135"/>
  <c r="DY66" i="135"/>
  <c r="DZ66" i="135"/>
  <c r="EA66" i="135"/>
  <c r="EB66" i="135"/>
  <c r="EC66" i="135"/>
  <c r="ED66" i="135"/>
  <c r="EE66" i="135"/>
  <c r="EF66" i="135"/>
  <c r="EG66" i="135"/>
  <c r="EH66" i="135"/>
  <c r="EI66" i="135"/>
  <c r="EJ66" i="135"/>
  <c r="EK66" i="135"/>
  <c r="EL66" i="135"/>
  <c r="EM66" i="135"/>
  <c r="EN66" i="135"/>
  <c r="EO66" i="135"/>
  <c r="EP66" i="135"/>
  <c r="EQ66" i="135"/>
  <c r="ER66" i="135"/>
  <c r="ES66" i="135"/>
  <c r="ET66" i="135"/>
  <c r="EU66" i="135"/>
  <c r="EV66" i="135"/>
  <c r="EW66" i="135"/>
  <c r="EX66" i="135"/>
  <c r="FR84" i="135"/>
  <c r="FS84" i="135"/>
  <c r="FT84" i="135"/>
  <c r="FU84" i="135"/>
  <c r="FV84" i="135"/>
  <c r="FW84" i="135"/>
  <c r="FX84" i="135"/>
  <c r="FY84" i="135"/>
  <c r="FZ84" i="135"/>
  <c r="GA84" i="135"/>
  <c r="GB84" i="135"/>
  <c r="GC84" i="135"/>
  <c r="GD84" i="135"/>
  <c r="GE84" i="135"/>
  <c r="GF84" i="135"/>
  <c r="GG84" i="135"/>
  <c r="GH84" i="135"/>
  <c r="GI84" i="135"/>
  <c r="GJ84" i="135"/>
  <c r="GK84" i="135"/>
  <c r="GL84" i="135"/>
  <c r="GM84" i="135"/>
  <c r="GN84" i="135"/>
  <c r="GO84" i="135"/>
  <c r="GP84" i="135"/>
  <c r="GQ84" i="135"/>
  <c r="GR84" i="135"/>
  <c r="GS84" i="135"/>
  <c r="GT84" i="135"/>
  <c r="GU84" i="135"/>
  <c r="GV84" i="135"/>
  <c r="GW84" i="135"/>
  <c r="GX84" i="135"/>
  <c r="GY84" i="135"/>
  <c r="GZ84" i="135"/>
  <c r="DP84" i="135"/>
  <c r="DQ84" i="135"/>
  <c r="DR84" i="135"/>
  <c r="DS84" i="135"/>
  <c r="DT84" i="135"/>
  <c r="DU84" i="135"/>
  <c r="DV84" i="135"/>
  <c r="DW84" i="135"/>
  <c r="DX84" i="135"/>
  <c r="DY84" i="135"/>
  <c r="DZ84" i="135"/>
  <c r="EA84" i="135"/>
  <c r="EB84" i="135"/>
  <c r="EC84" i="135"/>
  <c r="ED84" i="135"/>
  <c r="EE84" i="135"/>
  <c r="EF84" i="135"/>
  <c r="EG84" i="135"/>
  <c r="EH84" i="135"/>
  <c r="EI84" i="135"/>
  <c r="EJ84" i="135"/>
  <c r="EK84" i="135"/>
  <c r="EL84" i="135"/>
  <c r="EM84" i="135"/>
  <c r="EN84" i="135"/>
  <c r="EO84" i="135"/>
  <c r="EP84" i="135"/>
  <c r="EQ84" i="135"/>
  <c r="ER84" i="135"/>
  <c r="ES84" i="135"/>
  <c r="ET84" i="135"/>
  <c r="EU84" i="135"/>
  <c r="EV84" i="135"/>
  <c r="EW84" i="135"/>
  <c r="EX84" i="135"/>
  <c r="FO76" i="135"/>
  <c r="FP76" i="135"/>
  <c r="FQ76" i="135"/>
  <c r="FR76" i="135"/>
  <c r="FS76" i="135"/>
  <c r="FT76" i="135"/>
  <c r="FU76" i="135"/>
  <c r="FV76" i="135"/>
  <c r="FW76" i="135"/>
  <c r="FX76" i="135"/>
  <c r="FY76" i="135"/>
  <c r="FZ76" i="135"/>
  <c r="GA76" i="135"/>
  <c r="GB76" i="135"/>
  <c r="GC76" i="135"/>
  <c r="GD76" i="135"/>
  <c r="GE76" i="135"/>
  <c r="GF76" i="135"/>
  <c r="GG76" i="135"/>
  <c r="GH76" i="135"/>
  <c r="GI76" i="135"/>
  <c r="GJ76" i="135"/>
  <c r="GK76" i="135"/>
  <c r="GL76" i="135"/>
  <c r="GM76" i="135"/>
  <c r="GN76" i="135"/>
  <c r="GO76" i="135"/>
  <c r="GP76" i="135"/>
  <c r="GQ76" i="135"/>
  <c r="GR76" i="135"/>
  <c r="GS76" i="135"/>
  <c r="GT76" i="135"/>
  <c r="GU76" i="135"/>
  <c r="GV76" i="135"/>
  <c r="GW76" i="135"/>
  <c r="GX76" i="135"/>
  <c r="GY76" i="135"/>
  <c r="GZ76" i="135"/>
  <c r="DM76" i="135"/>
  <c r="DN76" i="135"/>
  <c r="DO76" i="135"/>
  <c r="DP76" i="135"/>
  <c r="DQ76" i="135"/>
  <c r="DR76" i="135"/>
  <c r="DS76" i="135"/>
  <c r="DT76" i="135"/>
  <c r="DU76" i="135"/>
  <c r="DV76" i="135"/>
  <c r="DW76" i="135"/>
  <c r="DX76" i="135"/>
  <c r="DY76" i="135"/>
  <c r="DZ76" i="135"/>
  <c r="EA76" i="135"/>
  <c r="EB76" i="135"/>
  <c r="EC76" i="135"/>
  <c r="ED76" i="135"/>
  <c r="EE76" i="135"/>
  <c r="EF76" i="135"/>
  <c r="EG76" i="135"/>
  <c r="EH76" i="135"/>
  <c r="EI76" i="135"/>
  <c r="EJ76" i="135"/>
  <c r="EK76" i="135"/>
  <c r="EL76" i="135"/>
  <c r="EM76" i="135"/>
  <c r="EN76" i="135"/>
  <c r="EO76" i="135"/>
  <c r="EP76" i="135"/>
  <c r="EQ76" i="135"/>
  <c r="ER76" i="135"/>
  <c r="ES76" i="135"/>
  <c r="ET76" i="135"/>
  <c r="EU76" i="135"/>
  <c r="EV76" i="135"/>
  <c r="EW76" i="135"/>
  <c r="EX76" i="135"/>
  <c r="FP94" i="135"/>
  <c r="FQ94" i="135"/>
  <c r="FR94" i="135"/>
  <c r="FS94" i="135"/>
  <c r="FT94" i="135"/>
  <c r="FU94" i="135"/>
  <c r="FV94" i="135"/>
  <c r="FW94" i="135"/>
  <c r="FX94" i="135"/>
  <c r="FY94" i="135"/>
  <c r="FZ94" i="135"/>
  <c r="GA94" i="135"/>
  <c r="GB94" i="135"/>
  <c r="GC94" i="135"/>
  <c r="GD94" i="135"/>
  <c r="GE94" i="135"/>
  <c r="GF94" i="135"/>
  <c r="GG94" i="135"/>
  <c r="GH94" i="135"/>
  <c r="GI94" i="135"/>
  <c r="GJ94" i="135"/>
  <c r="GK94" i="135"/>
  <c r="GL94" i="135"/>
  <c r="GM94" i="135"/>
  <c r="GN94" i="135"/>
  <c r="GO94" i="135"/>
  <c r="GP94" i="135"/>
  <c r="GQ94" i="135"/>
  <c r="GR94" i="135"/>
  <c r="GS94" i="135"/>
  <c r="GT94" i="135"/>
  <c r="GU94" i="135"/>
  <c r="GV94" i="135"/>
  <c r="GW94" i="135"/>
  <c r="GX94" i="135"/>
  <c r="GY94" i="135"/>
  <c r="GZ94" i="135"/>
  <c r="DN94" i="135"/>
  <c r="DO94" i="135"/>
  <c r="DP94" i="135"/>
  <c r="DQ94" i="135"/>
  <c r="DR94" i="135"/>
  <c r="DS94" i="135"/>
  <c r="DT94" i="135"/>
  <c r="DU94" i="135"/>
  <c r="DV94" i="135"/>
  <c r="DW94" i="135"/>
  <c r="DX94" i="135"/>
  <c r="DY94" i="135"/>
  <c r="DZ94" i="135"/>
  <c r="EA94" i="135"/>
  <c r="EB94" i="135"/>
  <c r="EC94" i="135"/>
  <c r="ED94" i="135"/>
  <c r="EE94" i="135"/>
  <c r="EF94" i="135"/>
  <c r="EG94" i="135"/>
  <c r="EH94" i="135"/>
  <c r="EI94" i="135"/>
  <c r="EJ94" i="135"/>
  <c r="EK94" i="135"/>
  <c r="EL94" i="135"/>
  <c r="EM94" i="135"/>
  <c r="EN94" i="135"/>
  <c r="EO94" i="135"/>
  <c r="EP94" i="135"/>
  <c r="EQ94" i="135"/>
  <c r="ER94" i="135"/>
  <c r="ES94" i="135"/>
  <c r="ET94" i="135"/>
  <c r="EU94" i="135"/>
  <c r="EV94" i="135"/>
  <c r="EW94" i="135"/>
  <c r="EX94" i="135"/>
  <c r="AM48" i="135"/>
  <c r="AP59" i="135"/>
  <c r="AT59" i="135"/>
  <c r="FO51" i="135"/>
  <c r="FP51" i="135"/>
  <c r="FQ51" i="135"/>
  <c r="FR51" i="135"/>
  <c r="FS51" i="135"/>
  <c r="FT51" i="135"/>
  <c r="FU51" i="135"/>
  <c r="FV51" i="135"/>
  <c r="FW51" i="135"/>
  <c r="FX51" i="135"/>
  <c r="FY51" i="135"/>
  <c r="FZ51" i="135"/>
  <c r="GA51" i="135"/>
  <c r="GB51" i="135"/>
  <c r="GC51" i="135"/>
  <c r="GD51" i="135"/>
  <c r="GE51" i="135"/>
  <c r="GF51" i="135"/>
  <c r="GG51" i="135"/>
  <c r="GH51" i="135"/>
  <c r="GI51" i="135"/>
  <c r="GJ51" i="135"/>
  <c r="GK51" i="135"/>
  <c r="GL51" i="135"/>
  <c r="GM51" i="135"/>
  <c r="GN51" i="135"/>
  <c r="GO51" i="135"/>
  <c r="GP51" i="135"/>
  <c r="GQ51" i="135"/>
  <c r="GR51" i="135"/>
  <c r="GS51" i="135"/>
  <c r="GT51" i="135"/>
  <c r="GU51" i="135"/>
  <c r="GV51" i="135"/>
  <c r="GW51" i="135"/>
  <c r="GX51" i="135"/>
  <c r="GY51" i="135"/>
  <c r="GZ51" i="135"/>
  <c r="DM51" i="135"/>
  <c r="DN51" i="135"/>
  <c r="DO51" i="135"/>
  <c r="DP51" i="135"/>
  <c r="DQ51" i="135"/>
  <c r="DR51" i="135"/>
  <c r="DS51" i="135"/>
  <c r="DT51" i="135"/>
  <c r="DU51" i="135"/>
  <c r="DV51" i="135"/>
  <c r="DW51" i="135"/>
  <c r="DX51" i="135"/>
  <c r="DY51" i="135"/>
  <c r="DZ51" i="135"/>
  <c r="EA51" i="135"/>
  <c r="EB51" i="135"/>
  <c r="EC51" i="135"/>
  <c r="ED51" i="135"/>
  <c r="EE51" i="135"/>
  <c r="EF51" i="135"/>
  <c r="EG51" i="135"/>
  <c r="EH51" i="135"/>
  <c r="EI51" i="135"/>
  <c r="EJ51" i="135"/>
  <c r="EK51" i="135"/>
  <c r="EL51" i="135"/>
  <c r="EM51" i="135"/>
  <c r="EN51" i="135"/>
  <c r="EO51" i="135"/>
  <c r="EP51" i="135"/>
  <c r="EQ51" i="135"/>
  <c r="ER51" i="135"/>
  <c r="ES51" i="135"/>
  <c r="ET51" i="135"/>
  <c r="EU51" i="135"/>
  <c r="EV51" i="135"/>
  <c r="EW51" i="135"/>
  <c r="EX51" i="135"/>
  <c r="FR46" i="135"/>
  <c r="FS46" i="135"/>
  <c r="FT46" i="135"/>
  <c r="FU46" i="135"/>
  <c r="FV46" i="135"/>
  <c r="FW46" i="135"/>
  <c r="FX46" i="135"/>
  <c r="FY46" i="135"/>
  <c r="FZ46" i="135"/>
  <c r="GA46" i="135"/>
  <c r="GB46" i="135"/>
  <c r="GC46" i="135"/>
  <c r="GD46" i="135"/>
  <c r="GE46" i="135"/>
  <c r="GF46" i="135"/>
  <c r="GG46" i="135"/>
  <c r="GH46" i="135"/>
  <c r="GI46" i="135"/>
  <c r="GJ46" i="135"/>
  <c r="GK46" i="135"/>
  <c r="GL46" i="135"/>
  <c r="GM46" i="135"/>
  <c r="GN46" i="135"/>
  <c r="GO46" i="135"/>
  <c r="GP46" i="135"/>
  <c r="GQ46" i="135"/>
  <c r="GR46" i="135"/>
  <c r="GS46" i="135"/>
  <c r="GT46" i="135"/>
  <c r="GU46" i="135"/>
  <c r="GV46" i="135"/>
  <c r="GW46" i="135"/>
  <c r="GX46" i="135"/>
  <c r="GY46" i="135"/>
  <c r="GZ46" i="135"/>
  <c r="DP46" i="135"/>
  <c r="DQ46" i="135"/>
  <c r="DR46" i="135"/>
  <c r="DS46" i="135"/>
  <c r="DT46" i="135"/>
  <c r="DU46" i="135"/>
  <c r="DV46" i="135"/>
  <c r="DW46" i="135"/>
  <c r="DX46" i="135"/>
  <c r="DY46" i="135"/>
  <c r="DZ46" i="135"/>
  <c r="EA46" i="135"/>
  <c r="EB46" i="135"/>
  <c r="EC46" i="135"/>
  <c r="ED46" i="135"/>
  <c r="EE46" i="135"/>
  <c r="EF46" i="135"/>
  <c r="EG46" i="135"/>
  <c r="EH46" i="135"/>
  <c r="EI46" i="135"/>
  <c r="EJ46" i="135"/>
  <c r="EK46" i="135"/>
  <c r="EL46" i="135"/>
  <c r="EM46" i="135"/>
  <c r="EN46" i="135"/>
  <c r="EO46" i="135"/>
  <c r="EP46" i="135"/>
  <c r="EQ46" i="135"/>
  <c r="ER46" i="135"/>
  <c r="ES46" i="135"/>
  <c r="ET46" i="135"/>
  <c r="EU46" i="135"/>
  <c r="EV46" i="135"/>
  <c r="EW46" i="135"/>
  <c r="EX46" i="135"/>
  <c r="FP87" i="135"/>
  <c r="FQ87" i="135"/>
  <c r="FR87" i="135"/>
  <c r="FS87" i="135"/>
  <c r="FT87" i="135"/>
  <c r="FU87" i="135"/>
  <c r="FV87" i="135"/>
  <c r="FW87" i="135"/>
  <c r="FX87" i="135"/>
  <c r="FY87" i="135"/>
  <c r="FZ87" i="135"/>
  <c r="GA87" i="135"/>
  <c r="GB87" i="135"/>
  <c r="GC87" i="135"/>
  <c r="GD87" i="135"/>
  <c r="GE87" i="135"/>
  <c r="GF87" i="135"/>
  <c r="GG87" i="135"/>
  <c r="GH87" i="135"/>
  <c r="GI87" i="135"/>
  <c r="GJ87" i="135"/>
  <c r="GK87" i="135"/>
  <c r="GL87" i="135"/>
  <c r="GM87" i="135"/>
  <c r="GN87" i="135"/>
  <c r="GO87" i="135"/>
  <c r="GP87" i="135"/>
  <c r="GQ87" i="135"/>
  <c r="GR87" i="135"/>
  <c r="GS87" i="135"/>
  <c r="GT87" i="135"/>
  <c r="GU87" i="135"/>
  <c r="GV87" i="135"/>
  <c r="GW87" i="135"/>
  <c r="GX87" i="135"/>
  <c r="GY87" i="135"/>
  <c r="GZ87" i="135"/>
  <c r="DN87" i="135"/>
  <c r="DO87" i="135"/>
  <c r="DP87" i="135"/>
  <c r="DQ87" i="135"/>
  <c r="DR87" i="135"/>
  <c r="DS87" i="135"/>
  <c r="DT87" i="135"/>
  <c r="DU87" i="135"/>
  <c r="DV87" i="135"/>
  <c r="DW87" i="135"/>
  <c r="DX87" i="135"/>
  <c r="DY87" i="135"/>
  <c r="DZ87" i="135"/>
  <c r="EA87" i="135"/>
  <c r="EB87" i="135"/>
  <c r="EC87" i="135"/>
  <c r="ED87" i="135"/>
  <c r="EE87" i="135"/>
  <c r="EF87" i="135"/>
  <c r="EG87" i="135"/>
  <c r="EH87" i="135"/>
  <c r="EI87" i="135"/>
  <c r="EJ87" i="135"/>
  <c r="EK87" i="135"/>
  <c r="EL87" i="135"/>
  <c r="EM87" i="135"/>
  <c r="EN87" i="135"/>
  <c r="EO87" i="135"/>
  <c r="EP87" i="135"/>
  <c r="EQ87" i="135"/>
  <c r="ER87" i="135"/>
  <c r="ES87" i="135"/>
  <c r="ET87" i="135"/>
  <c r="EU87" i="135"/>
  <c r="EV87" i="135"/>
  <c r="EW87" i="135"/>
  <c r="EX87" i="135"/>
  <c r="FJ56" i="135"/>
  <c r="FK56" i="135"/>
  <c r="FL56" i="135"/>
  <c r="FM56" i="135"/>
  <c r="FN56" i="135"/>
  <c r="FO56" i="135"/>
  <c r="FP56" i="135"/>
  <c r="FQ56" i="135"/>
  <c r="FR56" i="135"/>
  <c r="FS56" i="135"/>
  <c r="FT56" i="135"/>
  <c r="FU56" i="135"/>
  <c r="FV56" i="135"/>
  <c r="FW56" i="135"/>
  <c r="FX56" i="135"/>
  <c r="FY56" i="135"/>
  <c r="FZ56" i="135"/>
  <c r="GA56" i="135"/>
  <c r="GB56" i="135"/>
  <c r="GC56" i="135"/>
  <c r="GD56" i="135"/>
  <c r="GE56" i="135"/>
  <c r="GF56" i="135"/>
  <c r="GG56" i="135"/>
  <c r="GH56" i="135"/>
  <c r="GI56" i="135"/>
  <c r="GJ56" i="135"/>
  <c r="GK56" i="135"/>
  <c r="GL56" i="135"/>
  <c r="GM56" i="135"/>
  <c r="GN56" i="135"/>
  <c r="GO56" i="135"/>
  <c r="GP56" i="135"/>
  <c r="GQ56" i="135"/>
  <c r="GR56" i="135"/>
  <c r="GS56" i="135"/>
  <c r="GT56" i="135"/>
  <c r="GU56" i="135"/>
  <c r="GV56" i="135"/>
  <c r="GW56" i="135"/>
  <c r="GX56" i="135"/>
  <c r="GY56" i="135"/>
  <c r="GZ56" i="135"/>
  <c r="DH56" i="135"/>
  <c r="DI56" i="135"/>
  <c r="DJ56" i="135"/>
  <c r="DK56" i="135"/>
  <c r="DL56" i="135"/>
  <c r="DM56" i="135"/>
  <c r="DN56" i="135"/>
  <c r="DO56" i="135"/>
  <c r="DP56" i="135"/>
  <c r="DQ56" i="135"/>
  <c r="DR56" i="135"/>
  <c r="DS56" i="135"/>
  <c r="DT56" i="135"/>
  <c r="DU56" i="135"/>
  <c r="DV56" i="135"/>
  <c r="DW56" i="135"/>
  <c r="DX56" i="135"/>
  <c r="DY56" i="135"/>
  <c r="DZ56" i="135"/>
  <c r="EA56" i="135"/>
  <c r="EB56" i="135"/>
  <c r="EC56" i="135"/>
  <c r="ED56" i="135"/>
  <c r="EE56" i="135"/>
  <c r="EF56" i="135"/>
  <c r="EG56" i="135"/>
  <c r="EH56" i="135"/>
  <c r="EI56" i="135"/>
  <c r="EJ56" i="135"/>
  <c r="EK56" i="135"/>
  <c r="EL56" i="135"/>
  <c r="EM56" i="135"/>
  <c r="EN56" i="135"/>
  <c r="EO56" i="135"/>
  <c r="EP56" i="135"/>
  <c r="EQ56" i="135"/>
  <c r="ER56" i="135"/>
  <c r="ES56" i="135"/>
  <c r="ET56" i="135"/>
  <c r="EU56" i="135"/>
  <c r="EV56" i="135"/>
  <c r="EW56" i="135"/>
  <c r="EX56" i="135"/>
  <c r="FO98" i="135"/>
  <c r="FP98" i="135"/>
  <c r="FQ98" i="135"/>
  <c r="FR98" i="135"/>
  <c r="FS98" i="135"/>
  <c r="FT98" i="135"/>
  <c r="FU98" i="135"/>
  <c r="FV98" i="135"/>
  <c r="FW98" i="135"/>
  <c r="FX98" i="135"/>
  <c r="FY98" i="135"/>
  <c r="FZ98" i="135"/>
  <c r="GA98" i="135"/>
  <c r="GB98" i="135"/>
  <c r="GC98" i="135"/>
  <c r="GD98" i="135"/>
  <c r="GE98" i="135"/>
  <c r="GF98" i="135"/>
  <c r="GG98" i="135"/>
  <c r="GH98" i="135"/>
  <c r="GI98" i="135"/>
  <c r="GJ98" i="135"/>
  <c r="GK98" i="135"/>
  <c r="GL98" i="135"/>
  <c r="GM98" i="135"/>
  <c r="GN98" i="135"/>
  <c r="GO98" i="135"/>
  <c r="GP98" i="135"/>
  <c r="GQ98" i="135"/>
  <c r="GR98" i="135"/>
  <c r="GS98" i="135"/>
  <c r="GT98" i="135"/>
  <c r="GU98" i="135"/>
  <c r="GV98" i="135"/>
  <c r="GW98" i="135"/>
  <c r="GX98" i="135"/>
  <c r="GY98" i="135"/>
  <c r="GZ98" i="135"/>
  <c r="DM98" i="135"/>
  <c r="DN98" i="135"/>
  <c r="DO98" i="135"/>
  <c r="DP98" i="135"/>
  <c r="DQ98" i="135"/>
  <c r="DR98" i="135"/>
  <c r="DS98" i="135"/>
  <c r="DT98" i="135"/>
  <c r="DU98" i="135"/>
  <c r="DV98" i="135"/>
  <c r="DW98" i="135"/>
  <c r="DX98" i="135"/>
  <c r="DY98" i="135"/>
  <c r="DZ98" i="135"/>
  <c r="EA98" i="135"/>
  <c r="EB98" i="135"/>
  <c r="EC98" i="135"/>
  <c r="ED98" i="135"/>
  <c r="EE98" i="135"/>
  <c r="EF98" i="135"/>
  <c r="EG98" i="135"/>
  <c r="EH98" i="135"/>
  <c r="EI98" i="135"/>
  <c r="EJ98" i="135"/>
  <c r="EK98" i="135"/>
  <c r="EL98" i="135"/>
  <c r="EM98" i="135"/>
  <c r="EN98" i="135"/>
  <c r="EO98" i="135"/>
  <c r="EP98" i="135"/>
  <c r="EQ98" i="135"/>
  <c r="ER98" i="135"/>
  <c r="ES98" i="135"/>
  <c r="ET98" i="135"/>
  <c r="EU98" i="135"/>
  <c r="EV98" i="135"/>
  <c r="EW98" i="135"/>
  <c r="EX98" i="135"/>
  <c r="FO93" i="135"/>
  <c r="FP93" i="135"/>
  <c r="FQ93" i="135"/>
  <c r="FR93" i="135"/>
  <c r="FS93" i="135"/>
  <c r="FT93" i="135"/>
  <c r="FU93" i="135"/>
  <c r="FV93" i="135"/>
  <c r="FW93" i="135"/>
  <c r="FX93" i="135"/>
  <c r="FY93" i="135"/>
  <c r="FZ93" i="135"/>
  <c r="GA93" i="135"/>
  <c r="GB93" i="135"/>
  <c r="GC93" i="135"/>
  <c r="GD93" i="135"/>
  <c r="GE93" i="135"/>
  <c r="GF93" i="135"/>
  <c r="GG93" i="135"/>
  <c r="GH93" i="135"/>
  <c r="GI93" i="135"/>
  <c r="GJ93" i="135"/>
  <c r="GK93" i="135"/>
  <c r="GL93" i="135"/>
  <c r="GM93" i="135"/>
  <c r="GN93" i="135"/>
  <c r="GO93" i="135"/>
  <c r="GP93" i="135"/>
  <c r="GQ93" i="135"/>
  <c r="GR93" i="135"/>
  <c r="GS93" i="135"/>
  <c r="GT93" i="135"/>
  <c r="GU93" i="135"/>
  <c r="GV93" i="135"/>
  <c r="GW93" i="135"/>
  <c r="GX93" i="135"/>
  <c r="GY93" i="135"/>
  <c r="GZ93" i="135"/>
  <c r="DM93" i="135"/>
  <c r="DN93" i="135"/>
  <c r="DO93" i="135"/>
  <c r="DP93" i="135"/>
  <c r="DQ93" i="135"/>
  <c r="DR93" i="135"/>
  <c r="DS93" i="135"/>
  <c r="DT93" i="135"/>
  <c r="DU93" i="135"/>
  <c r="DV93" i="135"/>
  <c r="DW93" i="135"/>
  <c r="DX93" i="135"/>
  <c r="DY93" i="135"/>
  <c r="DZ93" i="135"/>
  <c r="EA93" i="135"/>
  <c r="EB93" i="135"/>
  <c r="EC93" i="135"/>
  <c r="ED93" i="135"/>
  <c r="EE93" i="135"/>
  <c r="EF93" i="135"/>
  <c r="EG93" i="135"/>
  <c r="EH93" i="135"/>
  <c r="EI93" i="135"/>
  <c r="EJ93" i="135"/>
  <c r="EK93" i="135"/>
  <c r="EL93" i="135"/>
  <c r="EM93" i="135"/>
  <c r="EN93" i="135"/>
  <c r="EO93" i="135"/>
  <c r="EP93" i="135"/>
  <c r="EQ93" i="135"/>
  <c r="ER93" i="135"/>
  <c r="ES93" i="135"/>
  <c r="ET93" i="135"/>
  <c r="EU93" i="135"/>
  <c r="EV93" i="135"/>
  <c r="EW93" i="135"/>
  <c r="EX93" i="135"/>
  <c r="FR43" i="135"/>
  <c r="FS43" i="135"/>
  <c r="FT43" i="135"/>
  <c r="FU43" i="135"/>
  <c r="FV43" i="135"/>
  <c r="FW43" i="135"/>
  <c r="FX43" i="135"/>
  <c r="FY43" i="135"/>
  <c r="FZ43" i="135"/>
  <c r="GA43" i="135"/>
  <c r="GB43" i="135"/>
  <c r="GC43" i="135"/>
  <c r="GD43" i="135"/>
  <c r="GE43" i="135"/>
  <c r="GF43" i="135"/>
  <c r="GG43" i="135"/>
  <c r="GH43" i="135"/>
  <c r="GI43" i="135"/>
  <c r="GJ43" i="135"/>
  <c r="GK43" i="135"/>
  <c r="GL43" i="135"/>
  <c r="GM43" i="135"/>
  <c r="GN43" i="135"/>
  <c r="GO43" i="135"/>
  <c r="GP43" i="135"/>
  <c r="GQ43" i="135"/>
  <c r="GR43" i="135"/>
  <c r="GS43" i="135"/>
  <c r="GT43" i="135"/>
  <c r="GU43" i="135"/>
  <c r="GV43" i="135"/>
  <c r="GW43" i="135"/>
  <c r="GX43" i="135"/>
  <c r="GY43" i="135"/>
  <c r="GZ43" i="135"/>
  <c r="DP43" i="135"/>
  <c r="DQ43" i="135"/>
  <c r="DR43" i="135"/>
  <c r="DS43" i="135"/>
  <c r="DT43" i="135"/>
  <c r="DU43" i="135"/>
  <c r="DV43" i="135"/>
  <c r="DW43" i="135"/>
  <c r="DX43" i="135"/>
  <c r="DY43" i="135"/>
  <c r="DZ43" i="135"/>
  <c r="EA43" i="135"/>
  <c r="EB43" i="135"/>
  <c r="EC43" i="135"/>
  <c r="ED43" i="135"/>
  <c r="EE43" i="135"/>
  <c r="EF43" i="135"/>
  <c r="EG43" i="135"/>
  <c r="EH43" i="135"/>
  <c r="EI43" i="135"/>
  <c r="EJ43" i="135"/>
  <c r="EK43" i="135"/>
  <c r="EL43" i="135"/>
  <c r="EM43" i="135"/>
  <c r="EN43" i="135"/>
  <c r="EO43" i="135"/>
  <c r="EP43" i="135"/>
  <c r="EQ43" i="135"/>
  <c r="ER43" i="135"/>
  <c r="ES43" i="135"/>
  <c r="ET43" i="135"/>
  <c r="EU43" i="135"/>
  <c r="EV43" i="135"/>
  <c r="EW43" i="135"/>
  <c r="EX43" i="135"/>
  <c r="FY48" i="135"/>
  <c r="FZ48" i="135"/>
  <c r="GA48" i="135"/>
  <c r="GB48" i="135"/>
  <c r="GC48" i="135"/>
  <c r="GD48" i="135"/>
  <c r="GE48" i="135"/>
  <c r="GF48" i="135"/>
  <c r="GG48" i="135"/>
  <c r="GH48" i="135"/>
  <c r="GI48" i="135"/>
  <c r="GJ48" i="135"/>
  <c r="GK48" i="135"/>
  <c r="GL48" i="135"/>
  <c r="GM48" i="135"/>
  <c r="GN48" i="135"/>
  <c r="GO48" i="135"/>
  <c r="GP48" i="135"/>
  <c r="GQ48" i="135"/>
  <c r="GR48" i="135"/>
  <c r="GS48" i="135"/>
  <c r="GT48" i="135"/>
  <c r="GU48" i="135"/>
  <c r="GV48" i="135"/>
  <c r="GW48" i="135"/>
  <c r="GX48" i="135"/>
  <c r="GY48" i="135"/>
  <c r="GZ48" i="135"/>
  <c r="DW48" i="135"/>
  <c r="DX48" i="135"/>
  <c r="DY48" i="135"/>
  <c r="DZ48" i="135"/>
  <c r="EA48" i="135"/>
  <c r="EB48" i="135"/>
  <c r="EC48" i="135"/>
  <c r="ED48" i="135"/>
  <c r="EE48" i="135"/>
  <c r="EF48" i="135"/>
  <c r="EG48" i="135"/>
  <c r="EH48" i="135"/>
  <c r="EI48" i="135"/>
  <c r="EJ48" i="135"/>
  <c r="EK48" i="135"/>
  <c r="EL48" i="135"/>
  <c r="EM48" i="135"/>
  <c r="EN48" i="135"/>
  <c r="EO48" i="135"/>
  <c r="EP48" i="135"/>
  <c r="EQ48" i="135"/>
  <c r="ER48" i="135"/>
  <c r="ES48" i="135"/>
  <c r="ET48" i="135"/>
  <c r="EU48" i="135"/>
  <c r="EV48" i="135"/>
  <c r="EW48" i="135"/>
  <c r="EX48" i="135"/>
  <c r="FO71" i="135"/>
  <c r="FP71" i="135"/>
  <c r="FQ71" i="135"/>
  <c r="FR71" i="135"/>
  <c r="FS71" i="135"/>
  <c r="FT71" i="135"/>
  <c r="FU71" i="135"/>
  <c r="FV71" i="135"/>
  <c r="FW71" i="135"/>
  <c r="FX71" i="135"/>
  <c r="FY71" i="135"/>
  <c r="FZ71" i="135"/>
  <c r="GA71" i="135"/>
  <c r="GB71" i="135"/>
  <c r="GC71" i="135"/>
  <c r="GD71" i="135"/>
  <c r="GE71" i="135"/>
  <c r="GF71" i="135"/>
  <c r="GG71" i="135"/>
  <c r="GH71" i="135"/>
  <c r="GI71" i="135"/>
  <c r="GJ71" i="135"/>
  <c r="GK71" i="135"/>
  <c r="GL71" i="135"/>
  <c r="GM71" i="135"/>
  <c r="GN71" i="135"/>
  <c r="GO71" i="135"/>
  <c r="GP71" i="135"/>
  <c r="GQ71" i="135"/>
  <c r="GR71" i="135"/>
  <c r="GS71" i="135"/>
  <c r="GT71" i="135"/>
  <c r="GU71" i="135"/>
  <c r="GV71" i="135"/>
  <c r="GW71" i="135"/>
  <c r="GX71" i="135"/>
  <c r="GY71" i="135"/>
  <c r="GZ71" i="135"/>
  <c r="DM71" i="135"/>
  <c r="DN71" i="135"/>
  <c r="DO71" i="135"/>
  <c r="DP71" i="135"/>
  <c r="DQ71" i="135"/>
  <c r="DR71" i="135"/>
  <c r="DS71" i="135"/>
  <c r="DT71" i="135"/>
  <c r="DU71" i="135"/>
  <c r="DV71" i="135"/>
  <c r="DW71" i="135"/>
  <c r="DX71" i="135"/>
  <c r="DY71" i="135"/>
  <c r="DZ71" i="135"/>
  <c r="EA71" i="135"/>
  <c r="EB71" i="135"/>
  <c r="EC71" i="135"/>
  <c r="ED71" i="135"/>
  <c r="EE71" i="135"/>
  <c r="EF71" i="135"/>
  <c r="EG71" i="135"/>
  <c r="EH71" i="135"/>
  <c r="EI71" i="135"/>
  <c r="EJ71" i="135"/>
  <c r="EK71" i="135"/>
  <c r="EL71" i="135"/>
  <c r="EM71" i="135"/>
  <c r="EN71" i="135"/>
  <c r="EO71" i="135"/>
  <c r="EP71" i="135"/>
  <c r="EQ71" i="135"/>
  <c r="ER71" i="135"/>
  <c r="ES71" i="135"/>
  <c r="ET71" i="135"/>
  <c r="EU71" i="135"/>
  <c r="EV71" i="135"/>
  <c r="EW71" i="135"/>
  <c r="EX71" i="135"/>
  <c r="FO77" i="135"/>
  <c r="FP77" i="135"/>
  <c r="FQ77" i="135"/>
  <c r="FR77" i="135"/>
  <c r="FS77" i="135"/>
  <c r="FT77" i="135"/>
  <c r="FU77" i="135"/>
  <c r="FV77" i="135"/>
  <c r="FW77" i="135"/>
  <c r="FX77" i="135"/>
  <c r="FY77" i="135"/>
  <c r="FZ77" i="135"/>
  <c r="GA77" i="135"/>
  <c r="GB77" i="135"/>
  <c r="GC77" i="135"/>
  <c r="GD77" i="135"/>
  <c r="GE77" i="135"/>
  <c r="GF77" i="135"/>
  <c r="GG77" i="135"/>
  <c r="GH77" i="135"/>
  <c r="GI77" i="135"/>
  <c r="GJ77" i="135"/>
  <c r="GK77" i="135"/>
  <c r="GL77" i="135"/>
  <c r="GM77" i="135"/>
  <c r="GN77" i="135"/>
  <c r="GO77" i="135"/>
  <c r="GP77" i="135"/>
  <c r="GQ77" i="135"/>
  <c r="GR77" i="135"/>
  <c r="GS77" i="135"/>
  <c r="GT77" i="135"/>
  <c r="GU77" i="135"/>
  <c r="GV77" i="135"/>
  <c r="GW77" i="135"/>
  <c r="GX77" i="135"/>
  <c r="GY77" i="135"/>
  <c r="GZ77" i="135"/>
  <c r="DM77" i="135"/>
  <c r="DN77" i="135"/>
  <c r="DO77" i="135"/>
  <c r="DP77" i="135"/>
  <c r="DQ77" i="135"/>
  <c r="DR77" i="135"/>
  <c r="DS77" i="135"/>
  <c r="DT77" i="135"/>
  <c r="DU77" i="135"/>
  <c r="DV77" i="135"/>
  <c r="DW77" i="135"/>
  <c r="DX77" i="135"/>
  <c r="DY77" i="135"/>
  <c r="DZ77" i="135"/>
  <c r="EA77" i="135"/>
  <c r="EB77" i="135"/>
  <c r="EC77" i="135"/>
  <c r="ED77" i="135"/>
  <c r="EE77" i="135"/>
  <c r="EF77" i="135"/>
  <c r="EG77" i="135"/>
  <c r="EH77" i="135"/>
  <c r="EI77" i="135"/>
  <c r="EJ77" i="135"/>
  <c r="EK77" i="135"/>
  <c r="EL77" i="135"/>
  <c r="EM77" i="135"/>
  <c r="EN77" i="135"/>
  <c r="EO77" i="135"/>
  <c r="EP77" i="135"/>
  <c r="EQ77" i="135"/>
  <c r="ER77" i="135"/>
  <c r="ES77" i="135"/>
  <c r="ET77" i="135"/>
  <c r="EU77" i="135"/>
  <c r="EV77" i="135"/>
  <c r="EW77" i="135"/>
  <c r="EX77" i="135"/>
  <c r="AJ48" i="135"/>
  <c r="AN48" i="135"/>
  <c r="AP86" i="135"/>
  <c r="AT86" i="135"/>
  <c r="AP61" i="135"/>
  <c r="AT61" i="135"/>
  <c r="FH91" i="135"/>
  <c r="FI91" i="135"/>
  <c r="FJ91" i="135"/>
  <c r="FK91" i="135"/>
  <c r="FL91" i="135"/>
  <c r="FM91" i="135"/>
  <c r="FN91" i="135"/>
  <c r="FO91" i="135"/>
  <c r="FP91" i="135"/>
  <c r="FQ91" i="135"/>
  <c r="FR91" i="135"/>
  <c r="FS91" i="135"/>
  <c r="FT91" i="135"/>
  <c r="FU91" i="135"/>
  <c r="FV91" i="135"/>
  <c r="FW91" i="135"/>
  <c r="FX91" i="135"/>
  <c r="FY91" i="135"/>
  <c r="FZ91" i="135"/>
  <c r="GA91" i="135"/>
  <c r="GB91" i="135"/>
  <c r="GC91" i="135"/>
  <c r="GD91" i="135"/>
  <c r="GE91" i="135"/>
  <c r="GF91" i="135"/>
  <c r="GG91" i="135"/>
  <c r="GH91" i="135"/>
  <c r="GI91" i="135"/>
  <c r="GJ91" i="135"/>
  <c r="GK91" i="135"/>
  <c r="GL91" i="135"/>
  <c r="GM91" i="135"/>
  <c r="GN91" i="135"/>
  <c r="GO91" i="135"/>
  <c r="GP91" i="135"/>
  <c r="GQ91" i="135"/>
  <c r="GR91" i="135"/>
  <c r="GS91" i="135"/>
  <c r="GT91" i="135"/>
  <c r="GU91" i="135"/>
  <c r="GV91" i="135"/>
  <c r="GW91" i="135"/>
  <c r="GX91" i="135"/>
  <c r="GY91" i="135"/>
  <c r="GZ91" i="135"/>
  <c r="DF91" i="135"/>
  <c r="DG91" i="135"/>
  <c r="DH91" i="135"/>
  <c r="DI91" i="135"/>
  <c r="DJ91" i="135"/>
  <c r="DK91" i="135"/>
  <c r="DL91" i="135"/>
  <c r="DM91" i="135"/>
  <c r="DN91" i="135"/>
  <c r="DO91" i="135"/>
  <c r="DP91" i="135"/>
  <c r="DQ91" i="135"/>
  <c r="DR91" i="135"/>
  <c r="DS91" i="135"/>
  <c r="DT91" i="135"/>
  <c r="DU91" i="135"/>
  <c r="DV91" i="135"/>
  <c r="DW91" i="135"/>
  <c r="DX91" i="135"/>
  <c r="DY91" i="135"/>
  <c r="DZ91" i="135"/>
  <c r="EA91" i="135"/>
  <c r="EB91" i="135"/>
  <c r="EC91" i="135"/>
  <c r="ED91" i="135"/>
  <c r="EE91" i="135"/>
  <c r="EF91" i="135"/>
  <c r="EG91" i="135"/>
  <c r="EH91" i="135"/>
  <c r="EI91" i="135"/>
  <c r="EJ91" i="135"/>
  <c r="EK91" i="135"/>
  <c r="EL91" i="135"/>
  <c r="EM91" i="135"/>
  <c r="EN91" i="135"/>
  <c r="EO91" i="135"/>
  <c r="EP91" i="135"/>
  <c r="EQ91" i="135"/>
  <c r="ER91" i="135"/>
  <c r="ES91" i="135"/>
  <c r="ET91" i="135"/>
  <c r="EU91" i="135"/>
  <c r="EV91" i="135"/>
  <c r="EW91" i="135"/>
  <c r="EX91" i="135"/>
  <c r="FP79" i="135"/>
  <c r="FQ79" i="135"/>
  <c r="FR79" i="135"/>
  <c r="FS79" i="135"/>
  <c r="FT79" i="135"/>
  <c r="FU79" i="135"/>
  <c r="FV79" i="135"/>
  <c r="FW79" i="135"/>
  <c r="FX79" i="135"/>
  <c r="FY79" i="135"/>
  <c r="FZ79" i="135"/>
  <c r="GA79" i="135"/>
  <c r="GB79" i="135"/>
  <c r="GC79" i="135"/>
  <c r="GD79" i="135"/>
  <c r="GE79" i="135"/>
  <c r="GF79" i="135"/>
  <c r="GG79" i="135"/>
  <c r="GH79" i="135"/>
  <c r="GI79" i="135"/>
  <c r="GJ79" i="135"/>
  <c r="GK79" i="135"/>
  <c r="GL79" i="135"/>
  <c r="GM79" i="135"/>
  <c r="GN79" i="135"/>
  <c r="GO79" i="135"/>
  <c r="GP79" i="135"/>
  <c r="GQ79" i="135"/>
  <c r="GR79" i="135"/>
  <c r="GS79" i="135"/>
  <c r="GT79" i="135"/>
  <c r="GU79" i="135"/>
  <c r="GV79" i="135"/>
  <c r="GW79" i="135"/>
  <c r="GX79" i="135"/>
  <c r="GY79" i="135"/>
  <c r="GZ79" i="135"/>
  <c r="DF79" i="135"/>
  <c r="DG79" i="135"/>
  <c r="DH79" i="135"/>
  <c r="DI79" i="135"/>
  <c r="DJ79" i="135"/>
  <c r="DK79" i="135"/>
  <c r="DL79" i="135"/>
  <c r="DM79" i="135"/>
  <c r="DN79" i="135"/>
  <c r="DO79" i="135"/>
  <c r="DP79" i="135"/>
  <c r="DQ79" i="135"/>
  <c r="DR79" i="135"/>
  <c r="DS79" i="135"/>
  <c r="DT79" i="135"/>
  <c r="DU79" i="135"/>
  <c r="DV79" i="135"/>
  <c r="DW79" i="135"/>
  <c r="DX79" i="135"/>
  <c r="DY79" i="135"/>
  <c r="DZ79" i="135"/>
  <c r="EA79" i="135"/>
  <c r="EB79" i="135"/>
  <c r="EC79" i="135"/>
  <c r="ED79" i="135"/>
  <c r="EE79" i="135"/>
  <c r="EF79" i="135"/>
  <c r="EG79" i="135"/>
  <c r="EH79" i="135"/>
  <c r="EI79" i="135"/>
  <c r="EJ79" i="135"/>
  <c r="EK79" i="135"/>
  <c r="EL79" i="135"/>
  <c r="EM79" i="135"/>
  <c r="EN79" i="135"/>
  <c r="EO79" i="135"/>
  <c r="EP79" i="135"/>
  <c r="EQ79" i="135"/>
  <c r="ER79" i="135"/>
  <c r="ES79" i="135"/>
  <c r="ET79" i="135"/>
  <c r="EU79" i="135"/>
  <c r="EV79" i="135"/>
  <c r="EW79" i="135"/>
  <c r="EX79" i="135"/>
  <c r="FJ58" i="135"/>
  <c r="FK58" i="135"/>
  <c r="FL58" i="135"/>
  <c r="FM58" i="135"/>
  <c r="FN58" i="135"/>
  <c r="FO58" i="135"/>
  <c r="FP58" i="135"/>
  <c r="FQ58" i="135"/>
  <c r="FR58" i="135"/>
  <c r="FS58" i="135"/>
  <c r="FT58" i="135"/>
  <c r="FU58" i="135"/>
  <c r="FV58" i="135"/>
  <c r="FW58" i="135"/>
  <c r="FX58" i="135"/>
  <c r="FY58" i="135"/>
  <c r="FZ58" i="135"/>
  <c r="GA58" i="135"/>
  <c r="GB58" i="135"/>
  <c r="GC58" i="135"/>
  <c r="GD58" i="135"/>
  <c r="GE58" i="135"/>
  <c r="GF58" i="135"/>
  <c r="GG58" i="135"/>
  <c r="GH58" i="135"/>
  <c r="GI58" i="135"/>
  <c r="GJ58" i="135"/>
  <c r="GK58" i="135"/>
  <c r="GL58" i="135"/>
  <c r="GM58" i="135"/>
  <c r="GN58" i="135"/>
  <c r="GO58" i="135"/>
  <c r="GP58" i="135"/>
  <c r="GQ58" i="135"/>
  <c r="GR58" i="135"/>
  <c r="GS58" i="135"/>
  <c r="GT58" i="135"/>
  <c r="GU58" i="135"/>
  <c r="GV58" i="135"/>
  <c r="GW58" i="135"/>
  <c r="GX58" i="135"/>
  <c r="GY58" i="135"/>
  <c r="GZ58" i="135"/>
  <c r="DH58" i="135"/>
  <c r="DI58" i="135"/>
  <c r="DJ58" i="135"/>
  <c r="DK58" i="135"/>
  <c r="DL58" i="135"/>
  <c r="DM58" i="135"/>
  <c r="DN58" i="135"/>
  <c r="DO58" i="135"/>
  <c r="DP58" i="135"/>
  <c r="DQ58" i="135"/>
  <c r="DR58" i="135"/>
  <c r="DS58" i="135"/>
  <c r="DT58" i="135"/>
  <c r="DU58" i="135"/>
  <c r="DV58" i="135"/>
  <c r="DW58" i="135"/>
  <c r="DX58" i="135"/>
  <c r="DY58" i="135"/>
  <c r="DZ58" i="135"/>
  <c r="EA58" i="135"/>
  <c r="EB58" i="135"/>
  <c r="EC58" i="135"/>
  <c r="ED58" i="135"/>
  <c r="EE58" i="135"/>
  <c r="EF58" i="135"/>
  <c r="EG58" i="135"/>
  <c r="EH58" i="135"/>
  <c r="EI58" i="135"/>
  <c r="EJ58" i="135"/>
  <c r="EK58" i="135"/>
  <c r="EL58" i="135"/>
  <c r="EM58" i="135"/>
  <c r="EN58" i="135"/>
  <c r="EO58" i="135"/>
  <c r="EP58" i="135"/>
  <c r="EQ58" i="135"/>
  <c r="ER58" i="135"/>
  <c r="ES58" i="135"/>
  <c r="ET58" i="135"/>
  <c r="EU58" i="135"/>
  <c r="EV58" i="135"/>
  <c r="EW58" i="135"/>
  <c r="EX58" i="135"/>
  <c r="FJ55" i="135"/>
  <c r="FK55" i="135"/>
  <c r="FL55" i="135"/>
  <c r="FM55" i="135"/>
  <c r="FN55" i="135"/>
  <c r="FO55" i="135"/>
  <c r="FP55" i="135"/>
  <c r="FQ55" i="135"/>
  <c r="FR55" i="135"/>
  <c r="FS55" i="135"/>
  <c r="FT55" i="135"/>
  <c r="FU55" i="135"/>
  <c r="FV55" i="135"/>
  <c r="FW55" i="135"/>
  <c r="FX55" i="135"/>
  <c r="FY55" i="135"/>
  <c r="FZ55" i="135"/>
  <c r="GA55" i="135"/>
  <c r="GB55" i="135"/>
  <c r="GC55" i="135"/>
  <c r="GD55" i="135"/>
  <c r="GE55" i="135"/>
  <c r="GF55" i="135"/>
  <c r="GG55" i="135"/>
  <c r="GH55" i="135"/>
  <c r="GI55" i="135"/>
  <c r="GJ55" i="135"/>
  <c r="GK55" i="135"/>
  <c r="GL55" i="135"/>
  <c r="GM55" i="135"/>
  <c r="GN55" i="135"/>
  <c r="GO55" i="135"/>
  <c r="GP55" i="135"/>
  <c r="GQ55" i="135"/>
  <c r="GR55" i="135"/>
  <c r="GS55" i="135"/>
  <c r="GT55" i="135"/>
  <c r="GU55" i="135"/>
  <c r="GV55" i="135"/>
  <c r="GW55" i="135"/>
  <c r="GX55" i="135"/>
  <c r="GY55" i="135"/>
  <c r="GZ55" i="135"/>
  <c r="DH55" i="135"/>
  <c r="DI55" i="135"/>
  <c r="DJ55" i="135"/>
  <c r="DK55" i="135"/>
  <c r="DL55" i="135"/>
  <c r="DM55" i="135"/>
  <c r="DN55" i="135"/>
  <c r="DO55" i="135"/>
  <c r="DP55" i="135"/>
  <c r="DQ55" i="135"/>
  <c r="DR55" i="135"/>
  <c r="DS55" i="135"/>
  <c r="DT55" i="135"/>
  <c r="DU55" i="135"/>
  <c r="DV55" i="135"/>
  <c r="DW55" i="135"/>
  <c r="DX55" i="135"/>
  <c r="DY55" i="135"/>
  <c r="DZ55" i="135"/>
  <c r="EA55" i="135"/>
  <c r="EB55" i="135"/>
  <c r="EC55" i="135"/>
  <c r="ED55" i="135"/>
  <c r="EE55" i="135"/>
  <c r="EF55" i="135"/>
  <c r="EG55" i="135"/>
  <c r="EH55" i="135"/>
  <c r="EI55" i="135"/>
  <c r="EJ55" i="135"/>
  <c r="EK55" i="135"/>
  <c r="EL55" i="135"/>
  <c r="EM55" i="135"/>
  <c r="EN55" i="135"/>
  <c r="EO55" i="135"/>
  <c r="EP55" i="135"/>
  <c r="EQ55" i="135"/>
  <c r="ER55" i="135"/>
  <c r="ES55" i="135"/>
  <c r="ET55" i="135"/>
  <c r="EU55" i="135"/>
  <c r="EV55" i="135"/>
  <c r="EW55" i="135"/>
  <c r="EX55" i="135"/>
  <c r="FY53" i="135"/>
  <c r="FZ53" i="135"/>
  <c r="GA53" i="135"/>
  <c r="GB53" i="135"/>
  <c r="GC53" i="135"/>
  <c r="GD53" i="135"/>
  <c r="GE53" i="135"/>
  <c r="GF53" i="135"/>
  <c r="GG53" i="135"/>
  <c r="GH53" i="135"/>
  <c r="GI53" i="135"/>
  <c r="GJ53" i="135"/>
  <c r="GK53" i="135"/>
  <c r="GL53" i="135"/>
  <c r="GM53" i="135"/>
  <c r="GN53" i="135"/>
  <c r="GO53" i="135"/>
  <c r="GP53" i="135"/>
  <c r="GQ53" i="135"/>
  <c r="GR53" i="135"/>
  <c r="GS53" i="135"/>
  <c r="GT53" i="135"/>
  <c r="GU53" i="135"/>
  <c r="GV53" i="135"/>
  <c r="GW53" i="135"/>
  <c r="GX53" i="135"/>
  <c r="GY53" i="135"/>
  <c r="GZ53" i="135"/>
  <c r="DW53" i="135"/>
  <c r="DX53" i="135"/>
  <c r="DY53" i="135"/>
  <c r="DZ53" i="135"/>
  <c r="EA53" i="135"/>
  <c r="EB53" i="135"/>
  <c r="EC53" i="135"/>
  <c r="ED53" i="135"/>
  <c r="EE53" i="135"/>
  <c r="EF53" i="135"/>
  <c r="EG53" i="135"/>
  <c r="EH53" i="135"/>
  <c r="EI53" i="135"/>
  <c r="EJ53" i="135"/>
  <c r="EK53" i="135"/>
  <c r="EL53" i="135"/>
  <c r="EM53" i="135"/>
  <c r="EN53" i="135"/>
  <c r="EO53" i="135"/>
  <c r="EP53" i="135"/>
  <c r="EQ53" i="135"/>
  <c r="ER53" i="135"/>
  <c r="ES53" i="135"/>
  <c r="ET53" i="135"/>
  <c r="EU53" i="135"/>
  <c r="EV53" i="135"/>
  <c r="EW53" i="135"/>
  <c r="EX53" i="135"/>
  <c r="FO96" i="135"/>
  <c r="FP96" i="135"/>
  <c r="FQ96" i="135"/>
  <c r="FR96" i="135"/>
  <c r="FS96" i="135"/>
  <c r="FT96" i="135"/>
  <c r="FU96" i="135"/>
  <c r="FV96" i="135"/>
  <c r="FW96" i="135"/>
  <c r="FX96" i="135"/>
  <c r="FY96" i="135"/>
  <c r="FZ96" i="135"/>
  <c r="GA96" i="135"/>
  <c r="GB96" i="135"/>
  <c r="GC96" i="135"/>
  <c r="GD96" i="135"/>
  <c r="GE96" i="135"/>
  <c r="GF96" i="135"/>
  <c r="GG96" i="135"/>
  <c r="GH96" i="135"/>
  <c r="GI96" i="135"/>
  <c r="GJ96" i="135"/>
  <c r="GK96" i="135"/>
  <c r="GL96" i="135"/>
  <c r="GM96" i="135"/>
  <c r="GN96" i="135"/>
  <c r="GO96" i="135"/>
  <c r="GP96" i="135"/>
  <c r="GQ96" i="135"/>
  <c r="GR96" i="135"/>
  <c r="GS96" i="135"/>
  <c r="GT96" i="135"/>
  <c r="GU96" i="135"/>
  <c r="GV96" i="135"/>
  <c r="GW96" i="135"/>
  <c r="GX96" i="135"/>
  <c r="GY96" i="135"/>
  <c r="GZ96" i="135"/>
  <c r="DM96" i="135"/>
  <c r="DN96" i="135"/>
  <c r="DO96" i="135"/>
  <c r="DP96" i="135"/>
  <c r="DQ96" i="135"/>
  <c r="DR96" i="135"/>
  <c r="DS96" i="135"/>
  <c r="DT96" i="135"/>
  <c r="DU96" i="135"/>
  <c r="DV96" i="135"/>
  <c r="DW96" i="135"/>
  <c r="DX96" i="135"/>
  <c r="DY96" i="135"/>
  <c r="DZ96" i="135"/>
  <c r="EA96" i="135"/>
  <c r="EB96" i="135"/>
  <c r="EC96" i="135"/>
  <c r="ED96" i="135"/>
  <c r="EE96" i="135"/>
  <c r="EF96" i="135"/>
  <c r="EG96" i="135"/>
  <c r="EH96" i="135"/>
  <c r="EI96" i="135"/>
  <c r="EJ96" i="135"/>
  <c r="EK96" i="135"/>
  <c r="EL96" i="135"/>
  <c r="EM96" i="135"/>
  <c r="EN96" i="135"/>
  <c r="EO96" i="135"/>
  <c r="EP96" i="135"/>
  <c r="EQ96" i="135"/>
  <c r="ER96" i="135"/>
  <c r="ES96" i="135"/>
  <c r="ET96" i="135"/>
  <c r="EU96" i="135"/>
  <c r="EV96" i="135"/>
  <c r="EW96" i="135"/>
  <c r="EX96" i="135"/>
  <c r="FO99" i="135"/>
  <c r="FP99" i="135"/>
  <c r="FQ99" i="135"/>
  <c r="FR99" i="135"/>
  <c r="FS99" i="135"/>
  <c r="FT99" i="135"/>
  <c r="FU99" i="135"/>
  <c r="FV99" i="135"/>
  <c r="FW99" i="135"/>
  <c r="FX99" i="135"/>
  <c r="FY99" i="135"/>
  <c r="FZ99" i="135"/>
  <c r="GA99" i="135"/>
  <c r="GB99" i="135"/>
  <c r="GC99" i="135"/>
  <c r="GD99" i="135"/>
  <c r="GE99" i="135"/>
  <c r="GF99" i="135"/>
  <c r="GG99" i="135"/>
  <c r="GH99" i="135"/>
  <c r="GI99" i="135"/>
  <c r="GJ99" i="135"/>
  <c r="GK99" i="135"/>
  <c r="GL99" i="135"/>
  <c r="GM99" i="135"/>
  <c r="GN99" i="135"/>
  <c r="GO99" i="135"/>
  <c r="GP99" i="135"/>
  <c r="GQ99" i="135"/>
  <c r="GR99" i="135"/>
  <c r="GS99" i="135"/>
  <c r="GT99" i="135"/>
  <c r="GU99" i="135"/>
  <c r="GV99" i="135"/>
  <c r="GW99" i="135"/>
  <c r="GX99" i="135"/>
  <c r="GY99" i="135"/>
  <c r="GZ99" i="135"/>
  <c r="DM99" i="135"/>
  <c r="DN99" i="135"/>
  <c r="DO99" i="135"/>
  <c r="DP99" i="135"/>
  <c r="DQ99" i="135"/>
  <c r="DR99" i="135"/>
  <c r="DS99" i="135"/>
  <c r="DT99" i="135"/>
  <c r="DU99" i="135"/>
  <c r="DV99" i="135"/>
  <c r="DW99" i="135"/>
  <c r="DX99" i="135"/>
  <c r="DY99" i="135"/>
  <c r="DZ99" i="135"/>
  <c r="EA99" i="135"/>
  <c r="EB99" i="135"/>
  <c r="EC99" i="135"/>
  <c r="ED99" i="135"/>
  <c r="EE99" i="135"/>
  <c r="EF99" i="135"/>
  <c r="EG99" i="135"/>
  <c r="EH99" i="135"/>
  <c r="EI99" i="135"/>
  <c r="EJ99" i="135"/>
  <c r="EK99" i="135"/>
  <c r="EL99" i="135"/>
  <c r="EM99" i="135"/>
  <c r="EN99" i="135"/>
  <c r="EO99" i="135"/>
  <c r="EP99" i="135"/>
  <c r="EQ99" i="135"/>
  <c r="ER99" i="135"/>
  <c r="ES99" i="135"/>
  <c r="ET99" i="135"/>
  <c r="EU99" i="135"/>
  <c r="EV99" i="135"/>
  <c r="EW99" i="135"/>
  <c r="EX99" i="135"/>
  <c r="FO95" i="135"/>
  <c r="FP95" i="135"/>
  <c r="FQ95" i="135"/>
  <c r="FR95" i="135"/>
  <c r="FS95" i="135"/>
  <c r="FT95" i="135"/>
  <c r="FU95" i="135"/>
  <c r="FV95" i="135"/>
  <c r="FW95" i="135"/>
  <c r="FX95" i="135"/>
  <c r="FY95" i="135"/>
  <c r="FZ95" i="135"/>
  <c r="GA95" i="135"/>
  <c r="GB95" i="135"/>
  <c r="GC95" i="135"/>
  <c r="GD95" i="135"/>
  <c r="GE95" i="135"/>
  <c r="GF95" i="135"/>
  <c r="GG95" i="135"/>
  <c r="GH95" i="135"/>
  <c r="GI95" i="135"/>
  <c r="GJ95" i="135"/>
  <c r="GK95" i="135"/>
  <c r="GL95" i="135"/>
  <c r="GM95" i="135"/>
  <c r="GN95" i="135"/>
  <c r="GO95" i="135"/>
  <c r="GP95" i="135"/>
  <c r="GQ95" i="135"/>
  <c r="GR95" i="135"/>
  <c r="GS95" i="135"/>
  <c r="GT95" i="135"/>
  <c r="GU95" i="135"/>
  <c r="GV95" i="135"/>
  <c r="GW95" i="135"/>
  <c r="GX95" i="135"/>
  <c r="GY95" i="135"/>
  <c r="GZ95" i="135"/>
  <c r="DM95" i="135"/>
  <c r="DN95" i="135"/>
  <c r="DO95" i="135"/>
  <c r="DP95" i="135"/>
  <c r="DQ95" i="135"/>
  <c r="DR95" i="135"/>
  <c r="DS95" i="135"/>
  <c r="DT95" i="135"/>
  <c r="DU95" i="135"/>
  <c r="DV95" i="135"/>
  <c r="DW95" i="135"/>
  <c r="DX95" i="135"/>
  <c r="DY95" i="135"/>
  <c r="DZ95" i="135"/>
  <c r="EA95" i="135"/>
  <c r="EB95" i="135"/>
  <c r="EC95" i="135"/>
  <c r="ED95" i="135"/>
  <c r="EE95" i="135"/>
  <c r="EF95" i="135"/>
  <c r="EG95" i="135"/>
  <c r="EH95" i="135"/>
  <c r="EI95" i="135"/>
  <c r="EJ95" i="135"/>
  <c r="EK95" i="135"/>
  <c r="EL95" i="135"/>
  <c r="EM95" i="135"/>
  <c r="EN95" i="135"/>
  <c r="EO95" i="135"/>
  <c r="EP95" i="135"/>
  <c r="EQ95" i="135"/>
  <c r="ER95" i="135"/>
  <c r="ES95" i="135"/>
  <c r="ET95" i="135"/>
  <c r="EU95" i="135"/>
  <c r="EV95" i="135"/>
  <c r="EW95" i="135"/>
  <c r="EX95" i="135"/>
  <c r="FR45" i="135"/>
  <c r="FS45" i="135"/>
  <c r="FT45" i="135"/>
  <c r="FU45" i="135"/>
  <c r="FV45" i="135"/>
  <c r="FW45" i="135"/>
  <c r="FX45" i="135"/>
  <c r="FY45" i="135"/>
  <c r="FZ45" i="135"/>
  <c r="GA45" i="135"/>
  <c r="GB45" i="135"/>
  <c r="GC45" i="135"/>
  <c r="GD45" i="135"/>
  <c r="GE45" i="135"/>
  <c r="GF45" i="135"/>
  <c r="GG45" i="135"/>
  <c r="GH45" i="135"/>
  <c r="GI45" i="135"/>
  <c r="GJ45" i="135"/>
  <c r="GK45" i="135"/>
  <c r="GL45" i="135"/>
  <c r="GM45" i="135"/>
  <c r="GN45" i="135"/>
  <c r="GO45" i="135"/>
  <c r="GP45" i="135"/>
  <c r="GQ45" i="135"/>
  <c r="GR45" i="135"/>
  <c r="GS45" i="135"/>
  <c r="GT45" i="135"/>
  <c r="GU45" i="135"/>
  <c r="GV45" i="135"/>
  <c r="GW45" i="135"/>
  <c r="GX45" i="135"/>
  <c r="GY45" i="135"/>
  <c r="GZ45" i="135"/>
  <c r="DP45" i="135"/>
  <c r="DQ45" i="135"/>
  <c r="DR45" i="135"/>
  <c r="DS45" i="135"/>
  <c r="DT45" i="135"/>
  <c r="DU45" i="135"/>
  <c r="DV45" i="135"/>
  <c r="DW45" i="135"/>
  <c r="DX45" i="135"/>
  <c r="DY45" i="135"/>
  <c r="DZ45" i="135"/>
  <c r="EA45" i="135"/>
  <c r="EB45" i="135"/>
  <c r="EC45" i="135"/>
  <c r="ED45" i="135"/>
  <c r="EE45" i="135"/>
  <c r="EF45" i="135"/>
  <c r="EG45" i="135"/>
  <c r="EH45" i="135"/>
  <c r="EI45" i="135"/>
  <c r="EJ45" i="135"/>
  <c r="EK45" i="135"/>
  <c r="EL45" i="135"/>
  <c r="EM45" i="135"/>
  <c r="EN45" i="135"/>
  <c r="EO45" i="135"/>
  <c r="EP45" i="135"/>
  <c r="EQ45" i="135"/>
  <c r="ER45" i="135"/>
  <c r="ES45" i="135"/>
  <c r="ET45" i="135"/>
  <c r="EU45" i="135"/>
  <c r="EV45" i="135"/>
  <c r="EW45" i="135"/>
  <c r="EX45" i="135"/>
  <c r="FO75" i="135"/>
  <c r="FP75" i="135"/>
  <c r="FQ75" i="135"/>
  <c r="FR75" i="135"/>
  <c r="FS75" i="135"/>
  <c r="FT75" i="135"/>
  <c r="FU75" i="135"/>
  <c r="FV75" i="135"/>
  <c r="FW75" i="135"/>
  <c r="FX75" i="135"/>
  <c r="FY75" i="135"/>
  <c r="FZ75" i="135"/>
  <c r="GA75" i="135"/>
  <c r="GB75" i="135"/>
  <c r="GC75" i="135"/>
  <c r="GD75" i="135"/>
  <c r="GE75" i="135"/>
  <c r="GF75" i="135"/>
  <c r="GG75" i="135"/>
  <c r="GH75" i="135"/>
  <c r="GI75" i="135"/>
  <c r="GJ75" i="135"/>
  <c r="GK75" i="135"/>
  <c r="GL75" i="135"/>
  <c r="GM75" i="135"/>
  <c r="GN75" i="135"/>
  <c r="GO75" i="135"/>
  <c r="GP75" i="135"/>
  <c r="GQ75" i="135"/>
  <c r="GR75" i="135"/>
  <c r="GS75" i="135"/>
  <c r="GT75" i="135"/>
  <c r="GU75" i="135"/>
  <c r="GV75" i="135"/>
  <c r="GW75" i="135"/>
  <c r="GX75" i="135"/>
  <c r="GY75" i="135"/>
  <c r="GZ75" i="135"/>
  <c r="DM75" i="135"/>
  <c r="DN75" i="135"/>
  <c r="DO75" i="135"/>
  <c r="DP75" i="135"/>
  <c r="DQ75" i="135"/>
  <c r="DR75" i="135"/>
  <c r="DS75" i="135"/>
  <c r="DT75" i="135"/>
  <c r="DU75" i="135"/>
  <c r="DV75" i="135"/>
  <c r="DW75" i="135"/>
  <c r="DX75" i="135"/>
  <c r="DY75" i="135"/>
  <c r="DZ75" i="135"/>
  <c r="EA75" i="135"/>
  <c r="EB75" i="135"/>
  <c r="EC75" i="135"/>
  <c r="ED75" i="135"/>
  <c r="EE75" i="135"/>
  <c r="EF75" i="135"/>
  <c r="EG75" i="135"/>
  <c r="EH75" i="135"/>
  <c r="EI75" i="135"/>
  <c r="EJ75" i="135"/>
  <c r="EK75" i="135"/>
  <c r="EL75" i="135"/>
  <c r="EM75" i="135"/>
  <c r="EN75" i="135"/>
  <c r="EO75" i="135"/>
  <c r="EP75" i="135"/>
  <c r="EQ75" i="135"/>
  <c r="ER75" i="135"/>
  <c r="ES75" i="135"/>
  <c r="ET75" i="135"/>
  <c r="EU75" i="135"/>
  <c r="EV75" i="135"/>
  <c r="EW75" i="135"/>
  <c r="EX75" i="135"/>
  <c r="FO63" i="135"/>
  <c r="FP63" i="135"/>
  <c r="FQ63" i="135"/>
  <c r="FR63" i="135"/>
  <c r="FS63" i="135"/>
  <c r="FT63" i="135"/>
  <c r="FU63" i="135"/>
  <c r="FV63" i="135"/>
  <c r="FW63" i="135"/>
  <c r="FX63" i="135"/>
  <c r="FY63" i="135"/>
  <c r="FZ63" i="135"/>
  <c r="GA63" i="135"/>
  <c r="GB63" i="135"/>
  <c r="GC63" i="135"/>
  <c r="GD63" i="135"/>
  <c r="GE63" i="135"/>
  <c r="GF63" i="135"/>
  <c r="GG63" i="135"/>
  <c r="GH63" i="135"/>
  <c r="GI63" i="135"/>
  <c r="GJ63" i="135"/>
  <c r="GK63" i="135"/>
  <c r="GL63" i="135"/>
  <c r="GM63" i="135"/>
  <c r="GN63" i="135"/>
  <c r="GO63" i="135"/>
  <c r="GP63" i="135"/>
  <c r="GQ63" i="135"/>
  <c r="GR63" i="135"/>
  <c r="GS63" i="135"/>
  <c r="GT63" i="135"/>
  <c r="GU63" i="135"/>
  <c r="GV63" i="135"/>
  <c r="GW63" i="135"/>
  <c r="GX63" i="135"/>
  <c r="GY63" i="135"/>
  <c r="GZ63" i="135"/>
  <c r="DM63" i="135"/>
  <c r="DN63" i="135"/>
  <c r="DO63" i="135"/>
  <c r="DP63" i="135"/>
  <c r="DQ63" i="135"/>
  <c r="DR63" i="135"/>
  <c r="DS63" i="135"/>
  <c r="DT63" i="135"/>
  <c r="DU63" i="135"/>
  <c r="DV63" i="135"/>
  <c r="DW63" i="135"/>
  <c r="DX63" i="135"/>
  <c r="DY63" i="135"/>
  <c r="DZ63" i="135"/>
  <c r="EA63" i="135"/>
  <c r="EB63" i="135"/>
  <c r="EC63" i="135"/>
  <c r="ED63" i="135"/>
  <c r="EE63" i="135"/>
  <c r="EF63" i="135"/>
  <c r="EG63" i="135"/>
  <c r="EH63" i="135"/>
  <c r="EI63" i="135"/>
  <c r="EJ63" i="135"/>
  <c r="EK63" i="135"/>
  <c r="EL63" i="135"/>
  <c r="EM63" i="135"/>
  <c r="EN63" i="135"/>
  <c r="EO63" i="135"/>
  <c r="EP63" i="135"/>
  <c r="EQ63" i="135"/>
  <c r="ER63" i="135"/>
  <c r="ES63" i="135"/>
  <c r="ET63" i="135"/>
  <c r="EU63" i="135"/>
  <c r="EV63" i="135"/>
  <c r="EW63" i="135"/>
  <c r="EX63" i="135"/>
  <c r="FJ60" i="135"/>
  <c r="FK60" i="135"/>
  <c r="FL60" i="135"/>
  <c r="FM60" i="135"/>
  <c r="FN60" i="135"/>
  <c r="FO60" i="135"/>
  <c r="FP60" i="135"/>
  <c r="FQ60" i="135"/>
  <c r="FR60" i="135"/>
  <c r="FS60" i="135"/>
  <c r="FT60" i="135"/>
  <c r="FU60" i="135"/>
  <c r="FV60" i="135"/>
  <c r="FW60" i="135"/>
  <c r="FX60" i="135"/>
  <c r="FY60" i="135"/>
  <c r="FZ60" i="135"/>
  <c r="GA60" i="135"/>
  <c r="GB60" i="135"/>
  <c r="GC60" i="135"/>
  <c r="GD60" i="135"/>
  <c r="GE60" i="135"/>
  <c r="GF60" i="135"/>
  <c r="GG60" i="135"/>
  <c r="GH60" i="135"/>
  <c r="GI60" i="135"/>
  <c r="GJ60" i="135"/>
  <c r="GK60" i="135"/>
  <c r="GL60" i="135"/>
  <c r="GM60" i="135"/>
  <c r="GN60" i="135"/>
  <c r="GO60" i="135"/>
  <c r="GP60" i="135"/>
  <c r="GQ60" i="135"/>
  <c r="GR60" i="135"/>
  <c r="GS60" i="135"/>
  <c r="GT60" i="135"/>
  <c r="GU60" i="135"/>
  <c r="GV60" i="135"/>
  <c r="GW60" i="135"/>
  <c r="GX60" i="135"/>
  <c r="GY60" i="135"/>
  <c r="GZ60" i="135"/>
  <c r="DH60" i="135"/>
  <c r="DI60" i="135"/>
  <c r="DJ60" i="135"/>
  <c r="DK60" i="135"/>
  <c r="DL60" i="135"/>
  <c r="DM60" i="135"/>
  <c r="DN60" i="135"/>
  <c r="DO60" i="135"/>
  <c r="DP60" i="135"/>
  <c r="DQ60" i="135"/>
  <c r="DR60" i="135"/>
  <c r="DS60" i="135"/>
  <c r="DT60" i="135"/>
  <c r="DU60" i="135"/>
  <c r="DV60" i="135"/>
  <c r="DW60" i="135"/>
  <c r="DX60" i="135"/>
  <c r="DY60" i="135"/>
  <c r="DZ60" i="135"/>
  <c r="EA60" i="135"/>
  <c r="EB60" i="135"/>
  <c r="EC60" i="135"/>
  <c r="ED60" i="135"/>
  <c r="EE60" i="135"/>
  <c r="EF60" i="135"/>
  <c r="EG60" i="135"/>
  <c r="EH60" i="135"/>
  <c r="EI60" i="135"/>
  <c r="EJ60" i="135"/>
  <c r="EK60" i="135"/>
  <c r="EL60" i="135"/>
  <c r="EM60" i="135"/>
  <c r="EN60" i="135"/>
  <c r="EO60" i="135"/>
  <c r="EP60" i="135"/>
  <c r="EQ60" i="135"/>
  <c r="ER60" i="135"/>
  <c r="ES60" i="135"/>
  <c r="ET60" i="135"/>
  <c r="EU60" i="135"/>
  <c r="EV60" i="135"/>
  <c r="EW60" i="135"/>
  <c r="EX60" i="135"/>
  <c r="FO83" i="135"/>
  <c r="FP83" i="135"/>
  <c r="FQ83" i="135"/>
  <c r="FR83" i="135"/>
  <c r="FS83" i="135"/>
  <c r="FT83" i="135"/>
  <c r="FU83" i="135"/>
  <c r="FV83" i="135"/>
  <c r="FW83" i="135"/>
  <c r="FX83" i="135"/>
  <c r="FY83" i="135"/>
  <c r="FZ83" i="135"/>
  <c r="GA83" i="135"/>
  <c r="GB83" i="135"/>
  <c r="GC83" i="135"/>
  <c r="GD83" i="135"/>
  <c r="GE83" i="135"/>
  <c r="GF83" i="135"/>
  <c r="GG83" i="135"/>
  <c r="GH83" i="135"/>
  <c r="GI83" i="135"/>
  <c r="GJ83" i="135"/>
  <c r="GK83" i="135"/>
  <c r="GL83" i="135"/>
  <c r="GM83" i="135"/>
  <c r="GN83" i="135"/>
  <c r="GO83" i="135"/>
  <c r="GP83" i="135"/>
  <c r="GQ83" i="135"/>
  <c r="GR83" i="135"/>
  <c r="GS83" i="135"/>
  <c r="GT83" i="135"/>
  <c r="GU83" i="135"/>
  <c r="GV83" i="135"/>
  <c r="GW83" i="135"/>
  <c r="GX83" i="135"/>
  <c r="GY83" i="135"/>
  <c r="GZ83" i="135"/>
  <c r="DM83" i="135"/>
  <c r="DN83" i="135"/>
  <c r="DO83" i="135"/>
  <c r="DP83" i="135"/>
  <c r="DQ83" i="135"/>
  <c r="DR83" i="135"/>
  <c r="DS83" i="135"/>
  <c r="DT83" i="135"/>
  <c r="DU83" i="135"/>
  <c r="DV83" i="135"/>
  <c r="DW83" i="135"/>
  <c r="DX83" i="135"/>
  <c r="DY83" i="135"/>
  <c r="DZ83" i="135"/>
  <c r="EA83" i="135"/>
  <c r="EB83" i="135"/>
  <c r="EC83" i="135"/>
  <c r="ED83" i="135"/>
  <c r="EE83" i="135"/>
  <c r="EF83" i="135"/>
  <c r="EG83" i="135"/>
  <c r="EH83" i="135"/>
  <c r="EI83" i="135"/>
  <c r="EJ83" i="135"/>
  <c r="EK83" i="135"/>
  <c r="EL83" i="135"/>
  <c r="EM83" i="135"/>
  <c r="EN83" i="135"/>
  <c r="EO83" i="135"/>
  <c r="EP83" i="135"/>
  <c r="EQ83" i="135"/>
  <c r="ER83" i="135"/>
  <c r="ES83" i="135"/>
  <c r="ET83" i="135"/>
  <c r="EU83" i="135"/>
  <c r="EV83" i="135"/>
  <c r="EW83" i="135"/>
  <c r="EX83" i="135"/>
  <c r="FO82" i="135"/>
  <c r="FP82" i="135"/>
  <c r="FQ82" i="135"/>
  <c r="FR82" i="135"/>
  <c r="FS82" i="135"/>
  <c r="FT82" i="135"/>
  <c r="FU82" i="135"/>
  <c r="FV82" i="135"/>
  <c r="FW82" i="135"/>
  <c r="FX82" i="135"/>
  <c r="FY82" i="135"/>
  <c r="FZ82" i="135"/>
  <c r="GA82" i="135"/>
  <c r="GB82" i="135"/>
  <c r="GC82" i="135"/>
  <c r="GD82" i="135"/>
  <c r="GE82" i="135"/>
  <c r="GF82" i="135"/>
  <c r="GG82" i="135"/>
  <c r="GH82" i="135"/>
  <c r="GI82" i="135"/>
  <c r="GJ82" i="135"/>
  <c r="GK82" i="135"/>
  <c r="GL82" i="135"/>
  <c r="GM82" i="135"/>
  <c r="GN82" i="135"/>
  <c r="GO82" i="135"/>
  <c r="GP82" i="135"/>
  <c r="GQ82" i="135"/>
  <c r="GR82" i="135"/>
  <c r="GS82" i="135"/>
  <c r="GT82" i="135"/>
  <c r="GU82" i="135"/>
  <c r="GV82" i="135"/>
  <c r="GW82" i="135"/>
  <c r="GX82" i="135"/>
  <c r="GY82" i="135"/>
  <c r="GZ82" i="135"/>
  <c r="DM82" i="135"/>
  <c r="DN82" i="135"/>
  <c r="DO82" i="135"/>
  <c r="DP82" i="135"/>
  <c r="DQ82" i="135"/>
  <c r="DR82" i="135"/>
  <c r="DS82" i="135"/>
  <c r="DT82" i="135"/>
  <c r="DU82" i="135"/>
  <c r="DV82" i="135"/>
  <c r="DW82" i="135"/>
  <c r="DX82" i="135"/>
  <c r="DY82" i="135"/>
  <c r="DZ82" i="135"/>
  <c r="EA82" i="135"/>
  <c r="EB82" i="135"/>
  <c r="EC82" i="135"/>
  <c r="ED82" i="135"/>
  <c r="EE82" i="135"/>
  <c r="EF82" i="135"/>
  <c r="EG82" i="135"/>
  <c r="EH82" i="135"/>
  <c r="EI82" i="135"/>
  <c r="EJ82" i="135"/>
  <c r="EK82" i="135"/>
  <c r="EL82" i="135"/>
  <c r="EM82" i="135"/>
  <c r="EN82" i="135"/>
  <c r="EO82" i="135"/>
  <c r="EP82" i="135"/>
  <c r="EQ82" i="135"/>
  <c r="ER82" i="135"/>
  <c r="ES82" i="135"/>
  <c r="ET82" i="135"/>
  <c r="EU82" i="135"/>
  <c r="EV82" i="135"/>
  <c r="EW82" i="135"/>
  <c r="EX82" i="135"/>
  <c r="FR41" i="135"/>
  <c r="FS41" i="135"/>
  <c r="FT41" i="135"/>
  <c r="FU41" i="135"/>
  <c r="FV41" i="135"/>
  <c r="FW41" i="135"/>
  <c r="FX41" i="135"/>
  <c r="FY41" i="135"/>
  <c r="FZ41" i="135"/>
  <c r="GA41" i="135"/>
  <c r="GB41" i="135"/>
  <c r="GC41" i="135"/>
  <c r="GD41" i="135"/>
  <c r="GE41" i="135"/>
  <c r="GF41" i="135"/>
  <c r="GG41" i="135"/>
  <c r="GH41" i="135"/>
  <c r="GI41" i="135"/>
  <c r="GJ41" i="135"/>
  <c r="GK41" i="135"/>
  <c r="GL41" i="135"/>
  <c r="GM41" i="135"/>
  <c r="GN41" i="135"/>
  <c r="GO41" i="135"/>
  <c r="GP41" i="135"/>
  <c r="GQ41" i="135"/>
  <c r="GR41" i="135"/>
  <c r="GS41" i="135"/>
  <c r="GT41" i="135"/>
  <c r="GU41" i="135"/>
  <c r="GV41" i="135"/>
  <c r="GW41" i="135"/>
  <c r="GX41" i="135"/>
  <c r="GY41" i="135"/>
  <c r="GZ41" i="135"/>
  <c r="DP41" i="135"/>
  <c r="DQ41" i="135"/>
  <c r="DR41" i="135"/>
  <c r="DS41" i="135"/>
  <c r="DT41" i="135"/>
  <c r="DU41" i="135"/>
  <c r="DV41" i="135"/>
  <c r="DW41" i="135"/>
  <c r="DX41" i="135"/>
  <c r="DY41" i="135"/>
  <c r="DZ41" i="135"/>
  <c r="EA41" i="135"/>
  <c r="EB41" i="135"/>
  <c r="EC41" i="135"/>
  <c r="ED41" i="135"/>
  <c r="EE41" i="135"/>
  <c r="EF41" i="135"/>
  <c r="EG41" i="135"/>
  <c r="EH41" i="135"/>
  <c r="EI41" i="135"/>
  <c r="EJ41" i="135"/>
  <c r="EK41" i="135"/>
  <c r="EL41" i="135"/>
  <c r="EM41" i="135"/>
  <c r="EN41" i="135"/>
  <c r="EO41" i="135"/>
  <c r="EP41" i="135"/>
  <c r="EQ41" i="135"/>
  <c r="ER41" i="135"/>
  <c r="ES41" i="135"/>
  <c r="ET41" i="135"/>
  <c r="EU41" i="135"/>
  <c r="EV41" i="135"/>
  <c r="EW41" i="135"/>
  <c r="EX41" i="135"/>
  <c r="FO74" i="135"/>
  <c r="FP74" i="135"/>
  <c r="FQ74" i="135"/>
  <c r="FR74" i="135"/>
  <c r="FS74" i="135"/>
  <c r="FT74" i="135"/>
  <c r="FU74" i="135"/>
  <c r="FV74" i="135"/>
  <c r="FW74" i="135"/>
  <c r="FX74" i="135"/>
  <c r="FY74" i="135"/>
  <c r="FZ74" i="135"/>
  <c r="GA74" i="135"/>
  <c r="GB74" i="135"/>
  <c r="GC74" i="135"/>
  <c r="GD74" i="135"/>
  <c r="GE74" i="135"/>
  <c r="GF74" i="135"/>
  <c r="GG74" i="135"/>
  <c r="GH74" i="135"/>
  <c r="GI74" i="135"/>
  <c r="GJ74" i="135"/>
  <c r="GK74" i="135"/>
  <c r="GL74" i="135"/>
  <c r="GM74" i="135"/>
  <c r="GN74" i="135"/>
  <c r="GO74" i="135"/>
  <c r="GP74" i="135"/>
  <c r="GQ74" i="135"/>
  <c r="GR74" i="135"/>
  <c r="GS74" i="135"/>
  <c r="GT74" i="135"/>
  <c r="GU74" i="135"/>
  <c r="GV74" i="135"/>
  <c r="GW74" i="135"/>
  <c r="GX74" i="135"/>
  <c r="GY74" i="135"/>
  <c r="GZ74" i="135"/>
  <c r="DM74" i="135"/>
  <c r="DN74" i="135"/>
  <c r="DO74" i="135"/>
  <c r="DP74" i="135"/>
  <c r="DQ74" i="135"/>
  <c r="DR74" i="135"/>
  <c r="DS74" i="135"/>
  <c r="DT74" i="135"/>
  <c r="DU74" i="135"/>
  <c r="DV74" i="135"/>
  <c r="DW74" i="135"/>
  <c r="DX74" i="135"/>
  <c r="DY74" i="135"/>
  <c r="DZ74" i="135"/>
  <c r="EA74" i="135"/>
  <c r="EB74" i="135"/>
  <c r="EC74" i="135"/>
  <c r="ED74" i="135"/>
  <c r="EE74" i="135"/>
  <c r="EF74" i="135"/>
  <c r="EG74" i="135"/>
  <c r="EH74" i="135"/>
  <c r="EI74" i="135"/>
  <c r="EJ74" i="135"/>
  <c r="EK74" i="135"/>
  <c r="EL74" i="135"/>
  <c r="EM74" i="135"/>
  <c r="EN74" i="135"/>
  <c r="EO74" i="135"/>
  <c r="EP74" i="135"/>
  <c r="EQ74" i="135"/>
  <c r="ER74" i="135"/>
  <c r="ES74" i="135"/>
  <c r="ET74" i="135"/>
  <c r="EU74" i="135"/>
  <c r="EV74" i="135"/>
  <c r="EW74" i="135"/>
  <c r="EX74" i="135"/>
  <c r="FR86" i="135"/>
  <c r="FS86" i="135"/>
  <c r="FT86" i="135"/>
  <c r="FU86" i="135"/>
  <c r="FV86" i="135"/>
  <c r="FW86" i="135"/>
  <c r="FX86" i="135"/>
  <c r="FY86" i="135"/>
  <c r="FZ86" i="135"/>
  <c r="GA86" i="135"/>
  <c r="GB86" i="135"/>
  <c r="GC86" i="135"/>
  <c r="GD86" i="135"/>
  <c r="GE86" i="135"/>
  <c r="GF86" i="135"/>
  <c r="GG86" i="135"/>
  <c r="GH86" i="135"/>
  <c r="GI86" i="135"/>
  <c r="GJ86" i="135"/>
  <c r="GK86" i="135"/>
  <c r="GL86" i="135"/>
  <c r="GM86" i="135"/>
  <c r="GN86" i="135"/>
  <c r="GO86" i="135"/>
  <c r="GP86" i="135"/>
  <c r="GQ86" i="135"/>
  <c r="GR86" i="135"/>
  <c r="GS86" i="135"/>
  <c r="GT86" i="135"/>
  <c r="GU86" i="135"/>
  <c r="GV86" i="135"/>
  <c r="GW86" i="135"/>
  <c r="GX86" i="135"/>
  <c r="GY86" i="135"/>
  <c r="GZ86" i="135"/>
  <c r="DP86" i="135"/>
  <c r="DQ86" i="135"/>
  <c r="DR86" i="135"/>
  <c r="DS86" i="135"/>
  <c r="DT86" i="135"/>
  <c r="DU86" i="135"/>
  <c r="DV86" i="135"/>
  <c r="DW86" i="135"/>
  <c r="DX86" i="135"/>
  <c r="DY86" i="135"/>
  <c r="DZ86" i="135"/>
  <c r="EA86" i="135"/>
  <c r="EB86" i="135"/>
  <c r="EC86" i="135"/>
  <c r="ED86" i="135"/>
  <c r="EE86" i="135"/>
  <c r="EF86" i="135"/>
  <c r="EG86" i="135"/>
  <c r="EH86" i="135"/>
  <c r="EI86" i="135"/>
  <c r="EJ86" i="135"/>
  <c r="EK86" i="135"/>
  <c r="EL86" i="135"/>
  <c r="EM86" i="135"/>
  <c r="EN86" i="135"/>
  <c r="EO86" i="135"/>
  <c r="EP86" i="135"/>
  <c r="EQ86" i="135"/>
  <c r="ER86" i="135"/>
  <c r="ES86" i="135"/>
  <c r="ET86" i="135"/>
  <c r="EU86" i="135"/>
  <c r="EV86" i="135"/>
  <c r="EW86" i="135"/>
  <c r="EX86" i="135"/>
  <c r="AP78" i="135"/>
  <c r="AT78" i="135"/>
  <c r="AP70" i="135"/>
  <c r="AT70" i="135"/>
  <c r="AP62" i="135"/>
  <c r="AT62" i="135"/>
  <c r="AP91" i="135"/>
  <c r="AT91" i="135"/>
  <c r="FR44" i="135"/>
  <c r="FS44" i="135"/>
  <c r="FT44" i="135"/>
  <c r="FU44" i="135"/>
  <c r="FV44" i="135"/>
  <c r="FW44" i="135"/>
  <c r="FX44" i="135"/>
  <c r="FY44" i="135"/>
  <c r="FZ44" i="135"/>
  <c r="GA44" i="135"/>
  <c r="GB44" i="135"/>
  <c r="GC44" i="135"/>
  <c r="GD44" i="135"/>
  <c r="GE44" i="135"/>
  <c r="GF44" i="135"/>
  <c r="GG44" i="135"/>
  <c r="GH44" i="135"/>
  <c r="GI44" i="135"/>
  <c r="GJ44" i="135"/>
  <c r="GK44" i="135"/>
  <c r="GL44" i="135"/>
  <c r="GM44" i="135"/>
  <c r="GN44" i="135"/>
  <c r="GO44" i="135"/>
  <c r="GP44" i="135"/>
  <c r="GQ44" i="135"/>
  <c r="GR44" i="135"/>
  <c r="GS44" i="135"/>
  <c r="GT44" i="135"/>
  <c r="GU44" i="135"/>
  <c r="GV44" i="135"/>
  <c r="GW44" i="135"/>
  <c r="GX44" i="135"/>
  <c r="GY44" i="135"/>
  <c r="GZ44" i="135"/>
  <c r="DP44" i="135"/>
  <c r="DQ44" i="135"/>
  <c r="DR44" i="135"/>
  <c r="DS44" i="135"/>
  <c r="DT44" i="135"/>
  <c r="DU44" i="135"/>
  <c r="DV44" i="135"/>
  <c r="DW44" i="135"/>
  <c r="DX44" i="135"/>
  <c r="DY44" i="135"/>
  <c r="DZ44" i="135"/>
  <c r="EA44" i="135"/>
  <c r="EB44" i="135"/>
  <c r="EC44" i="135"/>
  <c r="ED44" i="135"/>
  <c r="EE44" i="135"/>
  <c r="EF44" i="135"/>
  <c r="EG44" i="135"/>
  <c r="EH44" i="135"/>
  <c r="EI44" i="135"/>
  <c r="EJ44" i="135"/>
  <c r="EK44" i="135"/>
  <c r="EL44" i="135"/>
  <c r="EM44" i="135"/>
  <c r="EN44" i="135"/>
  <c r="EO44" i="135"/>
  <c r="EP44" i="135"/>
  <c r="EQ44" i="135"/>
  <c r="ER44" i="135"/>
  <c r="ES44" i="135"/>
  <c r="ET44" i="135"/>
  <c r="EU44" i="135"/>
  <c r="EV44" i="135"/>
  <c r="EW44" i="135"/>
  <c r="EX44" i="135"/>
  <c r="FJ90" i="135"/>
  <c r="FK90" i="135"/>
  <c r="FL90" i="135"/>
  <c r="FM90" i="135"/>
  <c r="FN90" i="135"/>
  <c r="FO90" i="135"/>
  <c r="FP90" i="135"/>
  <c r="FQ90" i="135"/>
  <c r="FR90" i="135"/>
  <c r="FS90" i="135"/>
  <c r="FT90" i="135"/>
  <c r="FU90" i="135"/>
  <c r="FV90" i="135"/>
  <c r="FW90" i="135"/>
  <c r="FX90" i="135"/>
  <c r="FY90" i="135"/>
  <c r="FZ90" i="135"/>
  <c r="GA90" i="135"/>
  <c r="GB90" i="135"/>
  <c r="GC90" i="135"/>
  <c r="GD90" i="135"/>
  <c r="GE90" i="135"/>
  <c r="GF90" i="135"/>
  <c r="GG90" i="135"/>
  <c r="GH90" i="135"/>
  <c r="GI90" i="135"/>
  <c r="GJ90" i="135"/>
  <c r="GK90" i="135"/>
  <c r="GL90" i="135"/>
  <c r="GM90" i="135"/>
  <c r="GN90" i="135"/>
  <c r="GO90" i="135"/>
  <c r="GP90" i="135"/>
  <c r="GQ90" i="135"/>
  <c r="GR90" i="135"/>
  <c r="GS90" i="135"/>
  <c r="GT90" i="135"/>
  <c r="GU90" i="135"/>
  <c r="GV90" i="135"/>
  <c r="GW90" i="135"/>
  <c r="GX90" i="135"/>
  <c r="GY90" i="135"/>
  <c r="GZ90" i="135"/>
  <c r="DH90" i="135"/>
  <c r="DI90" i="135"/>
  <c r="DJ90" i="135"/>
  <c r="DK90" i="135"/>
  <c r="DL90" i="135"/>
  <c r="DM90" i="135"/>
  <c r="DN90" i="135"/>
  <c r="DO90" i="135"/>
  <c r="DP90" i="135"/>
  <c r="DQ90" i="135"/>
  <c r="DR90" i="135"/>
  <c r="DS90" i="135"/>
  <c r="DT90" i="135"/>
  <c r="DU90" i="135"/>
  <c r="DV90" i="135"/>
  <c r="DW90" i="135"/>
  <c r="DX90" i="135"/>
  <c r="DY90" i="135"/>
  <c r="DZ90" i="135"/>
  <c r="EA90" i="135"/>
  <c r="EB90" i="135"/>
  <c r="EC90" i="135"/>
  <c r="ED90" i="135"/>
  <c r="EE90" i="135"/>
  <c r="EF90" i="135"/>
  <c r="EG90" i="135"/>
  <c r="EH90" i="135"/>
  <c r="EI90" i="135"/>
  <c r="EJ90" i="135"/>
  <c r="EK90" i="135"/>
  <c r="EL90" i="135"/>
  <c r="EM90" i="135"/>
  <c r="EN90" i="135"/>
  <c r="EO90" i="135"/>
  <c r="EP90" i="135"/>
  <c r="EQ90" i="135"/>
  <c r="ER90" i="135"/>
  <c r="ES90" i="135"/>
  <c r="ET90" i="135"/>
  <c r="EU90" i="135"/>
  <c r="EV90" i="135"/>
  <c r="EW90" i="135"/>
  <c r="EX90" i="135"/>
  <c r="FJ37" i="135"/>
  <c r="FK37" i="135"/>
  <c r="FL37" i="135"/>
  <c r="FM37" i="135"/>
  <c r="FN37" i="135"/>
  <c r="FO37" i="135"/>
  <c r="FP37" i="135"/>
  <c r="FQ37" i="135"/>
  <c r="FR37" i="135"/>
  <c r="FS37" i="135"/>
  <c r="FT37" i="135"/>
  <c r="FU37" i="135"/>
  <c r="FV37" i="135"/>
  <c r="FW37" i="135"/>
  <c r="FX37" i="135"/>
  <c r="FY37" i="135"/>
  <c r="FZ37" i="135"/>
  <c r="GA37" i="135"/>
  <c r="GB37" i="135"/>
  <c r="GC37" i="135"/>
  <c r="GD37" i="135"/>
  <c r="GE37" i="135"/>
  <c r="GF37" i="135"/>
  <c r="GG37" i="135"/>
  <c r="GH37" i="135"/>
  <c r="GI37" i="135"/>
  <c r="GJ37" i="135"/>
  <c r="GK37" i="135"/>
  <c r="GL37" i="135"/>
  <c r="GM37" i="135"/>
  <c r="GN37" i="135"/>
  <c r="GO37" i="135"/>
  <c r="GP37" i="135"/>
  <c r="GQ37" i="135"/>
  <c r="GR37" i="135"/>
  <c r="GS37" i="135"/>
  <c r="GT37" i="135"/>
  <c r="GU37" i="135"/>
  <c r="GV37" i="135"/>
  <c r="GW37" i="135"/>
  <c r="GX37" i="135"/>
  <c r="GY37" i="135"/>
  <c r="GZ37" i="135"/>
  <c r="DH37" i="135"/>
  <c r="DI37" i="135"/>
  <c r="DJ37" i="135"/>
  <c r="DK37" i="135"/>
  <c r="DL37" i="135"/>
  <c r="DM37" i="135"/>
  <c r="DN37" i="135"/>
  <c r="DO37" i="135"/>
  <c r="DP37" i="135"/>
  <c r="DQ37" i="135"/>
  <c r="DR37" i="135"/>
  <c r="DS37" i="135"/>
  <c r="DT37" i="135"/>
  <c r="DU37" i="135"/>
  <c r="DV37" i="135"/>
  <c r="DW37" i="135"/>
  <c r="DX37" i="135"/>
  <c r="DY37" i="135"/>
  <c r="DZ37" i="135"/>
  <c r="EA37" i="135"/>
  <c r="EB37" i="135"/>
  <c r="EC37" i="135"/>
  <c r="ED37" i="135"/>
  <c r="EE37" i="135"/>
  <c r="EF37" i="135"/>
  <c r="EG37" i="135"/>
  <c r="EH37" i="135"/>
  <c r="EI37" i="135"/>
  <c r="EJ37" i="135"/>
  <c r="EK37" i="135"/>
  <c r="EL37" i="135"/>
  <c r="EM37" i="135"/>
  <c r="EN37" i="135"/>
  <c r="EO37" i="135"/>
  <c r="EP37" i="135"/>
  <c r="EQ37" i="135"/>
  <c r="ER37" i="135"/>
  <c r="ES37" i="135"/>
  <c r="ET37" i="135"/>
  <c r="EU37" i="135"/>
  <c r="EV37" i="135"/>
  <c r="EW37" i="135"/>
  <c r="EX37" i="135"/>
  <c r="FR42" i="135"/>
  <c r="FS42" i="135"/>
  <c r="FT42" i="135"/>
  <c r="FU42" i="135"/>
  <c r="FV42" i="135"/>
  <c r="FW42" i="135"/>
  <c r="FX42" i="135"/>
  <c r="FY42" i="135"/>
  <c r="FZ42" i="135"/>
  <c r="GA42" i="135"/>
  <c r="GB42" i="135"/>
  <c r="GC42" i="135"/>
  <c r="GD42" i="135"/>
  <c r="GE42" i="135"/>
  <c r="GF42" i="135"/>
  <c r="GG42" i="135"/>
  <c r="GH42" i="135"/>
  <c r="GI42" i="135"/>
  <c r="GJ42" i="135"/>
  <c r="GK42" i="135"/>
  <c r="GL42" i="135"/>
  <c r="GM42" i="135"/>
  <c r="GN42" i="135"/>
  <c r="GO42" i="135"/>
  <c r="GP42" i="135"/>
  <c r="GQ42" i="135"/>
  <c r="GR42" i="135"/>
  <c r="GS42" i="135"/>
  <c r="GT42" i="135"/>
  <c r="GU42" i="135"/>
  <c r="GV42" i="135"/>
  <c r="GW42" i="135"/>
  <c r="GX42" i="135"/>
  <c r="GY42" i="135"/>
  <c r="GZ42" i="135"/>
  <c r="DP42" i="135"/>
  <c r="DQ42" i="135"/>
  <c r="DR42" i="135"/>
  <c r="DS42" i="135"/>
  <c r="DT42" i="135"/>
  <c r="DU42" i="135"/>
  <c r="DV42" i="135"/>
  <c r="DW42" i="135"/>
  <c r="DX42" i="135"/>
  <c r="DY42" i="135"/>
  <c r="DZ42" i="135"/>
  <c r="EA42" i="135"/>
  <c r="EB42" i="135"/>
  <c r="EC42" i="135"/>
  <c r="ED42" i="135"/>
  <c r="EE42" i="135"/>
  <c r="EF42" i="135"/>
  <c r="EG42" i="135"/>
  <c r="EH42" i="135"/>
  <c r="EI42" i="135"/>
  <c r="EJ42" i="135"/>
  <c r="EK42" i="135"/>
  <c r="EL42" i="135"/>
  <c r="EM42" i="135"/>
  <c r="EN42" i="135"/>
  <c r="EO42" i="135"/>
  <c r="EP42" i="135"/>
  <c r="EQ42" i="135"/>
  <c r="ER42" i="135"/>
  <c r="ES42" i="135"/>
  <c r="ET42" i="135"/>
  <c r="EU42" i="135"/>
  <c r="EV42" i="135"/>
  <c r="EW42" i="135"/>
  <c r="EX42" i="135"/>
  <c r="FH40" i="135"/>
  <c r="FI40" i="135"/>
  <c r="FJ40" i="135"/>
  <c r="FK40" i="135"/>
  <c r="FL40" i="135"/>
  <c r="FM40" i="135"/>
  <c r="FN40" i="135"/>
  <c r="FO40" i="135"/>
  <c r="FP40" i="135"/>
  <c r="FQ40" i="135"/>
  <c r="FR40" i="135"/>
  <c r="FS40" i="135"/>
  <c r="FT40" i="135"/>
  <c r="FU40" i="135"/>
  <c r="FV40" i="135"/>
  <c r="FW40" i="135"/>
  <c r="FX40" i="135"/>
  <c r="FY40" i="135"/>
  <c r="FZ40" i="135"/>
  <c r="GA40" i="135"/>
  <c r="GB40" i="135"/>
  <c r="GC40" i="135"/>
  <c r="GD40" i="135"/>
  <c r="GE40" i="135"/>
  <c r="GF40" i="135"/>
  <c r="GG40" i="135"/>
  <c r="GH40" i="135"/>
  <c r="GI40" i="135"/>
  <c r="GJ40" i="135"/>
  <c r="GK40" i="135"/>
  <c r="GL40" i="135"/>
  <c r="GM40" i="135"/>
  <c r="GN40" i="135"/>
  <c r="GO40" i="135"/>
  <c r="GP40" i="135"/>
  <c r="GQ40" i="135"/>
  <c r="GR40" i="135"/>
  <c r="GS40" i="135"/>
  <c r="GT40" i="135"/>
  <c r="GU40" i="135"/>
  <c r="GV40" i="135"/>
  <c r="GW40" i="135"/>
  <c r="GX40" i="135"/>
  <c r="GY40" i="135"/>
  <c r="GZ40" i="135"/>
  <c r="DF40" i="135"/>
  <c r="DG40" i="135"/>
  <c r="DH40" i="135"/>
  <c r="DI40" i="135"/>
  <c r="DJ40" i="135"/>
  <c r="DK40" i="135"/>
  <c r="DL40" i="135"/>
  <c r="DM40" i="135"/>
  <c r="DN40" i="135"/>
  <c r="DO40" i="135"/>
  <c r="DP40" i="135"/>
  <c r="DQ40" i="135"/>
  <c r="DR40" i="135"/>
  <c r="DS40" i="135"/>
  <c r="DT40" i="135"/>
  <c r="DU40" i="135"/>
  <c r="DV40" i="135"/>
  <c r="DW40" i="135"/>
  <c r="DX40" i="135"/>
  <c r="DY40" i="135"/>
  <c r="DZ40" i="135"/>
  <c r="EA40" i="135"/>
  <c r="EB40" i="135"/>
  <c r="EC40" i="135"/>
  <c r="ED40" i="135"/>
  <c r="EE40" i="135"/>
  <c r="EF40" i="135"/>
  <c r="EG40" i="135"/>
  <c r="EH40" i="135"/>
  <c r="EI40" i="135"/>
  <c r="EJ40" i="135"/>
  <c r="EK40" i="135"/>
  <c r="EL40" i="135"/>
  <c r="EM40" i="135"/>
  <c r="EN40" i="135"/>
  <c r="EO40" i="135"/>
  <c r="EP40" i="135"/>
  <c r="EQ40" i="135"/>
  <c r="ER40" i="135"/>
  <c r="ES40" i="135"/>
  <c r="ET40" i="135"/>
  <c r="EU40" i="135"/>
  <c r="EV40" i="135"/>
  <c r="EW40" i="135"/>
  <c r="EX40" i="135"/>
  <c r="FP80" i="135"/>
  <c r="FQ80" i="135"/>
  <c r="FR80" i="135"/>
  <c r="FS80" i="135"/>
  <c r="FT80" i="135"/>
  <c r="FU80" i="135"/>
  <c r="FV80" i="135"/>
  <c r="FW80" i="135"/>
  <c r="FX80" i="135"/>
  <c r="FY80" i="135"/>
  <c r="FZ80" i="135"/>
  <c r="GA80" i="135"/>
  <c r="GB80" i="135"/>
  <c r="GC80" i="135"/>
  <c r="GD80" i="135"/>
  <c r="GE80" i="135"/>
  <c r="GF80" i="135"/>
  <c r="GG80" i="135"/>
  <c r="GH80" i="135"/>
  <c r="GI80" i="135"/>
  <c r="GJ80" i="135"/>
  <c r="GK80" i="135"/>
  <c r="GL80" i="135"/>
  <c r="GM80" i="135"/>
  <c r="GN80" i="135"/>
  <c r="GO80" i="135"/>
  <c r="GP80" i="135"/>
  <c r="GQ80" i="135"/>
  <c r="GR80" i="135"/>
  <c r="GS80" i="135"/>
  <c r="GT80" i="135"/>
  <c r="GU80" i="135"/>
  <c r="GV80" i="135"/>
  <c r="GW80" i="135"/>
  <c r="GX80" i="135"/>
  <c r="GY80" i="135"/>
  <c r="GZ80" i="135"/>
  <c r="DN80" i="135"/>
  <c r="DO80" i="135"/>
  <c r="DP80" i="135"/>
  <c r="DQ80" i="135"/>
  <c r="DR80" i="135"/>
  <c r="DS80" i="135"/>
  <c r="DT80" i="135"/>
  <c r="DU80" i="135"/>
  <c r="DV80" i="135"/>
  <c r="DW80" i="135"/>
  <c r="DX80" i="135"/>
  <c r="DY80" i="135"/>
  <c r="DZ80" i="135"/>
  <c r="EA80" i="135"/>
  <c r="EB80" i="135"/>
  <c r="EC80" i="135"/>
  <c r="ED80" i="135"/>
  <c r="EE80" i="135"/>
  <c r="EF80" i="135"/>
  <c r="EG80" i="135"/>
  <c r="EH80" i="135"/>
  <c r="EI80" i="135"/>
  <c r="EJ80" i="135"/>
  <c r="EK80" i="135"/>
  <c r="EL80" i="135"/>
  <c r="EM80" i="135"/>
  <c r="EN80" i="135"/>
  <c r="EO80" i="135"/>
  <c r="EP80" i="135"/>
  <c r="EQ80" i="135"/>
  <c r="ER80" i="135"/>
  <c r="ES80" i="135"/>
  <c r="ET80" i="135"/>
  <c r="EU80" i="135"/>
  <c r="EV80" i="135"/>
  <c r="EW80" i="135"/>
  <c r="EX80" i="135"/>
  <c r="FP81" i="135"/>
  <c r="FQ81" i="135"/>
  <c r="FR81" i="135"/>
  <c r="FS81" i="135"/>
  <c r="FT81" i="135"/>
  <c r="FU81" i="135"/>
  <c r="FV81" i="135"/>
  <c r="FW81" i="135"/>
  <c r="FX81" i="135"/>
  <c r="FY81" i="135"/>
  <c r="FZ81" i="135"/>
  <c r="GA81" i="135"/>
  <c r="GB81" i="135"/>
  <c r="GC81" i="135"/>
  <c r="GD81" i="135"/>
  <c r="GE81" i="135"/>
  <c r="GF81" i="135"/>
  <c r="GG81" i="135"/>
  <c r="GH81" i="135"/>
  <c r="GI81" i="135"/>
  <c r="GJ81" i="135"/>
  <c r="GK81" i="135"/>
  <c r="GL81" i="135"/>
  <c r="GM81" i="135"/>
  <c r="GN81" i="135"/>
  <c r="GO81" i="135"/>
  <c r="GP81" i="135"/>
  <c r="GQ81" i="135"/>
  <c r="GR81" i="135"/>
  <c r="GS81" i="135"/>
  <c r="GT81" i="135"/>
  <c r="GU81" i="135"/>
  <c r="GV81" i="135"/>
  <c r="GW81" i="135"/>
  <c r="GX81" i="135"/>
  <c r="GY81" i="135"/>
  <c r="GZ81" i="135"/>
  <c r="DN81" i="135"/>
  <c r="DO81" i="135"/>
  <c r="DP81" i="135"/>
  <c r="DQ81" i="135"/>
  <c r="DR81" i="135"/>
  <c r="DS81" i="135"/>
  <c r="DT81" i="135"/>
  <c r="DU81" i="135"/>
  <c r="DV81" i="135"/>
  <c r="DW81" i="135"/>
  <c r="DX81" i="135"/>
  <c r="DY81" i="135"/>
  <c r="DZ81" i="135"/>
  <c r="EA81" i="135"/>
  <c r="EB81" i="135"/>
  <c r="EC81" i="135"/>
  <c r="ED81" i="135"/>
  <c r="EE81" i="135"/>
  <c r="EF81" i="135"/>
  <c r="EG81" i="135"/>
  <c r="EH81" i="135"/>
  <c r="EI81" i="135"/>
  <c r="EJ81" i="135"/>
  <c r="EK81" i="135"/>
  <c r="EL81" i="135"/>
  <c r="EM81" i="135"/>
  <c r="EN81" i="135"/>
  <c r="EO81" i="135"/>
  <c r="EP81" i="135"/>
  <c r="EQ81" i="135"/>
  <c r="ER81" i="135"/>
  <c r="ES81" i="135"/>
  <c r="ET81" i="135"/>
  <c r="EU81" i="135"/>
  <c r="EV81" i="135"/>
  <c r="EW81" i="135"/>
  <c r="EX81" i="135"/>
  <c r="FJ38" i="135"/>
  <c r="FK38" i="135"/>
  <c r="FL38" i="135"/>
  <c r="FM38" i="135"/>
  <c r="FN38" i="135"/>
  <c r="FO38" i="135"/>
  <c r="FP38" i="135"/>
  <c r="FQ38" i="135"/>
  <c r="FR38" i="135"/>
  <c r="FS38" i="135"/>
  <c r="FT38" i="135"/>
  <c r="FU38" i="135"/>
  <c r="FV38" i="135"/>
  <c r="FW38" i="135"/>
  <c r="FX38" i="135"/>
  <c r="FY38" i="135"/>
  <c r="FZ38" i="135"/>
  <c r="GA38" i="135"/>
  <c r="GB38" i="135"/>
  <c r="GC38" i="135"/>
  <c r="GD38" i="135"/>
  <c r="GE38" i="135"/>
  <c r="GF38" i="135"/>
  <c r="GG38" i="135"/>
  <c r="GH38" i="135"/>
  <c r="GI38" i="135"/>
  <c r="GJ38" i="135"/>
  <c r="GK38" i="135"/>
  <c r="GL38" i="135"/>
  <c r="GM38" i="135"/>
  <c r="GN38" i="135"/>
  <c r="GO38" i="135"/>
  <c r="GP38" i="135"/>
  <c r="GQ38" i="135"/>
  <c r="GR38" i="135"/>
  <c r="GS38" i="135"/>
  <c r="GT38" i="135"/>
  <c r="GU38" i="135"/>
  <c r="GV38" i="135"/>
  <c r="GW38" i="135"/>
  <c r="GX38" i="135"/>
  <c r="GY38" i="135"/>
  <c r="GZ38" i="135"/>
  <c r="DH38" i="135"/>
  <c r="DI38" i="135"/>
  <c r="DJ38" i="135"/>
  <c r="DK38" i="135"/>
  <c r="DL38" i="135"/>
  <c r="DM38" i="135"/>
  <c r="DN38" i="135"/>
  <c r="DO38" i="135"/>
  <c r="DP38" i="135"/>
  <c r="DQ38" i="135"/>
  <c r="DR38" i="135"/>
  <c r="DS38" i="135"/>
  <c r="DT38" i="135"/>
  <c r="DU38" i="135"/>
  <c r="DV38" i="135"/>
  <c r="DW38" i="135"/>
  <c r="DX38" i="135"/>
  <c r="DY38" i="135"/>
  <c r="DZ38" i="135"/>
  <c r="EA38" i="135"/>
  <c r="EB38" i="135"/>
  <c r="EC38" i="135"/>
  <c r="ED38" i="135"/>
  <c r="EE38" i="135"/>
  <c r="EF38" i="135"/>
  <c r="EG38" i="135"/>
  <c r="EH38" i="135"/>
  <c r="EI38" i="135"/>
  <c r="EJ38" i="135"/>
  <c r="EK38" i="135"/>
  <c r="EL38" i="135"/>
  <c r="EM38" i="135"/>
  <c r="EN38" i="135"/>
  <c r="EO38" i="135"/>
  <c r="EP38" i="135"/>
  <c r="EQ38" i="135"/>
  <c r="ER38" i="135"/>
  <c r="ES38" i="135"/>
  <c r="ET38" i="135"/>
  <c r="EU38" i="135"/>
  <c r="EV38" i="135"/>
  <c r="EW38" i="135"/>
  <c r="EX38" i="135"/>
  <c r="FO73" i="135"/>
  <c r="FP73" i="135"/>
  <c r="FQ73" i="135"/>
  <c r="FR73" i="135"/>
  <c r="FS73" i="135"/>
  <c r="FT73" i="135"/>
  <c r="FU73" i="135"/>
  <c r="FV73" i="135"/>
  <c r="FW73" i="135"/>
  <c r="FX73" i="135"/>
  <c r="FY73" i="135"/>
  <c r="FZ73" i="135"/>
  <c r="GA73" i="135"/>
  <c r="GB73" i="135"/>
  <c r="GC73" i="135"/>
  <c r="GD73" i="135"/>
  <c r="GE73" i="135"/>
  <c r="GF73" i="135"/>
  <c r="GG73" i="135"/>
  <c r="GH73" i="135"/>
  <c r="GI73" i="135"/>
  <c r="GJ73" i="135"/>
  <c r="GK73" i="135"/>
  <c r="GL73" i="135"/>
  <c r="GM73" i="135"/>
  <c r="GN73" i="135"/>
  <c r="GO73" i="135"/>
  <c r="GP73" i="135"/>
  <c r="GQ73" i="135"/>
  <c r="GR73" i="135"/>
  <c r="GS73" i="135"/>
  <c r="GT73" i="135"/>
  <c r="GU73" i="135"/>
  <c r="GV73" i="135"/>
  <c r="GW73" i="135"/>
  <c r="GX73" i="135"/>
  <c r="GY73" i="135"/>
  <c r="GZ73" i="135"/>
  <c r="DM73" i="135"/>
  <c r="DN73" i="135"/>
  <c r="DO73" i="135"/>
  <c r="DP73" i="135"/>
  <c r="DQ73" i="135"/>
  <c r="DR73" i="135"/>
  <c r="DS73" i="135"/>
  <c r="DT73" i="135"/>
  <c r="DU73" i="135"/>
  <c r="DV73" i="135"/>
  <c r="DW73" i="135"/>
  <c r="DX73" i="135"/>
  <c r="DY73" i="135"/>
  <c r="DZ73" i="135"/>
  <c r="EA73" i="135"/>
  <c r="EB73" i="135"/>
  <c r="EC73" i="135"/>
  <c r="ED73" i="135"/>
  <c r="EE73" i="135"/>
  <c r="EF73" i="135"/>
  <c r="EG73" i="135"/>
  <c r="EH73" i="135"/>
  <c r="EI73" i="135"/>
  <c r="EJ73" i="135"/>
  <c r="EK73" i="135"/>
  <c r="EL73" i="135"/>
  <c r="EM73" i="135"/>
  <c r="EN73" i="135"/>
  <c r="EO73" i="135"/>
  <c r="EP73" i="135"/>
  <c r="EQ73" i="135"/>
  <c r="ER73" i="135"/>
  <c r="ES73" i="135"/>
  <c r="ET73" i="135"/>
  <c r="EU73" i="135"/>
  <c r="EV73" i="135"/>
  <c r="EW73" i="135"/>
  <c r="EX73" i="135"/>
  <c r="FM69" i="135"/>
  <c r="FN69" i="135"/>
  <c r="FO69" i="135"/>
  <c r="FP69" i="135"/>
  <c r="FQ69" i="135"/>
  <c r="FR69" i="135"/>
  <c r="FS69" i="135"/>
  <c r="FT69" i="135"/>
  <c r="FU69" i="135"/>
  <c r="FV69" i="135"/>
  <c r="FW69" i="135"/>
  <c r="FX69" i="135"/>
  <c r="FY69" i="135"/>
  <c r="FZ69" i="135"/>
  <c r="GA69" i="135"/>
  <c r="GB69" i="135"/>
  <c r="GC69" i="135"/>
  <c r="GD69" i="135"/>
  <c r="GE69" i="135"/>
  <c r="GF69" i="135"/>
  <c r="GG69" i="135"/>
  <c r="GH69" i="135"/>
  <c r="GI69" i="135"/>
  <c r="GJ69" i="135"/>
  <c r="GK69" i="135"/>
  <c r="GL69" i="135"/>
  <c r="GM69" i="135"/>
  <c r="GN69" i="135"/>
  <c r="GO69" i="135"/>
  <c r="GP69" i="135"/>
  <c r="GQ69" i="135"/>
  <c r="GR69" i="135"/>
  <c r="GS69" i="135"/>
  <c r="GT69" i="135"/>
  <c r="GU69" i="135"/>
  <c r="GV69" i="135"/>
  <c r="GW69" i="135"/>
  <c r="GX69" i="135"/>
  <c r="GY69" i="135"/>
  <c r="GZ69" i="135"/>
  <c r="DK69" i="135"/>
  <c r="DL69" i="135"/>
  <c r="DM69" i="135"/>
  <c r="DN69" i="135"/>
  <c r="DO69" i="135"/>
  <c r="DP69" i="135"/>
  <c r="DQ69" i="135"/>
  <c r="DR69" i="135"/>
  <c r="DS69" i="135"/>
  <c r="DT69" i="135"/>
  <c r="DU69" i="135"/>
  <c r="DV69" i="135"/>
  <c r="DW69" i="135"/>
  <c r="DX69" i="135"/>
  <c r="DY69" i="135"/>
  <c r="DZ69" i="135"/>
  <c r="EA69" i="135"/>
  <c r="EB69" i="135"/>
  <c r="EC69" i="135"/>
  <c r="ED69" i="135"/>
  <c r="EE69" i="135"/>
  <c r="EF69" i="135"/>
  <c r="EG69" i="135"/>
  <c r="EH69" i="135"/>
  <c r="EI69" i="135"/>
  <c r="EJ69" i="135"/>
  <c r="EK69" i="135"/>
  <c r="EL69" i="135"/>
  <c r="EM69" i="135"/>
  <c r="EN69" i="135"/>
  <c r="EO69" i="135"/>
  <c r="EP69" i="135"/>
  <c r="EQ69" i="135"/>
  <c r="ER69" i="135"/>
  <c r="ES69" i="135"/>
  <c r="ET69" i="135"/>
  <c r="EU69" i="135"/>
  <c r="EV69" i="135"/>
  <c r="EW69" i="135"/>
  <c r="EX69" i="135"/>
  <c r="FM57" i="135"/>
  <c r="FN57" i="135"/>
  <c r="FO57" i="135"/>
  <c r="FP57" i="135"/>
  <c r="FQ57" i="135"/>
  <c r="FR57" i="135"/>
  <c r="FS57" i="135"/>
  <c r="FT57" i="135"/>
  <c r="FU57" i="135"/>
  <c r="FV57" i="135"/>
  <c r="FW57" i="135"/>
  <c r="FX57" i="135"/>
  <c r="FY57" i="135"/>
  <c r="FZ57" i="135"/>
  <c r="GA57" i="135"/>
  <c r="GB57" i="135"/>
  <c r="GC57" i="135"/>
  <c r="GD57" i="135"/>
  <c r="GE57" i="135"/>
  <c r="GF57" i="135"/>
  <c r="GG57" i="135"/>
  <c r="GH57" i="135"/>
  <c r="GI57" i="135"/>
  <c r="GJ57" i="135"/>
  <c r="GK57" i="135"/>
  <c r="GL57" i="135"/>
  <c r="GM57" i="135"/>
  <c r="GN57" i="135"/>
  <c r="GO57" i="135"/>
  <c r="GP57" i="135"/>
  <c r="GQ57" i="135"/>
  <c r="GR57" i="135"/>
  <c r="GS57" i="135"/>
  <c r="GT57" i="135"/>
  <c r="GU57" i="135"/>
  <c r="GV57" i="135"/>
  <c r="GW57" i="135"/>
  <c r="GX57" i="135"/>
  <c r="GY57" i="135"/>
  <c r="GZ57" i="135"/>
  <c r="DK57" i="135"/>
  <c r="DL57" i="135"/>
  <c r="DM57" i="135"/>
  <c r="DN57" i="135"/>
  <c r="DO57" i="135"/>
  <c r="DP57" i="135"/>
  <c r="DQ57" i="135"/>
  <c r="DR57" i="135"/>
  <c r="DS57" i="135"/>
  <c r="DT57" i="135"/>
  <c r="DU57" i="135"/>
  <c r="DV57" i="135"/>
  <c r="DW57" i="135"/>
  <c r="DX57" i="135"/>
  <c r="DY57" i="135"/>
  <c r="DZ57" i="135"/>
  <c r="EA57" i="135"/>
  <c r="EB57" i="135"/>
  <c r="EC57" i="135"/>
  <c r="ED57" i="135"/>
  <c r="EE57" i="135"/>
  <c r="EF57" i="135"/>
  <c r="EG57" i="135"/>
  <c r="EH57" i="135"/>
  <c r="EI57" i="135"/>
  <c r="EJ57" i="135"/>
  <c r="EK57" i="135"/>
  <c r="EL57" i="135"/>
  <c r="EM57" i="135"/>
  <c r="EN57" i="135"/>
  <c r="EO57" i="135"/>
  <c r="EP57" i="135"/>
  <c r="EQ57" i="135"/>
  <c r="ER57" i="135"/>
  <c r="ES57" i="135"/>
  <c r="ET57" i="135"/>
  <c r="EU57" i="135"/>
  <c r="EV57" i="135"/>
  <c r="EW57" i="135"/>
  <c r="EX57" i="135"/>
  <c r="FO62" i="135"/>
  <c r="FP62" i="135"/>
  <c r="FQ62" i="135"/>
  <c r="FR62" i="135"/>
  <c r="FS62" i="135"/>
  <c r="FT62" i="135"/>
  <c r="FU62" i="135"/>
  <c r="FV62" i="135"/>
  <c r="FW62" i="135"/>
  <c r="FX62" i="135"/>
  <c r="FY62" i="135"/>
  <c r="FZ62" i="135"/>
  <c r="GA62" i="135"/>
  <c r="GB62" i="135"/>
  <c r="GC62" i="135"/>
  <c r="GD62" i="135"/>
  <c r="FJ62" i="135"/>
  <c r="FN62" i="135"/>
  <c r="FK62" i="135"/>
  <c r="FL62" i="135"/>
  <c r="GE62" i="135"/>
  <c r="FM62" i="135"/>
  <c r="GF62" i="135"/>
  <c r="GG62" i="135"/>
  <c r="GH62" i="135"/>
  <c r="GI62" i="135"/>
  <c r="GJ62" i="135"/>
  <c r="GK62" i="135"/>
  <c r="GL62" i="135"/>
  <c r="GM62" i="135"/>
  <c r="GN62" i="135"/>
  <c r="GO62" i="135"/>
  <c r="GP62" i="135"/>
  <c r="GQ62" i="135"/>
  <c r="GR62" i="135"/>
  <c r="GS62" i="135"/>
  <c r="GT62" i="135"/>
  <c r="GU62" i="135"/>
  <c r="GV62" i="135"/>
  <c r="GW62" i="135"/>
  <c r="GX62" i="135"/>
  <c r="GY62" i="135"/>
  <c r="GZ62" i="135"/>
  <c r="DM62" i="135"/>
  <c r="DN62" i="135"/>
  <c r="DO62" i="135"/>
  <c r="DP62" i="135"/>
  <c r="DQ62" i="135"/>
  <c r="DR62" i="135"/>
  <c r="DS62" i="135"/>
  <c r="DT62" i="135"/>
  <c r="DU62" i="135"/>
  <c r="DV62" i="135"/>
  <c r="DW62" i="135"/>
  <c r="DX62" i="135"/>
  <c r="DY62" i="135"/>
  <c r="DZ62" i="135"/>
  <c r="EA62" i="135"/>
  <c r="EB62" i="135"/>
  <c r="EC62" i="135"/>
  <c r="ED62" i="135"/>
  <c r="EE62" i="135"/>
  <c r="EF62" i="135"/>
  <c r="EG62" i="135"/>
  <c r="EH62" i="135"/>
  <c r="EI62" i="135"/>
  <c r="EJ62" i="135"/>
  <c r="EK62" i="135"/>
  <c r="EL62" i="135"/>
  <c r="EM62" i="135"/>
  <c r="EN62" i="135"/>
  <c r="EO62" i="135"/>
  <c r="EP62" i="135"/>
  <c r="EQ62" i="135"/>
  <c r="ER62" i="135"/>
  <c r="ES62" i="135"/>
  <c r="ET62" i="135"/>
  <c r="EU62" i="135"/>
  <c r="EV62" i="135"/>
  <c r="EW62" i="135"/>
  <c r="EX62" i="135"/>
  <c r="FP92" i="135"/>
  <c r="FQ92" i="135"/>
  <c r="FR92" i="135"/>
  <c r="FS92" i="135"/>
  <c r="FT92" i="135"/>
  <c r="FU92" i="135"/>
  <c r="FV92" i="135"/>
  <c r="FW92" i="135"/>
  <c r="FX92" i="135"/>
  <c r="FY92" i="135"/>
  <c r="FZ92" i="135"/>
  <c r="GA92" i="135"/>
  <c r="GB92" i="135"/>
  <c r="GC92" i="135"/>
  <c r="GD92" i="135"/>
  <c r="GE92" i="135"/>
  <c r="GF92" i="135"/>
  <c r="GG92" i="135"/>
  <c r="GH92" i="135"/>
  <c r="GI92" i="135"/>
  <c r="GJ92" i="135"/>
  <c r="GK92" i="135"/>
  <c r="GL92" i="135"/>
  <c r="GM92" i="135"/>
  <c r="GN92" i="135"/>
  <c r="GO92" i="135"/>
  <c r="GP92" i="135"/>
  <c r="GQ92" i="135"/>
  <c r="GR92" i="135"/>
  <c r="GS92" i="135"/>
  <c r="GT92" i="135"/>
  <c r="GU92" i="135"/>
  <c r="GV92" i="135"/>
  <c r="GW92" i="135"/>
  <c r="GX92" i="135"/>
  <c r="GY92" i="135"/>
  <c r="GZ92" i="135"/>
  <c r="DN92" i="135"/>
  <c r="DO92" i="135"/>
  <c r="DP92" i="135"/>
  <c r="DQ92" i="135"/>
  <c r="DR92" i="135"/>
  <c r="DS92" i="135"/>
  <c r="DT92" i="135"/>
  <c r="DU92" i="135"/>
  <c r="DV92" i="135"/>
  <c r="DW92" i="135"/>
  <c r="DX92" i="135"/>
  <c r="DY92" i="135"/>
  <c r="DZ92" i="135"/>
  <c r="EA92" i="135"/>
  <c r="EB92" i="135"/>
  <c r="EC92" i="135"/>
  <c r="ED92" i="135"/>
  <c r="EE92" i="135"/>
  <c r="EF92" i="135"/>
  <c r="EG92" i="135"/>
  <c r="EH92" i="135"/>
  <c r="EI92" i="135"/>
  <c r="EJ92" i="135"/>
  <c r="EK92" i="135"/>
  <c r="EL92" i="135"/>
  <c r="EM92" i="135"/>
  <c r="EN92" i="135"/>
  <c r="EO92" i="135"/>
  <c r="EP92" i="135"/>
  <c r="EQ92" i="135"/>
  <c r="ER92" i="135"/>
  <c r="ES92" i="135"/>
  <c r="ET92" i="135"/>
  <c r="EU92" i="135"/>
  <c r="EV92" i="135"/>
  <c r="EW92" i="135"/>
  <c r="EX92" i="135"/>
  <c r="FO65" i="135"/>
  <c r="FP65" i="135"/>
  <c r="FQ65" i="135"/>
  <c r="FR65" i="135"/>
  <c r="FS65" i="135"/>
  <c r="FT65" i="135"/>
  <c r="FU65" i="135"/>
  <c r="FV65" i="135"/>
  <c r="FW65" i="135"/>
  <c r="FX65" i="135"/>
  <c r="FY65" i="135"/>
  <c r="FZ65" i="135"/>
  <c r="GA65" i="135"/>
  <c r="GB65" i="135"/>
  <c r="GC65" i="135"/>
  <c r="GD65" i="135"/>
  <c r="GE65" i="135"/>
  <c r="GF65" i="135"/>
  <c r="GG65" i="135"/>
  <c r="GH65" i="135"/>
  <c r="GI65" i="135"/>
  <c r="GJ65" i="135"/>
  <c r="GK65" i="135"/>
  <c r="GL65" i="135"/>
  <c r="GM65" i="135"/>
  <c r="GN65" i="135"/>
  <c r="GO65" i="135"/>
  <c r="GP65" i="135"/>
  <c r="GQ65" i="135"/>
  <c r="GR65" i="135"/>
  <c r="GS65" i="135"/>
  <c r="GT65" i="135"/>
  <c r="GU65" i="135"/>
  <c r="GV65" i="135"/>
  <c r="GW65" i="135"/>
  <c r="GX65" i="135"/>
  <c r="GY65" i="135"/>
  <c r="GZ65" i="135"/>
  <c r="DH65" i="135"/>
  <c r="DL65" i="135"/>
  <c r="DM65" i="135"/>
  <c r="DN65" i="135"/>
  <c r="DO65" i="135"/>
  <c r="DP65" i="135"/>
  <c r="DQ65" i="135"/>
  <c r="DR65" i="135"/>
  <c r="DS65" i="135"/>
  <c r="DT65" i="135"/>
  <c r="DU65" i="135"/>
  <c r="DV65" i="135"/>
  <c r="DW65" i="135"/>
  <c r="DX65" i="135"/>
  <c r="DY65" i="135"/>
  <c r="DZ65" i="135"/>
  <c r="EA65" i="135"/>
  <c r="EB65" i="135"/>
  <c r="EC65" i="135"/>
  <c r="ED65" i="135"/>
  <c r="EE65" i="135"/>
  <c r="EF65" i="135"/>
  <c r="EG65" i="135"/>
  <c r="EH65" i="135"/>
  <c r="EI65" i="135"/>
  <c r="EJ65" i="135"/>
  <c r="EK65" i="135"/>
  <c r="EL65" i="135"/>
  <c r="EM65" i="135"/>
  <c r="EN65" i="135"/>
  <c r="EO65" i="135"/>
  <c r="EP65" i="135"/>
  <c r="EQ65" i="135"/>
  <c r="ER65" i="135"/>
  <c r="ES65" i="135"/>
  <c r="ET65" i="135"/>
  <c r="EU65" i="135"/>
  <c r="EV65" i="135"/>
  <c r="EW65" i="135"/>
  <c r="EX65" i="135"/>
  <c r="FO72" i="135"/>
  <c r="FP72" i="135"/>
  <c r="FQ72" i="135"/>
  <c r="FR72" i="135"/>
  <c r="FS72" i="135"/>
  <c r="FT72" i="135"/>
  <c r="FU72" i="135"/>
  <c r="FV72" i="135"/>
  <c r="FW72" i="135"/>
  <c r="FX72" i="135"/>
  <c r="FY72" i="135"/>
  <c r="FZ72" i="135"/>
  <c r="GA72" i="135"/>
  <c r="GB72" i="135"/>
  <c r="GC72" i="135"/>
  <c r="GD72" i="135"/>
  <c r="GE72" i="135"/>
  <c r="GF72" i="135"/>
  <c r="GG72" i="135"/>
  <c r="GH72" i="135"/>
  <c r="GI72" i="135"/>
  <c r="GJ72" i="135"/>
  <c r="GK72" i="135"/>
  <c r="GL72" i="135"/>
  <c r="GM72" i="135"/>
  <c r="GN72" i="135"/>
  <c r="GO72" i="135"/>
  <c r="GP72" i="135"/>
  <c r="GQ72" i="135"/>
  <c r="GR72" i="135"/>
  <c r="GS72" i="135"/>
  <c r="GT72" i="135"/>
  <c r="GU72" i="135"/>
  <c r="GV72" i="135"/>
  <c r="GW72" i="135"/>
  <c r="GX72" i="135"/>
  <c r="GY72" i="135"/>
  <c r="GZ72" i="135"/>
  <c r="DM72" i="135"/>
  <c r="DN72" i="135"/>
  <c r="DO72" i="135"/>
  <c r="DP72" i="135"/>
  <c r="DQ72" i="135"/>
  <c r="DR72" i="135"/>
  <c r="DS72" i="135"/>
  <c r="DT72" i="135"/>
  <c r="DU72" i="135"/>
  <c r="DV72" i="135"/>
  <c r="DW72" i="135"/>
  <c r="DX72" i="135"/>
  <c r="DY72" i="135"/>
  <c r="DZ72" i="135"/>
  <c r="EA72" i="135"/>
  <c r="EB72" i="135"/>
  <c r="EC72" i="135"/>
  <c r="ED72" i="135"/>
  <c r="EE72" i="135"/>
  <c r="EF72" i="135"/>
  <c r="EG72" i="135"/>
  <c r="EH72" i="135"/>
  <c r="EI72" i="135"/>
  <c r="EJ72" i="135"/>
  <c r="EK72" i="135"/>
  <c r="EL72" i="135"/>
  <c r="EM72" i="135"/>
  <c r="EN72" i="135"/>
  <c r="EO72" i="135"/>
  <c r="EP72" i="135"/>
  <c r="EQ72" i="135"/>
  <c r="ER72" i="135"/>
  <c r="ES72" i="135"/>
  <c r="ET72" i="135"/>
  <c r="EU72" i="135"/>
  <c r="EV72" i="135"/>
  <c r="EW72" i="135"/>
  <c r="EX72" i="135"/>
  <c r="FJ89" i="135"/>
  <c r="FK89" i="135"/>
  <c r="FL89" i="135"/>
  <c r="FM89" i="135"/>
  <c r="FN89" i="135"/>
  <c r="FO89" i="135"/>
  <c r="FP89" i="135"/>
  <c r="FQ89" i="135"/>
  <c r="FR89" i="135"/>
  <c r="FS89" i="135"/>
  <c r="FT89" i="135"/>
  <c r="FU89" i="135"/>
  <c r="FV89" i="135"/>
  <c r="FW89" i="135"/>
  <c r="FX89" i="135"/>
  <c r="FY89" i="135"/>
  <c r="FZ89" i="135"/>
  <c r="GA89" i="135"/>
  <c r="GB89" i="135"/>
  <c r="GC89" i="135"/>
  <c r="GD89" i="135"/>
  <c r="GE89" i="135"/>
  <c r="GF89" i="135"/>
  <c r="GG89" i="135"/>
  <c r="GH89" i="135"/>
  <c r="GI89" i="135"/>
  <c r="GJ89" i="135"/>
  <c r="GK89" i="135"/>
  <c r="GL89" i="135"/>
  <c r="GM89" i="135"/>
  <c r="GN89" i="135"/>
  <c r="GO89" i="135"/>
  <c r="GP89" i="135"/>
  <c r="GQ89" i="135"/>
  <c r="GR89" i="135"/>
  <c r="GS89" i="135"/>
  <c r="GT89" i="135"/>
  <c r="GU89" i="135"/>
  <c r="GV89" i="135"/>
  <c r="GW89" i="135"/>
  <c r="GX89" i="135"/>
  <c r="GY89" i="135"/>
  <c r="GZ89" i="135"/>
  <c r="DH89" i="135"/>
  <c r="DI89" i="135"/>
  <c r="DJ89" i="135"/>
  <c r="DK89" i="135"/>
  <c r="DL89" i="135"/>
  <c r="DM89" i="135"/>
  <c r="DN89" i="135"/>
  <c r="DO89" i="135"/>
  <c r="DP89" i="135"/>
  <c r="DQ89" i="135"/>
  <c r="DR89" i="135"/>
  <c r="DS89" i="135"/>
  <c r="DT89" i="135"/>
  <c r="DU89" i="135"/>
  <c r="DV89" i="135"/>
  <c r="DW89" i="135"/>
  <c r="DX89" i="135"/>
  <c r="DY89" i="135"/>
  <c r="DZ89" i="135"/>
  <c r="EA89" i="135"/>
  <c r="EB89" i="135"/>
  <c r="EC89" i="135"/>
  <c r="ED89" i="135"/>
  <c r="EE89" i="135"/>
  <c r="EF89" i="135"/>
  <c r="EG89" i="135"/>
  <c r="EH89" i="135"/>
  <c r="EI89" i="135"/>
  <c r="EJ89" i="135"/>
  <c r="EK89" i="135"/>
  <c r="EL89" i="135"/>
  <c r="EM89" i="135"/>
  <c r="EN89" i="135"/>
  <c r="EO89" i="135"/>
  <c r="EP89" i="135"/>
  <c r="EQ89" i="135"/>
  <c r="ER89" i="135"/>
  <c r="ES89" i="135"/>
  <c r="ET89" i="135"/>
  <c r="EU89" i="135"/>
  <c r="EV89" i="135"/>
  <c r="EW89" i="135"/>
  <c r="EX89" i="135"/>
  <c r="FM67" i="135"/>
  <c r="FN67" i="135"/>
  <c r="FO67" i="135"/>
  <c r="FP67" i="135"/>
  <c r="FQ67" i="135"/>
  <c r="FR67" i="135"/>
  <c r="FS67" i="135"/>
  <c r="FT67" i="135"/>
  <c r="FU67" i="135"/>
  <c r="FV67" i="135"/>
  <c r="FW67" i="135"/>
  <c r="FX67" i="135"/>
  <c r="FY67" i="135"/>
  <c r="FZ67" i="135"/>
  <c r="GA67" i="135"/>
  <c r="GB67" i="135"/>
  <c r="GC67" i="135"/>
  <c r="GD67" i="135"/>
  <c r="GE67" i="135"/>
  <c r="GF67" i="135"/>
  <c r="GG67" i="135"/>
  <c r="GH67" i="135"/>
  <c r="GI67" i="135"/>
  <c r="GJ67" i="135"/>
  <c r="GK67" i="135"/>
  <c r="GL67" i="135"/>
  <c r="GM67" i="135"/>
  <c r="GN67" i="135"/>
  <c r="GO67" i="135"/>
  <c r="GP67" i="135"/>
  <c r="GQ67" i="135"/>
  <c r="GR67" i="135"/>
  <c r="GS67" i="135"/>
  <c r="GT67" i="135"/>
  <c r="GU67" i="135"/>
  <c r="GV67" i="135"/>
  <c r="GW67" i="135"/>
  <c r="GX67" i="135"/>
  <c r="GY67" i="135"/>
  <c r="GZ67" i="135"/>
  <c r="DK67" i="135"/>
  <c r="DL67" i="135"/>
  <c r="DM67" i="135"/>
  <c r="DN67" i="135"/>
  <c r="DO67" i="135"/>
  <c r="DP67" i="135"/>
  <c r="DQ67" i="135"/>
  <c r="DR67" i="135"/>
  <c r="DS67" i="135"/>
  <c r="DT67" i="135"/>
  <c r="DU67" i="135"/>
  <c r="DV67" i="135"/>
  <c r="DW67" i="135"/>
  <c r="DX67" i="135"/>
  <c r="DY67" i="135"/>
  <c r="DZ67" i="135"/>
  <c r="EA67" i="135"/>
  <c r="EB67" i="135"/>
  <c r="EC67" i="135"/>
  <c r="ED67" i="135"/>
  <c r="EE67" i="135"/>
  <c r="EF67" i="135"/>
  <c r="EG67" i="135"/>
  <c r="EH67" i="135"/>
  <c r="EI67" i="135"/>
  <c r="EJ67" i="135"/>
  <c r="EK67" i="135"/>
  <c r="EL67" i="135"/>
  <c r="EM67" i="135"/>
  <c r="EN67" i="135"/>
  <c r="EO67" i="135"/>
  <c r="EP67" i="135"/>
  <c r="EQ67" i="135"/>
  <c r="ER67" i="135"/>
  <c r="ES67" i="135"/>
  <c r="ET67" i="135"/>
  <c r="EU67" i="135"/>
  <c r="EV67" i="135"/>
  <c r="EW67" i="135"/>
  <c r="EX67" i="135"/>
  <c r="FO64" i="135"/>
  <c r="FP64" i="135"/>
  <c r="FQ64" i="135"/>
  <c r="FR64" i="135"/>
  <c r="FS64" i="135"/>
  <c r="FT64" i="135"/>
  <c r="FU64" i="135"/>
  <c r="FV64" i="135"/>
  <c r="FW64" i="135"/>
  <c r="FX64" i="135"/>
  <c r="FY64" i="135"/>
  <c r="FZ64" i="135"/>
  <c r="GA64" i="135"/>
  <c r="GB64" i="135"/>
  <c r="GC64" i="135"/>
  <c r="GD64" i="135"/>
  <c r="GE64" i="135"/>
  <c r="GF64" i="135"/>
  <c r="GG64" i="135"/>
  <c r="GH64" i="135"/>
  <c r="GI64" i="135"/>
  <c r="GJ64" i="135"/>
  <c r="GK64" i="135"/>
  <c r="GL64" i="135"/>
  <c r="GM64" i="135"/>
  <c r="GN64" i="135"/>
  <c r="GO64" i="135"/>
  <c r="GP64" i="135"/>
  <c r="GQ64" i="135"/>
  <c r="GR64" i="135"/>
  <c r="GS64" i="135"/>
  <c r="GT64" i="135"/>
  <c r="GU64" i="135"/>
  <c r="GV64" i="135"/>
  <c r="GW64" i="135"/>
  <c r="GX64" i="135"/>
  <c r="GY64" i="135"/>
  <c r="GZ64" i="135"/>
  <c r="DM64" i="135"/>
  <c r="DN64" i="135"/>
  <c r="DO64" i="135"/>
  <c r="DP64" i="135"/>
  <c r="DQ64" i="135"/>
  <c r="DR64" i="135"/>
  <c r="DS64" i="135"/>
  <c r="DT64" i="135"/>
  <c r="DU64" i="135"/>
  <c r="DV64" i="135"/>
  <c r="DW64" i="135"/>
  <c r="DX64" i="135"/>
  <c r="DY64" i="135"/>
  <c r="DZ64" i="135"/>
  <c r="EA64" i="135"/>
  <c r="EB64" i="135"/>
  <c r="EC64" i="135"/>
  <c r="ED64" i="135"/>
  <c r="EE64" i="135"/>
  <c r="EF64" i="135"/>
  <c r="EG64" i="135"/>
  <c r="EH64" i="135"/>
  <c r="EI64" i="135"/>
  <c r="EJ64" i="135"/>
  <c r="EK64" i="135"/>
  <c r="EL64" i="135"/>
  <c r="EM64" i="135"/>
  <c r="EN64" i="135"/>
  <c r="EO64" i="135"/>
  <c r="EP64" i="135"/>
  <c r="EQ64" i="135"/>
  <c r="ER64" i="135"/>
  <c r="ES64" i="135"/>
  <c r="ET64" i="135"/>
  <c r="EU64" i="135"/>
  <c r="EV64" i="135"/>
  <c r="EW64" i="135"/>
  <c r="EX64" i="135"/>
  <c r="FR85" i="135"/>
  <c r="FS85" i="135"/>
  <c r="FT85" i="135"/>
  <c r="FU85" i="135"/>
  <c r="FV85" i="135"/>
  <c r="FW85" i="135"/>
  <c r="FX85" i="135"/>
  <c r="FY85" i="135"/>
  <c r="FZ85" i="135"/>
  <c r="GA85" i="135"/>
  <c r="GB85" i="135"/>
  <c r="GC85" i="135"/>
  <c r="GD85" i="135"/>
  <c r="GE85" i="135"/>
  <c r="GF85" i="135"/>
  <c r="GG85" i="135"/>
  <c r="GH85" i="135"/>
  <c r="GI85" i="135"/>
  <c r="GJ85" i="135"/>
  <c r="GK85" i="135"/>
  <c r="GL85" i="135"/>
  <c r="GM85" i="135"/>
  <c r="GN85" i="135"/>
  <c r="GO85" i="135"/>
  <c r="GP85" i="135"/>
  <c r="GQ85" i="135"/>
  <c r="GR85" i="135"/>
  <c r="GS85" i="135"/>
  <c r="GT85" i="135"/>
  <c r="GU85" i="135"/>
  <c r="GV85" i="135"/>
  <c r="GW85" i="135"/>
  <c r="GX85" i="135"/>
  <c r="GY85" i="135"/>
  <c r="GZ85" i="135"/>
  <c r="DP85" i="135"/>
  <c r="DQ85" i="135"/>
  <c r="DR85" i="135"/>
  <c r="DS85" i="135"/>
  <c r="DT85" i="135"/>
  <c r="DU85" i="135"/>
  <c r="DV85" i="135"/>
  <c r="DW85" i="135"/>
  <c r="DX85" i="135"/>
  <c r="DY85" i="135"/>
  <c r="DZ85" i="135"/>
  <c r="EA85" i="135"/>
  <c r="EB85" i="135"/>
  <c r="EC85" i="135"/>
  <c r="ED85" i="135"/>
  <c r="EE85" i="135"/>
  <c r="EF85" i="135"/>
  <c r="EG85" i="135"/>
  <c r="EH85" i="135"/>
  <c r="EI85" i="135"/>
  <c r="EJ85" i="135"/>
  <c r="EK85" i="135"/>
  <c r="EL85" i="135"/>
  <c r="EM85" i="135"/>
  <c r="EN85" i="135"/>
  <c r="EO85" i="135"/>
  <c r="EP85" i="135"/>
  <c r="EQ85" i="135"/>
  <c r="ER85" i="135"/>
  <c r="ES85" i="135"/>
  <c r="ET85" i="135"/>
  <c r="EU85" i="135"/>
  <c r="EV85" i="135"/>
  <c r="EW85" i="135"/>
  <c r="EX85" i="135"/>
  <c r="FO97" i="135"/>
  <c r="FP97" i="135"/>
  <c r="FQ97" i="135"/>
  <c r="FR97" i="135"/>
  <c r="FS97" i="135"/>
  <c r="FT97" i="135"/>
  <c r="FU97" i="135"/>
  <c r="FV97" i="135"/>
  <c r="FW97" i="135"/>
  <c r="FX97" i="135"/>
  <c r="FY97" i="135"/>
  <c r="FZ97" i="135"/>
  <c r="GA97" i="135"/>
  <c r="GB97" i="135"/>
  <c r="GC97" i="135"/>
  <c r="GD97" i="135"/>
  <c r="GE97" i="135"/>
  <c r="GF97" i="135"/>
  <c r="GG97" i="135"/>
  <c r="GH97" i="135"/>
  <c r="GI97" i="135"/>
  <c r="GJ97" i="135"/>
  <c r="GK97" i="135"/>
  <c r="GL97" i="135"/>
  <c r="GM97" i="135"/>
  <c r="GN97" i="135"/>
  <c r="GO97" i="135"/>
  <c r="GP97" i="135"/>
  <c r="GQ97" i="135"/>
  <c r="GR97" i="135"/>
  <c r="GS97" i="135"/>
  <c r="GT97" i="135"/>
  <c r="GU97" i="135"/>
  <c r="GV97" i="135"/>
  <c r="GW97" i="135"/>
  <c r="GX97" i="135"/>
  <c r="GY97" i="135"/>
  <c r="GZ97" i="135"/>
  <c r="DM97" i="135"/>
  <c r="DN97" i="135"/>
  <c r="DO97" i="135"/>
  <c r="DP97" i="135"/>
  <c r="DQ97" i="135"/>
  <c r="DR97" i="135"/>
  <c r="DS97" i="135"/>
  <c r="DT97" i="135"/>
  <c r="DU97" i="135"/>
  <c r="DV97" i="135"/>
  <c r="DW97" i="135"/>
  <c r="DX97" i="135"/>
  <c r="DY97" i="135"/>
  <c r="DZ97" i="135"/>
  <c r="EA97" i="135"/>
  <c r="EB97" i="135"/>
  <c r="EC97" i="135"/>
  <c r="ED97" i="135"/>
  <c r="EE97" i="135"/>
  <c r="EF97" i="135"/>
  <c r="EG97" i="135"/>
  <c r="EH97" i="135"/>
  <c r="EI97" i="135"/>
  <c r="EJ97" i="135"/>
  <c r="EK97" i="135"/>
  <c r="EL97" i="135"/>
  <c r="EM97" i="135"/>
  <c r="EN97" i="135"/>
  <c r="EO97" i="135"/>
  <c r="EP97" i="135"/>
  <c r="EQ97" i="135"/>
  <c r="ER97" i="135"/>
  <c r="ES97" i="135"/>
  <c r="ET97" i="135"/>
  <c r="EU97" i="135"/>
  <c r="EV97" i="135"/>
  <c r="EW97" i="135"/>
  <c r="EX97" i="135"/>
  <c r="M88" i="250"/>
  <c r="L35" i="135"/>
  <c r="M205" i="250" s="1"/>
  <c r="N205" i="250" s="1"/>
  <c r="L33" i="135"/>
  <c r="M182" i="250"/>
  <c r="M109" i="250"/>
  <c r="M108" i="250"/>
  <c r="B6" i="178"/>
  <c r="D6" i="178" s="1"/>
  <c r="AQ33" i="109"/>
  <c r="AR26" i="109"/>
  <c r="AQ22" i="109"/>
  <c r="AN14" i="135" l="1"/>
  <c r="AT14" i="135" s="1"/>
  <c r="CJ14" i="135" s="1"/>
  <c r="AT30" i="135"/>
  <c r="CJ30" i="135" s="1"/>
  <c r="AP114" i="135"/>
  <c r="AT64" i="135"/>
  <c r="BZ64" i="135" s="1"/>
  <c r="AP39" i="135"/>
  <c r="AT37" i="135"/>
  <c r="CU37" i="135" s="1"/>
  <c r="AP50" i="135"/>
  <c r="AP71" i="135"/>
  <c r="AT63" i="135"/>
  <c r="CU63" i="135" s="1"/>
  <c r="AT101" i="135"/>
  <c r="CJ101" i="135" s="1"/>
  <c r="CF101" i="135" s="1"/>
  <c r="AP45" i="135"/>
  <c r="AP47" i="135"/>
  <c r="DH57" i="135"/>
  <c r="DI57" i="135"/>
  <c r="DJ57" i="135"/>
  <c r="CT31" i="135"/>
  <c r="BY31" i="135"/>
  <c r="BE30" i="135"/>
  <c r="BN30" i="135"/>
  <c r="CR30" i="135"/>
  <c r="CH30" i="135"/>
  <c r="CT30" i="135"/>
  <c r="BY30" i="135"/>
  <c r="BR31" i="135"/>
  <c r="CA31" i="135"/>
  <c r="BW31" i="135" s="1"/>
  <c r="BH31" i="135"/>
  <c r="CI30" i="135"/>
  <c r="CS30" i="135"/>
  <c r="BF30" i="135"/>
  <c r="BO30" i="135"/>
  <c r="BH30" i="135"/>
  <c r="BR30" i="135"/>
  <c r="CA30" i="135"/>
  <c r="BW30" i="135" s="1"/>
  <c r="CJ31" i="135"/>
  <c r="CU31" i="135"/>
  <c r="BZ31" i="135"/>
  <c r="BF31" i="135"/>
  <c r="BO31" i="135"/>
  <c r="CI31" i="135"/>
  <c r="CS31" i="135"/>
  <c r="BE31" i="135"/>
  <c r="BD31" i="135" s="1"/>
  <c r="BN31" i="135"/>
  <c r="BM31" i="135" s="1"/>
  <c r="CH31" i="135"/>
  <c r="CG31" i="135" s="1"/>
  <c r="CR31" i="135"/>
  <c r="CQ31" i="135" s="1"/>
  <c r="AC22" i="135"/>
  <c r="DT49" i="135"/>
  <c r="Q12" i="135"/>
  <c r="R4" i="135" s="1"/>
  <c r="M202" i="250"/>
  <c r="N202" i="250" s="1"/>
  <c r="DL74" i="135"/>
  <c r="DM41" i="135"/>
  <c r="DI112" i="135"/>
  <c r="FG101" i="135"/>
  <c r="FN112" i="135"/>
  <c r="CY102" i="135"/>
  <c r="CZ113" i="135"/>
  <c r="FK112" i="135"/>
  <c r="DJ102" i="135"/>
  <c r="FF101" i="135"/>
  <c r="FH112" i="135"/>
  <c r="DG102" i="135"/>
  <c r="AR102" i="135"/>
  <c r="BR102" i="135" s="1"/>
  <c r="BL102" i="135" s="1"/>
  <c r="DG113" i="135"/>
  <c r="AT107" i="135"/>
  <c r="CU107" i="135" s="1"/>
  <c r="FM112" i="135"/>
  <c r="AT102" i="135"/>
  <c r="BZ102" i="135" s="1"/>
  <c r="AR101" i="135"/>
  <c r="BH101" i="135" s="1"/>
  <c r="BC101" i="135" s="1"/>
  <c r="DH74" i="135"/>
  <c r="FH66" i="135"/>
  <c r="AK22" i="135"/>
  <c r="FI107" i="135"/>
  <c r="FC103" i="135"/>
  <c r="FA112" i="135"/>
  <c r="FB112" i="135"/>
  <c r="DE102" i="135"/>
  <c r="DB102" i="135"/>
  <c r="FH42" i="135"/>
  <c r="DR48" i="135"/>
  <c r="FC107" i="135"/>
  <c r="FI101" i="135"/>
  <c r="FC112" i="135"/>
  <c r="EZ112" i="135"/>
  <c r="DI102" i="135"/>
  <c r="CY100" i="135"/>
  <c r="CY107" i="135"/>
  <c r="DI107" i="135"/>
  <c r="DA107" i="135"/>
  <c r="FB107" i="135"/>
  <c r="FK107" i="135"/>
  <c r="FE107" i="135"/>
  <c r="DF113" i="135"/>
  <c r="DB113" i="135"/>
  <c r="FJ101" i="135"/>
  <c r="FE101" i="135"/>
  <c r="AT113" i="135"/>
  <c r="CJ113" i="135" s="1"/>
  <c r="CF113" i="135" s="1"/>
  <c r="FN42" i="135"/>
  <c r="DI74" i="135"/>
  <c r="FD107" i="135"/>
  <c r="FA107" i="135"/>
  <c r="DK113" i="135"/>
  <c r="EZ101" i="135"/>
  <c r="AP108" i="135"/>
  <c r="FJ102" i="135"/>
  <c r="DE104" i="135"/>
  <c r="FM42" i="135"/>
  <c r="FI66" i="135"/>
  <c r="EZ106" i="135"/>
  <c r="FL107" i="135"/>
  <c r="DJ113" i="135"/>
  <c r="FL101" i="135"/>
  <c r="FK101" i="135"/>
  <c r="FL112" i="135"/>
  <c r="FG112" i="135"/>
  <c r="FE112" i="135"/>
  <c r="AT112" i="135"/>
  <c r="CJ112" i="135" s="1"/>
  <c r="CF112" i="135" s="1"/>
  <c r="DK102" i="135"/>
  <c r="DF102" i="135"/>
  <c r="DC102" i="135"/>
  <c r="DA102" i="135"/>
  <c r="DA104" i="135"/>
  <c r="FF109" i="135"/>
  <c r="AR112" i="135"/>
  <c r="BH112" i="135" s="1"/>
  <c r="BC112" i="135" s="1"/>
  <c r="GX25" i="135"/>
  <c r="GT25" i="135"/>
  <c r="GL25" i="135"/>
  <c r="GD25" i="135"/>
  <c r="FV25" i="135"/>
  <c r="AL25" i="135"/>
  <c r="DC107" i="135"/>
  <c r="DE100" i="135"/>
  <c r="FI112" i="135"/>
  <c r="FF112" i="135"/>
  <c r="FD112" i="135"/>
  <c r="DH102" i="135"/>
  <c r="DD102" i="135"/>
  <c r="CZ102" i="135"/>
  <c r="EQ25" i="135"/>
  <c r="EI25" i="135"/>
  <c r="EA25" i="135"/>
  <c r="DS25" i="135"/>
  <c r="GQ25" i="135"/>
  <c r="GI25" i="135"/>
  <c r="AR113" i="135"/>
  <c r="CA113" i="135" s="1"/>
  <c r="BW113" i="135" s="1"/>
  <c r="EU25" i="135"/>
  <c r="EM25" i="135"/>
  <c r="EE25" i="135"/>
  <c r="DW25" i="135"/>
  <c r="DO25" i="135"/>
  <c r="GM25" i="135"/>
  <c r="GP25" i="135"/>
  <c r="GH25" i="135"/>
  <c r="FZ25" i="135"/>
  <c r="FR25" i="135"/>
  <c r="FL109" i="135"/>
  <c r="FL102" i="135"/>
  <c r="FB104" i="135"/>
  <c r="CY111" i="135"/>
  <c r="DC111" i="135"/>
  <c r="DD111" i="135"/>
  <c r="DF111" i="135"/>
  <c r="DG111" i="135"/>
  <c r="DA111" i="135"/>
  <c r="DJ111" i="135"/>
  <c r="DI42" i="135"/>
  <c r="DA100" i="135"/>
  <c r="DE107" i="135"/>
  <c r="FM103" i="135"/>
  <c r="DC101" i="135"/>
  <c r="EZ109" i="135"/>
  <c r="DI100" i="135"/>
  <c r="DE112" i="135"/>
  <c r="CY112" i="135"/>
  <c r="FB102" i="135"/>
  <c r="FK104" i="135"/>
  <c r="DF90" i="135"/>
  <c r="DJ100" i="135"/>
  <c r="DJ76" i="135"/>
  <c r="FE109" i="135"/>
  <c r="DF100" i="135"/>
  <c r="DC100" i="135"/>
  <c r="DA112" i="135"/>
  <c r="FC102" i="135"/>
  <c r="EZ104" i="135"/>
  <c r="AT111" i="135"/>
  <c r="BZ111" i="135" s="1"/>
  <c r="DD109" i="135"/>
  <c r="CZ109" i="135"/>
  <c r="DB109" i="135"/>
  <c r="CX109" i="135"/>
  <c r="DH109" i="135"/>
  <c r="DL109" i="135"/>
  <c r="GC25" i="135"/>
  <c r="FQ25" i="135"/>
  <c r="DF98" i="135"/>
  <c r="AE25" i="135"/>
  <c r="DB107" i="135"/>
  <c r="FC109" i="135"/>
  <c r="FB109" i="135"/>
  <c r="DH112" i="135"/>
  <c r="CX112" i="135"/>
  <c r="FD102" i="135"/>
  <c r="FE104" i="135"/>
  <c r="AR111" i="135"/>
  <c r="BR111" i="135" s="1"/>
  <c r="BL111" i="135" s="1"/>
  <c r="EV25" i="135"/>
  <c r="ER25" i="135"/>
  <c r="EN25" i="135"/>
  <c r="EJ25" i="135"/>
  <c r="EF25" i="135"/>
  <c r="EB25" i="135"/>
  <c r="DX25" i="135"/>
  <c r="DT25" i="135"/>
  <c r="DP25" i="135"/>
  <c r="GF25" i="135"/>
  <c r="DF66" i="135"/>
  <c r="AT104" i="135"/>
  <c r="CJ104" i="135" s="1"/>
  <c r="CF104" i="135" s="1"/>
  <c r="DK107" i="135"/>
  <c r="DG107" i="135"/>
  <c r="DD107" i="135"/>
  <c r="CZ107" i="135"/>
  <c r="CX107" i="135"/>
  <c r="FH107" i="135"/>
  <c r="FM107" i="135"/>
  <c r="FF107" i="135"/>
  <c r="FJ107" i="135"/>
  <c r="DI113" i="135"/>
  <c r="DE113" i="135"/>
  <c r="DC113" i="135"/>
  <c r="DA113" i="135"/>
  <c r="CY113" i="135"/>
  <c r="EZ103" i="135"/>
  <c r="FB101" i="135"/>
  <c r="FA101" i="135"/>
  <c r="FH101" i="135"/>
  <c r="FA109" i="135"/>
  <c r="FK109" i="135"/>
  <c r="FJ109" i="135"/>
  <c r="FN109" i="135"/>
  <c r="DK112" i="135"/>
  <c r="DG112" i="135"/>
  <c r="DB112" i="135"/>
  <c r="FF102" i="135"/>
  <c r="FK102" i="135"/>
  <c r="FM102" i="135"/>
  <c r="FI104" i="135"/>
  <c r="FG104" i="135"/>
  <c r="FH104" i="135"/>
  <c r="FA104" i="135"/>
  <c r="FI62" i="135"/>
  <c r="FY25" i="135"/>
  <c r="FU25" i="135"/>
  <c r="DH107" i="135"/>
  <c r="FH103" i="135"/>
  <c r="FH109" i="135"/>
  <c r="DL112" i="135"/>
  <c r="DD112" i="135"/>
  <c r="CZ112" i="135"/>
  <c r="FH102" i="135"/>
  <c r="FA102" i="135"/>
  <c r="FL104" i="135"/>
  <c r="FF104" i="135"/>
  <c r="AR106" i="135"/>
  <c r="DJ107" i="135"/>
  <c r="DF107" i="135"/>
  <c r="EZ107" i="135"/>
  <c r="DL113" i="135"/>
  <c r="DH113" i="135"/>
  <c r="DD113" i="135"/>
  <c r="FD103" i="135"/>
  <c r="FB103" i="135"/>
  <c r="FC101" i="135"/>
  <c r="FM101" i="135"/>
  <c r="FD109" i="135"/>
  <c r="FM109" i="135"/>
  <c r="FG109" i="135"/>
  <c r="DJ112" i="135"/>
  <c r="DF112" i="135"/>
  <c r="EZ102" i="135"/>
  <c r="FG102" i="135"/>
  <c r="FE102" i="135"/>
  <c r="DI104" i="135"/>
  <c r="FC104" i="135"/>
  <c r="FJ104" i="135"/>
  <c r="FD104" i="135"/>
  <c r="BH113" i="135"/>
  <c r="BC113" i="135" s="1"/>
  <c r="CY106" i="135"/>
  <c r="DA106" i="135"/>
  <c r="DC106" i="135"/>
  <c r="DF106" i="135"/>
  <c r="DJ106" i="135"/>
  <c r="CZ106" i="135"/>
  <c r="DE106" i="135"/>
  <c r="DI106" i="135"/>
  <c r="DD106" i="135"/>
  <c r="DG106" i="135"/>
  <c r="DK106" i="135"/>
  <c r="CX106" i="135"/>
  <c r="DB106" i="135"/>
  <c r="DH106" i="135"/>
  <c r="FK114" i="135"/>
  <c r="FH114" i="135"/>
  <c r="EZ114" i="135"/>
  <c r="FB114" i="135"/>
  <c r="FM108" i="135"/>
  <c r="FH108" i="135"/>
  <c r="FD108" i="135"/>
  <c r="FB108" i="135"/>
  <c r="DF41" i="135"/>
  <c r="DE98" i="135"/>
  <c r="CY98" i="135"/>
  <c r="CY114" i="135"/>
  <c r="CY25" i="135" s="1"/>
  <c r="AR105" i="135"/>
  <c r="BH105" i="135" s="1"/>
  <c r="BC105" i="135" s="1"/>
  <c r="FD111" i="135"/>
  <c r="DH104" i="135"/>
  <c r="DD104" i="135"/>
  <c r="DB104" i="135"/>
  <c r="CX104" i="135"/>
  <c r="EW25" i="135"/>
  <c r="ES25" i="135"/>
  <c r="EO25" i="135"/>
  <c r="EK25" i="135"/>
  <c r="EG25" i="135"/>
  <c r="EC25" i="135"/>
  <c r="DY25" i="135"/>
  <c r="DQ25" i="135"/>
  <c r="DM25" i="135"/>
  <c r="DJ98" i="135"/>
  <c r="FA70" i="135"/>
  <c r="AK25" i="135"/>
  <c r="EZ62" i="135"/>
  <c r="GZ25" i="135"/>
  <c r="GV25" i="135"/>
  <c r="GB25" i="135"/>
  <c r="FX25" i="135"/>
  <c r="FT25" i="135"/>
  <c r="FP25" i="135"/>
  <c r="DI98" i="135"/>
  <c r="DC98" i="135"/>
  <c r="DA98" i="135"/>
  <c r="DJ51" i="135"/>
  <c r="DI66" i="135"/>
  <c r="W25" i="135"/>
  <c r="FH106" i="135"/>
  <c r="AP106" i="135"/>
  <c r="DF114" i="135"/>
  <c r="FF103" i="135"/>
  <c r="FG103" i="135"/>
  <c r="FE103" i="135"/>
  <c r="FL103" i="135"/>
  <c r="DF101" i="135"/>
  <c r="DK100" i="135"/>
  <c r="DG100" i="135"/>
  <c r="DD100" i="135"/>
  <c r="AR108" i="135"/>
  <c r="BH108" i="135" s="1"/>
  <c r="BC108" i="135" s="1"/>
  <c r="DH111" i="135"/>
  <c r="DB111" i="135"/>
  <c r="CZ111" i="135"/>
  <c r="CX111" i="135"/>
  <c r="FA111" i="135"/>
  <c r="DJ104" i="135"/>
  <c r="DF104" i="135"/>
  <c r="DC104" i="135"/>
  <c r="CY104" i="135"/>
  <c r="AR103" i="135"/>
  <c r="CA103" i="135" s="1"/>
  <c r="BW103" i="135" s="1"/>
  <c r="AR107" i="135"/>
  <c r="BH107" i="135" s="1"/>
  <c r="BC107" i="135" s="1"/>
  <c r="DU25" i="135"/>
  <c r="DJ66" i="135"/>
  <c r="FQ49" i="135"/>
  <c r="FL106" i="135"/>
  <c r="DJ114" i="135"/>
  <c r="FJ103" i="135"/>
  <c r="FI103" i="135"/>
  <c r="FK103" i="135"/>
  <c r="DJ101" i="135"/>
  <c r="DH100" i="135"/>
  <c r="DB100" i="135"/>
  <c r="CZ100" i="135"/>
  <c r="AR100" i="135"/>
  <c r="CA100" i="135" s="1"/>
  <c r="BW100" i="135" s="1"/>
  <c r="DI111" i="135"/>
  <c r="DE111" i="135"/>
  <c r="FI111" i="135"/>
  <c r="DK104" i="135"/>
  <c r="DG104" i="135"/>
  <c r="CZ108" i="135"/>
  <c r="CY108" i="135"/>
  <c r="FB113" i="135"/>
  <c r="FE113" i="135"/>
  <c r="FL113" i="135"/>
  <c r="FD113" i="135"/>
  <c r="FK106" i="135"/>
  <c r="FM106" i="135"/>
  <c r="FG106" i="135"/>
  <c r="AT100" i="135"/>
  <c r="CJ100" i="135" s="1"/>
  <c r="CF100" i="135" s="1"/>
  <c r="DI114" i="135"/>
  <c r="DE114" i="135"/>
  <c r="DC114" i="135"/>
  <c r="DA114" i="135"/>
  <c r="FJ111" i="135"/>
  <c r="FF111" i="135"/>
  <c r="FD41" i="135"/>
  <c r="FN94" i="135"/>
  <c r="FO94" i="135"/>
  <c r="FX49" i="135"/>
  <c r="AM25" i="135"/>
  <c r="DO42" i="135"/>
  <c r="DF51" i="135"/>
  <c r="FD106" i="135"/>
  <c r="FA106" i="135"/>
  <c r="FE106" i="135"/>
  <c r="FI106" i="135"/>
  <c r="DL114" i="135"/>
  <c r="DH114" i="135"/>
  <c r="AT114" i="135"/>
  <c r="CJ114" i="135" s="1"/>
  <c r="CF114" i="135" s="1"/>
  <c r="FK111" i="135"/>
  <c r="FG111" i="135"/>
  <c r="FB111" i="135"/>
  <c r="EZ111" i="135"/>
  <c r="DI51" i="135"/>
  <c r="DA51" i="135"/>
  <c r="FP49" i="135"/>
  <c r="DC51" i="135"/>
  <c r="EZ70" i="135"/>
  <c r="FU49" i="135"/>
  <c r="DJ42" i="135"/>
  <c r="GW25" i="135"/>
  <c r="GS25" i="135"/>
  <c r="GO25" i="135"/>
  <c r="GK25" i="135"/>
  <c r="GG25" i="135"/>
  <c r="DE51" i="135"/>
  <c r="CY51" i="135"/>
  <c r="FK76" i="135"/>
  <c r="FT49" i="135"/>
  <c r="FB106" i="135"/>
  <c r="FJ106" i="135"/>
  <c r="FC106" i="135"/>
  <c r="DK114" i="135"/>
  <c r="DG114" i="135"/>
  <c r="DD114" i="135"/>
  <c r="DB114" i="135"/>
  <c r="CZ114" i="135"/>
  <c r="FL111" i="135"/>
  <c r="FC111" i="135"/>
  <c r="FH111" i="135"/>
  <c r="AA25" i="135"/>
  <c r="FM114" i="135"/>
  <c r="FG114" i="135"/>
  <c r="FI114" i="135"/>
  <c r="FC114" i="135"/>
  <c r="FK113" i="135"/>
  <c r="FM113" i="135"/>
  <c r="FC113" i="135"/>
  <c r="FI113" i="135"/>
  <c r="DD103" i="135"/>
  <c r="DJ109" i="135"/>
  <c r="DF109" i="135"/>
  <c r="FN114" i="135"/>
  <c r="FE114" i="135"/>
  <c r="FJ114" i="135"/>
  <c r="FA114" i="135"/>
  <c r="FF113" i="135"/>
  <c r="FG113" i="135"/>
  <c r="FJ113" i="135"/>
  <c r="FA113" i="135"/>
  <c r="DI109" i="135"/>
  <c r="DE109" i="135"/>
  <c r="DC109" i="135"/>
  <c r="DA109" i="135"/>
  <c r="CY109" i="135"/>
  <c r="AR110" i="135"/>
  <c r="BR110" i="135" s="1"/>
  <c r="BL110" i="135" s="1"/>
  <c r="DN42" i="135"/>
  <c r="FD114" i="135"/>
  <c r="FF114" i="135"/>
  <c r="FL114" i="135"/>
  <c r="FH113" i="135"/>
  <c r="EZ113" i="135"/>
  <c r="FN113" i="135"/>
  <c r="DH103" i="135"/>
  <c r="DB103" i="135"/>
  <c r="DK109" i="135"/>
  <c r="DG109" i="135"/>
  <c r="FL100" i="135"/>
  <c r="FN110" i="135"/>
  <c r="DG42" i="135"/>
  <c r="GN25" i="135"/>
  <c r="DD51" i="135"/>
  <c r="CX51" i="135"/>
  <c r="FI76" i="135"/>
  <c r="FH70" i="135"/>
  <c r="FO49" i="135"/>
  <c r="DJ108" i="135"/>
  <c r="FA108" i="135"/>
  <c r="FL108" i="135"/>
  <c r="FJ108" i="135"/>
  <c r="FE108" i="135"/>
  <c r="DI101" i="135"/>
  <c r="DE101" i="135"/>
  <c r="DA101" i="135"/>
  <c r="CY101" i="135"/>
  <c r="EZ100" i="135"/>
  <c r="FF105" i="135"/>
  <c r="FI110" i="135"/>
  <c r="DM42" i="135"/>
  <c r="DL75" i="135"/>
  <c r="GR25" i="135"/>
  <c r="GJ25" i="135"/>
  <c r="DL51" i="135"/>
  <c r="DH51" i="135"/>
  <c r="DB51" i="135"/>
  <c r="CZ51" i="135"/>
  <c r="FM94" i="135"/>
  <c r="FF70" i="135"/>
  <c r="FI70" i="135"/>
  <c r="FG70" i="135"/>
  <c r="FW49" i="135"/>
  <c r="FS49" i="135"/>
  <c r="CZ65" i="135"/>
  <c r="DK42" i="135"/>
  <c r="DF42" i="135"/>
  <c r="DI75" i="135"/>
  <c r="GU25" i="135"/>
  <c r="GE25" i="135"/>
  <c r="GA25" i="135"/>
  <c r="FW25" i="135"/>
  <c r="FS25" i="135"/>
  <c r="FO25" i="135"/>
  <c r="DK51" i="135"/>
  <c r="FL94" i="135"/>
  <c r="FM76" i="135"/>
  <c r="FH76" i="135"/>
  <c r="FB70" i="135"/>
  <c r="FE70" i="135"/>
  <c r="FD70" i="135"/>
  <c r="FV49" i="135"/>
  <c r="DF108" i="135"/>
  <c r="EZ108" i="135"/>
  <c r="FN108" i="135"/>
  <c r="FG108" i="135"/>
  <c r="FC108" i="135"/>
  <c r="DH101" i="135"/>
  <c r="DD101" i="135"/>
  <c r="DB101" i="135"/>
  <c r="CZ101" i="135"/>
  <c r="CX101" i="135"/>
  <c r="FF100" i="135"/>
  <c r="FD105" i="135"/>
  <c r="FE110" i="135"/>
  <c r="FL76" i="135"/>
  <c r="R22" i="135"/>
  <c r="FK108" i="135"/>
  <c r="FF108" i="135"/>
  <c r="FI108" i="135"/>
  <c r="DK101" i="135"/>
  <c r="FM100" i="135"/>
  <c r="AR114" i="135"/>
  <c r="BR114" i="135" s="1"/>
  <c r="BL114" i="135" s="1"/>
  <c r="FM105" i="135"/>
  <c r="FK105" i="135"/>
  <c r="FC110" i="135"/>
  <c r="DH41" i="135"/>
  <c r="DC41" i="135"/>
  <c r="DA41" i="135"/>
  <c r="CX41" i="135"/>
  <c r="DS48" i="135"/>
  <c r="DK108" i="135"/>
  <c r="DG108" i="135"/>
  <c r="DD108" i="135"/>
  <c r="CX108" i="135"/>
  <c r="BR104" i="135"/>
  <c r="BL104" i="135" s="1"/>
  <c r="CA104" i="135"/>
  <c r="BW104" i="135" s="1"/>
  <c r="BH104" i="135"/>
  <c r="BC104" i="135" s="1"/>
  <c r="DI103" i="135"/>
  <c r="DE103" i="135"/>
  <c r="DC103" i="135"/>
  <c r="DA103" i="135"/>
  <c r="CY103" i="135"/>
  <c r="FB100" i="135"/>
  <c r="FA100" i="135"/>
  <c r="FG100" i="135"/>
  <c r="FJ100" i="135"/>
  <c r="AP109" i="135"/>
  <c r="AT109" i="135"/>
  <c r="DI105" i="135"/>
  <c r="DE105" i="135"/>
  <c r="DC105" i="135"/>
  <c r="CY105" i="135"/>
  <c r="FA105" i="135"/>
  <c r="FJ105" i="135"/>
  <c r="FH105" i="135"/>
  <c r="DI110" i="135"/>
  <c r="DE110" i="135"/>
  <c r="DC110" i="135"/>
  <c r="CY110" i="135"/>
  <c r="FB110" i="135"/>
  <c r="FA110" i="135"/>
  <c r="FL110" i="135"/>
  <c r="FD110" i="135"/>
  <c r="AP105" i="135"/>
  <c r="AT105" i="135"/>
  <c r="AP110" i="135"/>
  <c r="AT110" i="135"/>
  <c r="DH105" i="135"/>
  <c r="CZ105" i="135"/>
  <c r="DL110" i="135"/>
  <c r="CX110" i="135"/>
  <c r="FE62" i="135"/>
  <c r="FG62" i="135"/>
  <c r="DL41" i="135"/>
  <c r="GY25" i="135"/>
  <c r="DL98" i="135"/>
  <c r="DD98" i="135"/>
  <c r="CZ98" i="135"/>
  <c r="DL66" i="135"/>
  <c r="DI108" i="135"/>
  <c r="DE108" i="135"/>
  <c r="DC108" i="135"/>
  <c r="DA108" i="135"/>
  <c r="AP103" i="135"/>
  <c r="AT103" i="135"/>
  <c r="DK103" i="135"/>
  <c r="DG103" i="135"/>
  <c r="CZ103" i="135"/>
  <c r="CX103" i="135"/>
  <c r="CJ108" i="135"/>
  <c r="CF108" i="135" s="1"/>
  <c r="BZ108" i="135"/>
  <c r="CU108" i="135"/>
  <c r="FE100" i="135"/>
  <c r="FK100" i="135"/>
  <c r="FH100" i="135"/>
  <c r="DK105" i="135"/>
  <c r="DG105" i="135"/>
  <c r="DD105" i="135"/>
  <c r="DB105" i="135"/>
  <c r="FI105" i="135"/>
  <c r="FB105" i="135"/>
  <c r="EZ105" i="135"/>
  <c r="FC105" i="135"/>
  <c r="DK110" i="135"/>
  <c r="DG110" i="135"/>
  <c r="DD110" i="135"/>
  <c r="DB110" i="135"/>
  <c r="CZ110" i="135"/>
  <c r="FG110" i="135"/>
  <c r="FM110" i="135"/>
  <c r="FF110" i="135"/>
  <c r="EZ110" i="135"/>
  <c r="CX105" i="135"/>
  <c r="DH110" i="135"/>
  <c r="FH62" i="135"/>
  <c r="FF62" i="135"/>
  <c r="DE41" i="135"/>
  <c r="CY41" i="135"/>
  <c r="FP41" i="135"/>
  <c r="DH98" i="135"/>
  <c r="DB98" i="135"/>
  <c r="AP63" i="135"/>
  <c r="DH66" i="135"/>
  <c r="AR57" i="135"/>
  <c r="BR57" i="135" s="1"/>
  <c r="BL57" i="135" s="1"/>
  <c r="FH89" i="135"/>
  <c r="FA62" i="135"/>
  <c r="FD62" i="135"/>
  <c r="FC62" i="135"/>
  <c r="DJ41" i="135"/>
  <c r="FO41" i="135"/>
  <c r="EX25" i="135"/>
  <c r="ET25" i="135"/>
  <c r="EP25" i="135"/>
  <c r="EL25" i="135"/>
  <c r="EH25" i="135"/>
  <c r="ED25" i="135"/>
  <c r="DZ25" i="135"/>
  <c r="DV25" i="135"/>
  <c r="DR25" i="135"/>
  <c r="DN25" i="135"/>
  <c r="DU48" i="135"/>
  <c r="DK98" i="135"/>
  <c r="DG98" i="135"/>
  <c r="DK66" i="135"/>
  <c r="DG66" i="135"/>
  <c r="AL22" i="135"/>
  <c r="AM22" i="135"/>
  <c r="AN22" i="135"/>
  <c r="AT22" i="135" s="1"/>
  <c r="DL108" i="135"/>
  <c r="DH108" i="135"/>
  <c r="DB108" i="135"/>
  <c r="CU106" i="135"/>
  <c r="CJ106" i="135"/>
  <c r="CF106" i="135" s="1"/>
  <c r="BZ106" i="135"/>
  <c r="DJ103" i="135"/>
  <c r="FC100" i="135"/>
  <c r="FI100" i="135"/>
  <c r="AR109" i="135"/>
  <c r="DJ105" i="135"/>
  <c r="DF105" i="135"/>
  <c r="FE105" i="135"/>
  <c r="FG105" i="135"/>
  <c r="DJ110" i="135"/>
  <c r="DF110" i="135"/>
  <c r="FJ110" i="135"/>
  <c r="FK110" i="135"/>
  <c r="DQ49" i="135"/>
  <c r="DI76" i="135"/>
  <c r="FJ41" i="135"/>
  <c r="DF76" i="135"/>
  <c r="DP49" i="135"/>
  <c r="FI42" i="135"/>
  <c r="DN41" i="135"/>
  <c r="DI41" i="135"/>
  <c r="DD41" i="135"/>
  <c r="DB41" i="135"/>
  <c r="FF41" i="135"/>
  <c r="DV48" i="135"/>
  <c r="DQ48" i="135"/>
  <c r="FM66" i="135"/>
  <c r="DU49" i="135"/>
  <c r="DM49" i="135"/>
  <c r="DH75" i="135"/>
  <c r="FI89" i="135"/>
  <c r="FI90" i="135"/>
  <c r="FK41" i="135"/>
  <c r="EZ41" i="135"/>
  <c r="FU48" i="135"/>
  <c r="FG22" i="135"/>
  <c r="AE22" i="135"/>
  <c r="FQ42" i="135"/>
  <c r="DK74" i="135"/>
  <c r="FC41" i="135"/>
  <c r="EM22" i="135"/>
  <c r="EA22" i="135"/>
  <c r="DO22" i="135"/>
  <c r="FL66" i="135"/>
  <c r="FL42" i="135"/>
  <c r="DG74" i="135"/>
  <c r="FM74" i="135"/>
  <c r="FN41" i="135"/>
  <c r="FH41" i="135"/>
  <c r="FK75" i="135"/>
  <c r="EU22" i="135"/>
  <c r="EQ22" i="135"/>
  <c r="EI22" i="135"/>
  <c r="EE22" i="135"/>
  <c r="DW22" i="135"/>
  <c r="DS22" i="135"/>
  <c r="DM94" i="135"/>
  <c r="DF89" i="135"/>
  <c r="FE73" i="135"/>
  <c r="FP42" i="135"/>
  <c r="FJ42" i="135"/>
  <c r="DJ74" i="135"/>
  <c r="DF74" i="135"/>
  <c r="FI74" i="135"/>
  <c r="DO41" i="135"/>
  <c r="DK41" i="135"/>
  <c r="DG41" i="135"/>
  <c r="FL41" i="135"/>
  <c r="FG41" i="135"/>
  <c r="FB41" i="135"/>
  <c r="EX22" i="135"/>
  <c r="ET22" i="135"/>
  <c r="EP22" i="135"/>
  <c r="EL22" i="135"/>
  <c r="EH22" i="135"/>
  <c r="ED22" i="135"/>
  <c r="DZ22" i="135"/>
  <c r="DV22" i="135"/>
  <c r="DR22" i="135"/>
  <c r="DN22" i="135"/>
  <c r="DT48" i="135"/>
  <c r="DP48" i="135"/>
  <c r="FK66" i="135"/>
  <c r="V22" i="135"/>
  <c r="GV22" i="135"/>
  <c r="GJ22" i="135"/>
  <c r="GB22" i="135"/>
  <c r="FP22" i="135"/>
  <c r="FH74" i="135"/>
  <c r="DG75" i="135"/>
  <c r="FN75" i="135"/>
  <c r="EW22" i="135"/>
  <c r="EK22" i="135"/>
  <c r="DY22" i="135"/>
  <c r="DM22" i="135"/>
  <c r="GY22" i="135"/>
  <c r="GM22" i="135"/>
  <c r="GE22" i="135"/>
  <c r="FS22" i="135"/>
  <c r="FT48" i="135"/>
  <c r="DL76" i="135"/>
  <c r="DS49" i="135"/>
  <c r="U20" i="135"/>
  <c r="GR22" i="135"/>
  <c r="GF22" i="135"/>
  <c r="FT22" i="135"/>
  <c r="FH90" i="135"/>
  <c r="FL74" i="135"/>
  <c r="DK75" i="135"/>
  <c r="FJ75" i="135"/>
  <c r="ES22" i="135"/>
  <c r="EO22" i="135"/>
  <c r="EG22" i="135"/>
  <c r="EC22" i="135"/>
  <c r="DU22" i="135"/>
  <c r="DQ22" i="135"/>
  <c r="GU22" i="135"/>
  <c r="GQ22" i="135"/>
  <c r="GI22" i="135"/>
  <c r="GA22" i="135"/>
  <c r="FW22" i="135"/>
  <c r="FO22" i="135"/>
  <c r="FX48" i="135"/>
  <c r="DH76" i="135"/>
  <c r="DO49" i="135"/>
  <c r="DG89" i="135"/>
  <c r="DL42" i="135"/>
  <c r="FO42" i="135"/>
  <c r="FK74" i="135"/>
  <c r="FQ41" i="135"/>
  <c r="FM41" i="135"/>
  <c r="FI41" i="135"/>
  <c r="FE41" i="135"/>
  <c r="DJ75" i="135"/>
  <c r="DF75" i="135"/>
  <c r="FM75" i="135"/>
  <c r="FI75" i="135"/>
  <c r="EV22" i="135"/>
  <c r="ER22" i="135"/>
  <c r="EN22" i="135"/>
  <c r="EJ22" i="135"/>
  <c r="EF22" i="135"/>
  <c r="EB22" i="135"/>
  <c r="DX22" i="135"/>
  <c r="DT22" i="135"/>
  <c r="DP22" i="135"/>
  <c r="GZ22" i="135"/>
  <c r="GX22" i="135"/>
  <c r="GT22" i="135"/>
  <c r="GP22" i="135"/>
  <c r="GL22" i="135"/>
  <c r="GH22" i="135"/>
  <c r="GD22" i="135"/>
  <c r="FZ22" i="135"/>
  <c r="FV22" i="135"/>
  <c r="FR22" i="135"/>
  <c r="FW48" i="135"/>
  <c r="FS48" i="135"/>
  <c r="DK76" i="135"/>
  <c r="DG76" i="135"/>
  <c r="FN76" i="135"/>
  <c r="FJ76" i="135"/>
  <c r="FN66" i="135"/>
  <c r="FJ66" i="135"/>
  <c r="DV49" i="135"/>
  <c r="DR49" i="135"/>
  <c r="GN22" i="135"/>
  <c r="FX22" i="135"/>
  <c r="FN74" i="135"/>
  <c r="FJ74" i="135"/>
  <c r="FL75" i="135"/>
  <c r="FH75" i="135"/>
  <c r="GW22" i="135"/>
  <c r="GS22" i="135"/>
  <c r="GO22" i="135"/>
  <c r="GK22" i="135"/>
  <c r="GG22" i="135"/>
  <c r="GC22" i="135"/>
  <c r="FY22" i="135"/>
  <c r="FU22" i="135"/>
  <c r="FQ22" i="135"/>
  <c r="FV48" i="135"/>
  <c r="FR48" i="135"/>
  <c r="DK65" i="135"/>
  <c r="DB65" i="135"/>
  <c r="FJ94" i="135"/>
  <c r="DG65" i="135"/>
  <c r="CY79" i="135"/>
  <c r="FH94" i="135"/>
  <c r="DJ65" i="135"/>
  <c r="CY65" i="135"/>
  <c r="DC79" i="135"/>
  <c r="FF94" i="135"/>
  <c r="DD65" i="135"/>
  <c r="CX65" i="135"/>
  <c r="DA79" i="135"/>
  <c r="FI94" i="135"/>
  <c r="FK94" i="135"/>
  <c r="DF65" i="135"/>
  <c r="DC65" i="135"/>
  <c r="DE79" i="135"/>
  <c r="FE94" i="135"/>
  <c r="FD94" i="135"/>
  <c r="FG94" i="135"/>
  <c r="DI65" i="135"/>
  <c r="DE65" i="135"/>
  <c r="DD79" i="135"/>
  <c r="DB79" i="135"/>
  <c r="CZ79" i="135"/>
  <c r="FA94" i="135"/>
  <c r="EZ94" i="135"/>
  <c r="FC94" i="135"/>
  <c r="DM92" i="135"/>
  <c r="FO92" i="135"/>
  <c r="AP56" i="135"/>
  <c r="AN21" i="135"/>
  <c r="AT21" i="135" s="1"/>
  <c r="AN23" i="135"/>
  <c r="AT23" i="135" s="1"/>
  <c r="AR64" i="135"/>
  <c r="BR64" i="135" s="1"/>
  <c r="BL64" i="135" s="1"/>
  <c r="AP83" i="135"/>
  <c r="AT76" i="135"/>
  <c r="CJ76" i="135" s="1"/>
  <c r="CF76" i="135" s="1"/>
  <c r="AL21" i="135"/>
  <c r="FJ99" i="135"/>
  <c r="DB40" i="135"/>
  <c r="Q22" i="135"/>
  <c r="DH99" i="135"/>
  <c r="AR94" i="135"/>
  <c r="BR94" i="135" s="1"/>
  <c r="BL94" i="135" s="1"/>
  <c r="DF57" i="135"/>
  <c r="DM81" i="135"/>
  <c r="AP43" i="135"/>
  <c r="DC37" i="135"/>
  <c r="CZ83" i="135"/>
  <c r="CX96" i="135"/>
  <c r="FH79" i="135"/>
  <c r="DE81" i="135"/>
  <c r="DE37" i="135"/>
  <c r="DG83" i="135"/>
  <c r="DH95" i="135"/>
  <c r="Y17" i="135"/>
  <c r="DK96" i="135"/>
  <c r="FH99" i="135"/>
  <c r="CZ81" i="135"/>
  <c r="DK83" i="135"/>
  <c r="DD95" i="135"/>
  <c r="DB95" i="135"/>
  <c r="FK99" i="135"/>
  <c r="DG96" i="135"/>
  <c r="DI81" i="135"/>
  <c r="CX83" i="135"/>
  <c r="DL95" i="135"/>
  <c r="FI99" i="135"/>
  <c r="CZ96" i="135"/>
  <c r="FJ79" i="135"/>
  <c r="DE57" i="135"/>
  <c r="CY57" i="135"/>
  <c r="DL81" i="135"/>
  <c r="DA81" i="135"/>
  <c r="DA40" i="135"/>
  <c r="DD37" i="135"/>
  <c r="AP51" i="135"/>
  <c r="DJ83" i="135"/>
  <c r="DG45" i="135"/>
  <c r="CX45" i="135"/>
  <c r="DK95" i="135"/>
  <c r="CX95" i="135"/>
  <c r="FM99" i="135"/>
  <c r="DJ96" i="135"/>
  <c r="DD96" i="135"/>
  <c r="FI79" i="135"/>
  <c r="AT40" i="135"/>
  <c r="CJ40" i="135" s="1"/>
  <c r="CF40" i="135" s="1"/>
  <c r="AK20" i="135"/>
  <c r="DC57" i="135"/>
  <c r="DA57" i="135"/>
  <c r="DH81" i="135"/>
  <c r="DE40" i="135"/>
  <c r="DA37" i="135"/>
  <c r="AP37" i="135"/>
  <c r="DF83" i="135"/>
  <c r="DA83" i="135"/>
  <c r="CY83" i="135"/>
  <c r="DG95" i="135"/>
  <c r="CZ95" i="135"/>
  <c r="FN99" i="135"/>
  <c r="FL99" i="135"/>
  <c r="DF96" i="135"/>
  <c r="CY96" i="135"/>
  <c r="FK79" i="135"/>
  <c r="AR52" i="135"/>
  <c r="CA52" i="135" s="1"/>
  <c r="BW52" i="135" s="1"/>
  <c r="FM71" i="135"/>
  <c r="EZ65" i="135"/>
  <c r="FF51" i="135"/>
  <c r="FM65" i="135"/>
  <c r="DG62" i="135"/>
  <c r="DB62" i="135"/>
  <c r="DH71" i="135"/>
  <c r="DC54" i="135"/>
  <c r="FN65" i="135"/>
  <c r="FL79" i="135"/>
  <c r="FN79" i="135"/>
  <c r="FA71" i="135"/>
  <c r="FE56" i="135"/>
  <c r="V55" i="135"/>
  <c r="W55" i="135" s="1"/>
  <c r="Y25" i="135"/>
  <c r="V25" i="135"/>
  <c r="FO79" i="135"/>
  <c r="FM79" i="135"/>
  <c r="FF71" i="135"/>
  <c r="FD39" i="135"/>
  <c r="AR60" i="135"/>
  <c r="BR60" i="135" s="1"/>
  <c r="BL60" i="135" s="1"/>
  <c r="FJ65" i="135"/>
  <c r="CX62" i="135"/>
  <c r="FH71" i="135"/>
  <c r="EZ56" i="135"/>
  <c r="DE76" i="135"/>
  <c r="FI65" i="135"/>
  <c r="FB71" i="135"/>
  <c r="DC76" i="135"/>
  <c r="FA39" i="135"/>
  <c r="FH65" i="135"/>
  <c r="FE65" i="135"/>
  <c r="EZ71" i="135"/>
  <c r="DB76" i="135"/>
  <c r="FL65" i="135"/>
  <c r="FK65" i="135"/>
  <c r="FE71" i="135"/>
  <c r="DA76" i="135"/>
  <c r="DJ54" i="135"/>
  <c r="FG65" i="135"/>
  <c r="FF65" i="135"/>
  <c r="DO45" i="135"/>
  <c r="FL71" i="135"/>
  <c r="FC71" i="135"/>
  <c r="FB56" i="135"/>
  <c r="AT74" i="135"/>
  <c r="CU74" i="135" s="1"/>
  <c r="DD76" i="135"/>
  <c r="DF54" i="135"/>
  <c r="CY54" i="135"/>
  <c r="FD65" i="135"/>
  <c r="FC65" i="135"/>
  <c r="FB65" i="135"/>
  <c r="DK62" i="135"/>
  <c r="DK45" i="135"/>
  <c r="AT80" i="135"/>
  <c r="BZ80" i="135" s="1"/>
  <c r="FG71" i="135"/>
  <c r="FI71" i="135"/>
  <c r="FJ71" i="135"/>
  <c r="AT95" i="135"/>
  <c r="CJ95" i="135" s="1"/>
  <c r="CF95" i="135" s="1"/>
  <c r="AT58" i="135"/>
  <c r="DA54" i="135"/>
  <c r="FI39" i="135"/>
  <c r="FI18" i="135" s="1"/>
  <c r="FG39" i="135"/>
  <c r="CZ97" i="135"/>
  <c r="CX71" i="135"/>
  <c r="DG97" i="135"/>
  <c r="DG57" i="135"/>
  <c r="DD57" i="135"/>
  <c r="DB57" i="135"/>
  <c r="CZ57" i="135"/>
  <c r="DJ81" i="135"/>
  <c r="DF81" i="135"/>
  <c r="DC81" i="135"/>
  <c r="CY81" i="135"/>
  <c r="DC40" i="135"/>
  <c r="CY40" i="135"/>
  <c r="DF37" i="135"/>
  <c r="CY37" i="135"/>
  <c r="CY82" i="135"/>
  <c r="DL83" i="135"/>
  <c r="DH83" i="135"/>
  <c r="DD83" i="135"/>
  <c r="DB83" i="135"/>
  <c r="DI95" i="135"/>
  <c r="DE95" i="135"/>
  <c r="DC95" i="135"/>
  <c r="DA95" i="135"/>
  <c r="FC99" i="135"/>
  <c r="FB99" i="135"/>
  <c r="FA99" i="135"/>
  <c r="EZ99" i="135"/>
  <c r="DL96" i="135"/>
  <c r="DH96" i="135"/>
  <c r="DB96" i="135"/>
  <c r="EZ79" i="135"/>
  <c r="FC79" i="135"/>
  <c r="FB79" i="135"/>
  <c r="FA79" i="135"/>
  <c r="DL71" i="135"/>
  <c r="AP94" i="135"/>
  <c r="DB94" i="135"/>
  <c r="AR41" i="135"/>
  <c r="CA41" i="135" s="1"/>
  <c r="BW41" i="135" s="1"/>
  <c r="AN20" i="135"/>
  <c r="AT20" i="135" s="1"/>
  <c r="S58" i="135"/>
  <c r="Z25" i="135"/>
  <c r="DD71" i="135"/>
  <c r="DJ82" i="135"/>
  <c r="DK81" i="135"/>
  <c r="DG81" i="135"/>
  <c r="DD81" i="135"/>
  <c r="DB81" i="135"/>
  <c r="DD40" i="135"/>
  <c r="CZ40" i="135"/>
  <c r="DG37" i="135"/>
  <c r="DB37" i="135"/>
  <c r="CZ37" i="135"/>
  <c r="DI83" i="135"/>
  <c r="DE83" i="135"/>
  <c r="DJ95" i="135"/>
  <c r="DF95" i="135"/>
  <c r="FG99" i="135"/>
  <c r="FF99" i="135"/>
  <c r="FE99" i="135"/>
  <c r="FD99" i="135"/>
  <c r="DI96" i="135"/>
  <c r="DE96" i="135"/>
  <c r="DC96" i="135"/>
  <c r="FD79" i="135"/>
  <c r="FG79" i="135"/>
  <c r="FF79" i="135"/>
  <c r="CZ71" i="135"/>
  <c r="AR39" i="135"/>
  <c r="BH39" i="135" s="1"/>
  <c r="BC39" i="135" s="1"/>
  <c r="DD97" i="135"/>
  <c r="FC73" i="135"/>
  <c r="FE82" i="135"/>
  <c r="FN83" i="135"/>
  <c r="AR37" i="135"/>
  <c r="CA37" i="135" s="1"/>
  <c r="BW37" i="135" s="1"/>
  <c r="DK97" i="135"/>
  <c r="FM83" i="135"/>
  <c r="DJ71" i="135"/>
  <c r="DA71" i="135"/>
  <c r="FD51" i="135"/>
  <c r="DH97" i="135"/>
  <c r="CX97" i="135"/>
  <c r="DG92" i="135"/>
  <c r="CX92" i="135"/>
  <c r="FF73" i="135"/>
  <c r="FD37" i="135"/>
  <c r="DC82" i="135"/>
  <c r="FL83" i="135"/>
  <c r="DI71" i="135"/>
  <c r="DE71" i="135"/>
  <c r="DC71" i="135"/>
  <c r="FG51" i="135"/>
  <c r="DG94" i="135"/>
  <c r="CZ94" i="135"/>
  <c r="AR71" i="135"/>
  <c r="CA71" i="135" s="1"/>
  <c r="BW71" i="135" s="1"/>
  <c r="DB97" i="135"/>
  <c r="FD73" i="135"/>
  <c r="DK71" i="135"/>
  <c r="DB71" i="135"/>
  <c r="FE51" i="135"/>
  <c r="AT55" i="135"/>
  <c r="BZ55" i="135" s="1"/>
  <c r="AR62" i="135"/>
  <c r="BR62" i="135" s="1"/>
  <c r="BL62" i="135" s="1"/>
  <c r="DL97" i="135"/>
  <c r="DF82" i="135"/>
  <c r="DG71" i="135"/>
  <c r="DD94" i="135"/>
  <c r="FI37" i="135"/>
  <c r="DF71" i="135"/>
  <c r="DK94" i="135"/>
  <c r="FI82" i="135"/>
  <c r="FK82" i="135"/>
  <c r="DK92" i="135"/>
  <c r="FA82" i="135"/>
  <c r="DI99" i="135"/>
  <c r="DJ97" i="135"/>
  <c r="DF97" i="135"/>
  <c r="DC97" i="135"/>
  <c r="CY97" i="135"/>
  <c r="DJ62" i="135"/>
  <c r="DF62" i="135"/>
  <c r="DC62" i="135"/>
  <c r="CY62" i="135"/>
  <c r="FB73" i="135"/>
  <c r="FA73" i="135"/>
  <c r="EZ73" i="135"/>
  <c r="FE37" i="135"/>
  <c r="EZ37" i="135"/>
  <c r="DI82" i="135"/>
  <c r="DE82" i="135"/>
  <c r="DA82" i="135"/>
  <c r="FK83" i="135"/>
  <c r="FJ83" i="135"/>
  <c r="FI83" i="135"/>
  <c r="FH83" i="135"/>
  <c r="DN45" i="135"/>
  <c r="DJ45" i="135"/>
  <c r="DF45" i="135"/>
  <c r="DC45" i="135"/>
  <c r="CY45" i="135"/>
  <c r="AR48" i="135"/>
  <c r="CA48" i="135" s="1"/>
  <c r="BW48" i="135" s="1"/>
  <c r="FC51" i="135"/>
  <c r="FB51" i="135"/>
  <c r="FA51" i="135"/>
  <c r="EZ51" i="135"/>
  <c r="AT50" i="135"/>
  <c r="CU50" i="135" s="1"/>
  <c r="DJ94" i="135"/>
  <c r="DF94" i="135"/>
  <c r="DA94" i="135"/>
  <c r="CY94" i="135"/>
  <c r="DI54" i="135"/>
  <c r="DE54" i="135"/>
  <c r="AC20" i="135"/>
  <c r="DI97" i="135"/>
  <c r="DE97" i="135"/>
  <c r="DI62" i="135"/>
  <c r="DE62" i="135"/>
  <c r="DA62" i="135"/>
  <c r="FK73" i="135"/>
  <c r="FN73" i="135"/>
  <c r="FM73" i="135"/>
  <c r="FL73" i="135"/>
  <c r="FF37" i="135"/>
  <c r="FA37" i="135"/>
  <c r="FG37" i="135"/>
  <c r="AT82" i="135"/>
  <c r="BZ82" i="135" s="1"/>
  <c r="DL82" i="135"/>
  <c r="DH82" i="135"/>
  <c r="DD82" i="135"/>
  <c r="CZ82" i="135"/>
  <c r="FG83" i="135"/>
  <c r="FF83" i="135"/>
  <c r="FE83" i="135"/>
  <c r="FD83" i="135"/>
  <c r="DM45" i="135"/>
  <c r="DI45" i="135"/>
  <c r="DE45" i="135"/>
  <c r="DA45" i="135"/>
  <c r="AT85" i="135"/>
  <c r="BZ85" i="135" s="1"/>
  <c r="AT73" i="135"/>
  <c r="CJ73" i="135" s="1"/>
  <c r="CF73" i="135" s="1"/>
  <c r="FN51" i="135"/>
  <c r="FM51" i="135"/>
  <c r="FL51" i="135"/>
  <c r="DI94" i="135"/>
  <c r="DE94" i="135"/>
  <c r="DC94" i="135"/>
  <c r="DH54" i="135"/>
  <c r="CZ54" i="135"/>
  <c r="AK17" i="135"/>
  <c r="AR69" i="135"/>
  <c r="BH69" i="135" s="1"/>
  <c r="BC69" i="135" s="1"/>
  <c r="Q20" i="135"/>
  <c r="AD22" i="135"/>
  <c r="DL62" i="135"/>
  <c r="DH62" i="135"/>
  <c r="DD62" i="135"/>
  <c r="FG73" i="135"/>
  <c r="FJ73" i="135"/>
  <c r="FI73" i="135"/>
  <c r="FB37" i="135"/>
  <c r="FH37" i="135"/>
  <c r="DK82" i="135"/>
  <c r="DG82" i="135"/>
  <c r="DB82" i="135"/>
  <c r="FC83" i="135"/>
  <c r="FB83" i="135"/>
  <c r="FA83" i="135"/>
  <c r="DL45" i="135"/>
  <c r="DH45" i="135"/>
  <c r="DD45" i="135"/>
  <c r="DB45" i="135"/>
  <c r="FK51" i="135"/>
  <c r="FJ51" i="135"/>
  <c r="FI51" i="135"/>
  <c r="DL94" i="135"/>
  <c r="DH94" i="135"/>
  <c r="DG54" i="135"/>
  <c r="DD54" i="135"/>
  <c r="DB54" i="135"/>
  <c r="CY70" i="135"/>
  <c r="DF56" i="135"/>
  <c r="FC40" i="135"/>
  <c r="CY56" i="135"/>
  <c r="DJ70" i="135"/>
  <c r="DF73" i="135"/>
  <c r="FN45" i="135"/>
  <c r="DF70" i="135"/>
  <c r="AL23" i="135"/>
  <c r="EZ72" i="135"/>
  <c r="FL98" i="135"/>
  <c r="AT99" i="135"/>
  <c r="FK98" i="135"/>
  <c r="FF56" i="135"/>
  <c r="FA56" i="135"/>
  <c r="AP58" i="135"/>
  <c r="FF39" i="135"/>
  <c r="EZ81" i="135"/>
  <c r="FI81" i="135"/>
  <c r="FK71" i="135"/>
  <c r="FD71" i="135"/>
  <c r="FG56" i="135"/>
  <c r="FH56" i="135"/>
  <c r="AT90" i="135"/>
  <c r="CU90" i="135" s="1"/>
  <c r="AT71" i="135"/>
  <c r="CU71" i="135" s="1"/>
  <c r="CZ76" i="135"/>
  <c r="CX76" i="135"/>
  <c r="FH39" i="135"/>
  <c r="FH18" i="135" s="1"/>
  <c r="FE39" i="135"/>
  <c r="FC39" i="135"/>
  <c r="AT66" i="135"/>
  <c r="CU66" i="135" s="1"/>
  <c r="Z17" i="135"/>
  <c r="FC56" i="135"/>
  <c r="FI56" i="135"/>
  <c r="FB39" i="135"/>
  <c r="AR95" i="135"/>
  <c r="BR95" i="135" s="1"/>
  <c r="BL95" i="135" s="1"/>
  <c r="AR43" i="135"/>
  <c r="BR43" i="135" s="1"/>
  <c r="BL43" i="135" s="1"/>
  <c r="AR82" i="135"/>
  <c r="BR82" i="135" s="1"/>
  <c r="BL82" i="135" s="1"/>
  <c r="AR79" i="135"/>
  <c r="BR79" i="135" s="1"/>
  <c r="BL79" i="135" s="1"/>
  <c r="FM72" i="135"/>
  <c r="FN72" i="135"/>
  <c r="U22" i="135"/>
  <c r="R25" i="135"/>
  <c r="DE73" i="135"/>
  <c r="CY73" i="135"/>
  <c r="FQ43" i="135"/>
  <c r="CX72" i="135"/>
  <c r="DJ73" i="135"/>
  <c r="CZ72" i="135"/>
  <c r="DI73" i="135"/>
  <c r="DC73" i="135"/>
  <c r="DA73" i="135"/>
  <c r="AP87" i="135"/>
  <c r="FI45" i="135"/>
  <c r="FJ72" i="135"/>
  <c r="FK72" i="135"/>
  <c r="FI72" i="135"/>
  <c r="FL72" i="135"/>
  <c r="FF72" i="135"/>
  <c r="FE72" i="135"/>
  <c r="FH72" i="135"/>
  <c r="FG72" i="135"/>
  <c r="AT56" i="135"/>
  <c r="FB72" i="135"/>
  <c r="FA72" i="135"/>
  <c r="FD72" i="135"/>
  <c r="FG81" i="135"/>
  <c r="DE99" i="135"/>
  <c r="DC99" i="135"/>
  <c r="DI43" i="135"/>
  <c r="DC43" i="135"/>
  <c r="DL99" i="135"/>
  <c r="DD99" i="135"/>
  <c r="DE43" i="135"/>
  <c r="FN98" i="135"/>
  <c r="DA39" i="135"/>
  <c r="DQ52" i="135"/>
  <c r="CX52" i="135"/>
  <c r="DC39" i="135"/>
  <c r="DG39" i="135"/>
  <c r="DG18" i="135" s="1"/>
  <c r="DF39" i="135"/>
  <c r="DF18" i="135" s="1"/>
  <c r="DC70" i="135"/>
  <c r="FH95" i="135"/>
  <c r="FF86" i="135"/>
  <c r="FA60" i="135"/>
  <c r="AA17" i="135"/>
  <c r="M91" i="250" s="1"/>
  <c r="N91" i="250" s="1"/>
  <c r="FE38" i="135"/>
  <c r="FD38" i="135"/>
  <c r="EZ38" i="135"/>
  <c r="FI38" i="135"/>
  <c r="FC38" i="135"/>
  <c r="FC17" i="135" s="1"/>
  <c r="FH38" i="135"/>
  <c r="FA38" i="135"/>
  <c r="FB38" i="135"/>
  <c r="FG38" i="135"/>
  <c r="FF38" i="135"/>
  <c r="FP43" i="135"/>
  <c r="FL47" i="135"/>
  <c r="FO47" i="135"/>
  <c r="FH97" i="135"/>
  <c r="DM43" i="135"/>
  <c r="FM98" i="135"/>
  <c r="FF85" i="135"/>
  <c r="FD89" i="135"/>
  <c r="DH80" i="135"/>
  <c r="DC90" i="135"/>
  <c r="CY90" i="135"/>
  <c r="DD90" i="135"/>
  <c r="DE90" i="135"/>
  <c r="CZ90" i="135"/>
  <c r="DB90" i="135"/>
  <c r="CX90" i="135"/>
  <c r="DA90" i="135"/>
  <c r="CX69" i="135"/>
  <c r="DB69" i="135"/>
  <c r="DD69" i="135"/>
  <c r="DG69" i="135"/>
  <c r="DC69" i="135"/>
  <c r="CZ69" i="135"/>
  <c r="DH69" i="135"/>
  <c r="DF69" i="135"/>
  <c r="DA69" i="135"/>
  <c r="DE69" i="135"/>
  <c r="DI69" i="135"/>
  <c r="CY69" i="135"/>
  <c r="DJ69" i="135"/>
  <c r="DD49" i="135"/>
  <c r="DH49" i="135"/>
  <c r="DL49" i="135"/>
  <c r="DB49" i="135"/>
  <c r="DE49" i="135"/>
  <c r="DI49" i="135"/>
  <c r="DG49" i="135"/>
  <c r="CY49" i="135"/>
  <c r="DA49" i="135"/>
  <c r="DC49" i="135"/>
  <c r="DF49" i="135"/>
  <c r="DJ49" i="135"/>
  <c r="CZ49" i="135"/>
  <c r="DK49" i="135"/>
  <c r="CX49" i="135"/>
  <c r="EZ80" i="135"/>
  <c r="DB53" i="135"/>
  <c r="DB80" i="135"/>
  <c r="FO80" i="135"/>
  <c r="DC85" i="135"/>
  <c r="FI85" i="135"/>
  <c r="DN48" i="135"/>
  <c r="FJ97" i="135"/>
  <c r="FK97" i="135"/>
  <c r="DL85" i="135"/>
  <c r="FD85" i="135"/>
  <c r="EZ67" i="135"/>
  <c r="DF63" i="135"/>
  <c r="DF22" i="135" s="1"/>
  <c r="DA63" i="135"/>
  <c r="FF67" i="135"/>
  <c r="DF48" i="135"/>
  <c r="FI97" i="135"/>
  <c r="DG85" i="135"/>
  <c r="FG85" i="135"/>
  <c r="DJ48" i="135"/>
  <c r="CX48" i="135"/>
  <c r="DK72" i="135"/>
  <c r="DL73" i="135"/>
  <c r="DH73" i="135"/>
  <c r="CZ73" i="135"/>
  <c r="DB74" i="135"/>
  <c r="FL45" i="135"/>
  <c r="FN43" i="135"/>
  <c r="DG72" i="135"/>
  <c r="FH92" i="135"/>
  <c r="DK73" i="135"/>
  <c r="DG73" i="135"/>
  <c r="DD73" i="135"/>
  <c r="DB73" i="135"/>
  <c r="FO45" i="135"/>
  <c r="FB89" i="135"/>
  <c r="DL80" i="135"/>
  <c r="FC90" i="135"/>
  <c r="FL86" i="135"/>
  <c r="FL96" i="135"/>
  <c r="CZ53" i="135"/>
  <c r="FX53" i="135"/>
  <c r="DD80" i="135"/>
  <c r="DD53" i="135"/>
  <c r="FO53" i="135"/>
  <c r="FF53" i="135"/>
  <c r="DB48" i="135"/>
  <c r="AP77" i="135"/>
  <c r="CY91" i="135"/>
  <c r="FC69" i="135"/>
  <c r="DJ63" i="135"/>
  <c r="DJ22" i="135" s="1"/>
  <c r="CY63" i="135"/>
  <c r="FJ95" i="135"/>
  <c r="CX80" i="135"/>
  <c r="FM86" i="135"/>
  <c r="FK96" i="135"/>
  <c r="CY53" i="135"/>
  <c r="FT53" i="135"/>
  <c r="FK53" i="135"/>
  <c r="FD53" i="135"/>
  <c r="FK77" i="135"/>
  <c r="DI52" i="135"/>
  <c r="DC52" i="135"/>
  <c r="CZ52" i="135"/>
  <c r="FE89" i="135"/>
  <c r="DK80" i="135"/>
  <c r="CZ80" i="135"/>
  <c r="FN80" i="135"/>
  <c r="FG60" i="135"/>
  <c r="FG89" i="135"/>
  <c r="FA89" i="135"/>
  <c r="DJ80" i="135"/>
  <c r="DF80" i="135"/>
  <c r="CY80" i="135"/>
  <c r="FI86" i="135"/>
  <c r="FO86" i="135"/>
  <c r="DE53" i="135"/>
  <c r="DC53" i="135"/>
  <c r="DA53" i="135"/>
  <c r="FU53" i="135"/>
  <c r="FH53" i="135"/>
  <c r="FN53" i="135"/>
  <c r="EZ53" i="135"/>
  <c r="DH93" i="135"/>
  <c r="DG52" i="135"/>
  <c r="EZ89" i="135"/>
  <c r="DG80" i="135"/>
  <c r="FB42" i="135"/>
  <c r="EZ86" i="135"/>
  <c r="FF89" i="135"/>
  <c r="DM80" i="135"/>
  <c r="DI80" i="135"/>
  <c r="DE80" i="135"/>
  <c r="DC80" i="135"/>
  <c r="FA80" i="135"/>
  <c r="FD42" i="135"/>
  <c r="FA90" i="135"/>
  <c r="FJ86" i="135"/>
  <c r="FP86" i="135"/>
  <c r="FB60" i="135"/>
  <c r="FQ53" i="135"/>
  <c r="DD39" i="135"/>
  <c r="DB39" i="135"/>
  <c r="CY39" i="135"/>
  <c r="DS52" i="135"/>
  <c r="CX91" i="135"/>
  <c r="CY86" i="135"/>
  <c r="DA86" i="135"/>
  <c r="DF86" i="135"/>
  <c r="DJ86" i="135"/>
  <c r="DN86" i="135"/>
  <c r="CX86" i="135"/>
  <c r="CZ86" i="135"/>
  <c r="DB86" i="135"/>
  <c r="DG86" i="135"/>
  <c r="DK86" i="135"/>
  <c r="DO86" i="135"/>
  <c r="DH86" i="135"/>
  <c r="DD86" i="135"/>
  <c r="DL86" i="135"/>
  <c r="DC86" i="135"/>
  <c r="DE86" i="135"/>
  <c r="DI86" i="135"/>
  <c r="DM86" i="135"/>
  <c r="AR65" i="135"/>
  <c r="BR65" i="135" s="1"/>
  <c r="BL65" i="135" s="1"/>
  <c r="DJ72" i="135"/>
  <c r="DF72" i="135"/>
  <c r="CY72" i="135"/>
  <c r="DJ92" i="135"/>
  <c r="DF92" i="135"/>
  <c r="CY92" i="135"/>
  <c r="FB82" i="135"/>
  <c r="FL82" i="135"/>
  <c r="FD82" i="135"/>
  <c r="FG82" i="135"/>
  <c r="FE45" i="135"/>
  <c r="FH45" i="135"/>
  <c r="FK45" i="135"/>
  <c r="FJ45" i="135"/>
  <c r="FO43" i="135"/>
  <c r="FJ43" i="135"/>
  <c r="FM43" i="135"/>
  <c r="FH43" i="135"/>
  <c r="DI72" i="135"/>
  <c r="DE72" i="135"/>
  <c r="DC72" i="135"/>
  <c r="DA72" i="135"/>
  <c r="DI92" i="135"/>
  <c r="DE92" i="135"/>
  <c r="DC92" i="135"/>
  <c r="DA92" i="135"/>
  <c r="FM82" i="135"/>
  <c r="FF82" i="135"/>
  <c r="EZ82" i="135"/>
  <c r="FC82" i="135"/>
  <c r="FQ45" i="135"/>
  <c r="FA45" i="135"/>
  <c r="FD45" i="135"/>
  <c r="FG45" i="135"/>
  <c r="FF45" i="135"/>
  <c r="CY77" i="135"/>
  <c r="FK43" i="135"/>
  <c r="FF43" i="135"/>
  <c r="FE43" i="135"/>
  <c r="FD43" i="135"/>
  <c r="DL72" i="135"/>
  <c r="DH72" i="135"/>
  <c r="DD72" i="135"/>
  <c r="DL92" i="135"/>
  <c r="DH92" i="135"/>
  <c r="DD92" i="135"/>
  <c r="DB92" i="135"/>
  <c r="FJ92" i="135"/>
  <c r="FN82" i="135"/>
  <c r="FH82" i="135"/>
  <c r="FM45" i="135"/>
  <c r="FP45" i="135"/>
  <c r="EZ45" i="135"/>
  <c r="FC45" i="135"/>
  <c r="AP79" i="135"/>
  <c r="FG43" i="135"/>
  <c r="FA43" i="135"/>
  <c r="EZ43" i="135"/>
  <c r="DG50" i="135"/>
  <c r="DB50" i="135"/>
  <c r="FF92" i="135"/>
  <c r="DC74" i="135"/>
  <c r="DL77" i="135"/>
  <c r="AR72" i="135"/>
  <c r="CA72" i="135" s="1"/>
  <c r="BW72" i="135" s="1"/>
  <c r="AM20" i="135"/>
  <c r="FD92" i="135"/>
  <c r="CY74" i="135"/>
  <c r="FG92" i="135"/>
  <c r="FM92" i="135"/>
  <c r="DE74" i="135"/>
  <c r="DA74" i="135"/>
  <c r="FI96" i="135"/>
  <c r="FJ96" i="135"/>
  <c r="DF77" i="135"/>
  <c r="FC43" i="135"/>
  <c r="FB43" i="135"/>
  <c r="FI43" i="135"/>
  <c r="V21" i="135"/>
  <c r="DC89" i="135"/>
  <c r="CY89" i="135"/>
  <c r="FK92" i="135"/>
  <c r="FI92" i="135"/>
  <c r="DD74" i="135"/>
  <c r="CZ74" i="135"/>
  <c r="AR53" i="135"/>
  <c r="BR53" i="135" s="1"/>
  <c r="BL53" i="135" s="1"/>
  <c r="U21" i="135"/>
  <c r="DM48" i="135"/>
  <c r="DI48" i="135"/>
  <c r="DE48" i="135"/>
  <c r="DA48" i="135"/>
  <c r="FF97" i="135"/>
  <c r="FE97" i="135"/>
  <c r="FD97" i="135"/>
  <c r="FG97" i="135"/>
  <c r="DK85" i="135"/>
  <c r="DF85" i="135"/>
  <c r="CZ85" i="135"/>
  <c r="CX85" i="135"/>
  <c r="FP85" i="135"/>
  <c r="EZ85" i="135"/>
  <c r="FC85" i="135"/>
  <c r="FB85" i="135"/>
  <c r="FE85" i="135"/>
  <c r="FB67" i="135"/>
  <c r="DE89" i="135"/>
  <c r="FD40" i="135"/>
  <c r="FF40" i="135"/>
  <c r="FM95" i="135"/>
  <c r="DL43" i="135"/>
  <c r="DH43" i="135"/>
  <c r="CZ43" i="135"/>
  <c r="FJ98" i="135"/>
  <c r="FI98" i="135"/>
  <c r="FH98" i="135"/>
  <c r="FG98" i="135"/>
  <c r="DE56" i="135"/>
  <c r="DC56" i="135"/>
  <c r="DA56" i="135"/>
  <c r="AT39" i="135"/>
  <c r="CJ39" i="135" s="1"/>
  <c r="CF39" i="135" s="1"/>
  <c r="DI70" i="135"/>
  <c r="DE70" i="135"/>
  <c r="DA70" i="135"/>
  <c r="AP57" i="135"/>
  <c r="DL48" i="135"/>
  <c r="DH48" i="135"/>
  <c r="DD48" i="135"/>
  <c r="CZ48" i="135"/>
  <c r="FB97" i="135"/>
  <c r="FA97" i="135"/>
  <c r="EZ97" i="135"/>
  <c r="FC97" i="135"/>
  <c r="DO85" i="135"/>
  <c r="DJ85" i="135"/>
  <c r="DB85" i="135"/>
  <c r="FL85" i="135"/>
  <c r="FO85" i="135"/>
  <c r="FN85" i="135"/>
  <c r="FQ85" i="135"/>
  <c r="FA85" i="135"/>
  <c r="FK67" i="135"/>
  <c r="FA67" i="135"/>
  <c r="FE40" i="135"/>
  <c r="EZ40" i="135"/>
  <c r="FB40" i="135"/>
  <c r="FK95" i="135"/>
  <c r="FI95" i="135"/>
  <c r="DO43" i="135"/>
  <c r="DK43" i="135"/>
  <c r="DG43" i="135"/>
  <c r="DD43" i="135"/>
  <c r="DB43" i="135"/>
  <c r="CX43" i="135"/>
  <c r="FF98" i="135"/>
  <c r="FE98" i="135"/>
  <c r="FD98" i="135"/>
  <c r="FC98" i="135"/>
  <c r="DD56" i="135"/>
  <c r="DB56" i="135"/>
  <c r="DL70" i="135"/>
  <c r="DH70" i="135"/>
  <c r="DD70" i="135"/>
  <c r="CZ70" i="135"/>
  <c r="AT65" i="135"/>
  <c r="CJ65" i="135" s="1"/>
  <c r="CF65" i="135" s="1"/>
  <c r="AR70" i="135"/>
  <c r="BR70" i="135" s="1"/>
  <c r="BL70" i="135" s="1"/>
  <c r="DO48" i="135"/>
  <c r="DK48" i="135"/>
  <c r="DG48" i="135"/>
  <c r="DC48" i="135"/>
  <c r="FN97" i="135"/>
  <c r="FM97" i="135"/>
  <c r="DN85" i="135"/>
  <c r="DH85" i="135"/>
  <c r="DD85" i="135"/>
  <c r="CY85" i="135"/>
  <c r="FH85" i="135"/>
  <c r="FK85" i="135"/>
  <c r="FJ85" i="135"/>
  <c r="FG67" i="135"/>
  <c r="FL67" i="135"/>
  <c r="FA40" i="135"/>
  <c r="DD42" i="135"/>
  <c r="FL95" i="135"/>
  <c r="FN95" i="135"/>
  <c r="DN43" i="135"/>
  <c r="DJ43" i="135"/>
  <c r="DF43" i="135"/>
  <c r="DA43" i="135"/>
  <c r="FB98" i="135"/>
  <c r="FA98" i="135"/>
  <c r="DG56" i="135"/>
  <c r="CZ56" i="135"/>
  <c r="DK70" i="135"/>
  <c r="DG70" i="135"/>
  <c r="DB70" i="135"/>
  <c r="AR77" i="135"/>
  <c r="BR77" i="135" s="1"/>
  <c r="BL77" i="135" s="1"/>
  <c r="Q21" i="135"/>
  <c r="FL84" i="135"/>
  <c r="DO52" i="135"/>
  <c r="CY52" i="135"/>
  <c r="DK52" i="135"/>
  <c r="DU52" i="135"/>
  <c r="DM52" i="135"/>
  <c r="DE52" i="135"/>
  <c r="FH88" i="135"/>
  <c r="FL81" i="135"/>
  <c r="FD74" i="135"/>
  <c r="FN81" i="135"/>
  <c r="DC87" i="135"/>
  <c r="FD76" i="135"/>
  <c r="CX67" i="135"/>
  <c r="FM81" i="135"/>
  <c r="DI87" i="135"/>
  <c r="FL69" i="135"/>
  <c r="AP42" i="135"/>
  <c r="EZ74" i="135"/>
  <c r="FF63" i="135"/>
  <c r="FF22" i="135" s="1"/>
  <c r="DE87" i="135"/>
  <c r="FB50" i="135"/>
  <c r="FD69" i="135"/>
  <c r="FJ69" i="135"/>
  <c r="FF74" i="135"/>
  <c r="FE63" i="135"/>
  <c r="FE22" i="135" s="1"/>
  <c r="AT96" i="135"/>
  <c r="BZ96" i="135" s="1"/>
  <c r="CY87" i="135"/>
  <c r="FB87" i="135"/>
  <c r="CY61" i="135"/>
  <c r="DG67" i="135"/>
  <c r="DB67" i="135"/>
  <c r="EZ69" i="135"/>
  <c r="FE69" i="135"/>
  <c r="FC63" i="135"/>
  <c r="FE75" i="135"/>
  <c r="AP89" i="135"/>
  <c r="DM87" i="135"/>
  <c r="DA87" i="135"/>
  <c r="EZ87" i="135"/>
  <c r="FD95" i="135"/>
  <c r="FG95" i="135"/>
  <c r="FF95" i="135"/>
  <c r="FE95" i="135"/>
  <c r="DJ77" i="135"/>
  <c r="DC77" i="135"/>
  <c r="CZ77" i="135"/>
  <c r="DK78" i="135"/>
  <c r="CX78" i="135"/>
  <c r="FL78" i="135"/>
  <c r="EZ95" i="135"/>
  <c r="FC95" i="135"/>
  <c r="FB95" i="135"/>
  <c r="DH77" i="135"/>
  <c r="DF59" i="135"/>
  <c r="CZ68" i="135"/>
  <c r="FD91" i="135"/>
  <c r="FB68" i="135"/>
  <c r="FZ21" i="135"/>
  <c r="AP92" i="135"/>
  <c r="FJ46" i="135"/>
  <c r="AR91" i="135"/>
  <c r="CA91" i="135" s="1"/>
  <c r="BW91" i="135" s="1"/>
  <c r="FH46" i="135"/>
  <c r="FE68" i="135"/>
  <c r="AR55" i="135"/>
  <c r="BR55" i="135" s="1"/>
  <c r="BL55" i="135" s="1"/>
  <c r="AR96" i="135"/>
  <c r="BH96" i="135" s="1"/>
  <c r="BC96" i="135" s="1"/>
  <c r="DJ67" i="135"/>
  <c r="DF67" i="135"/>
  <c r="DA67" i="135"/>
  <c r="CY67" i="135"/>
  <c r="FG42" i="135"/>
  <c r="EZ42" i="135"/>
  <c r="FF90" i="135"/>
  <c r="FD90" i="135"/>
  <c r="FH60" i="135"/>
  <c r="FC60" i="135"/>
  <c r="FE96" i="135"/>
  <c r="FH96" i="135"/>
  <c r="FG96" i="135"/>
  <c r="FF96" i="135"/>
  <c r="FI77" i="135"/>
  <c r="DL87" i="135"/>
  <c r="DH87" i="135"/>
  <c r="DD87" i="135"/>
  <c r="CZ87" i="135"/>
  <c r="CX87" i="135"/>
  <c r="FF76" i="135"/>
  <c r="DI67" i="135"/>
  <c r="DE67" i="135"/>
  <c r="DC67" i="135"/>
  <c r="FK81" i="135"/>
  <c r="FJ81" i="135"/>
  <c r="FH81" i="135"/>
  <c r="FC42" i="135"/>
  <c r="FE42" i="135"/>
  <c r="FB90" i="135"/>
  <c r="EZ90" i="135"/>
  <c r="AT67" i="135"/>
  <c r="BZ67" i="135" s="1"/>
  <c r="FI60" i="135"/>
  <c r="FD60" i="135"/>
  <c r="FA96" i="135"/>
  <c r="FD96" i="135"/>
  <c r="FC96" i="135"/>
  <c r="FB96" i="135"/>
  <c r="FH77" i="135"/>
  <c r="DK87" i="135"/>
  <c r="DG87" i="135"/>
  <c r="DB87" i="135"/>
  <c r="DL46" i="135"/>
  <c r="DJ61" i="135"/>
  <c r="AR87" i="135"/>
  <c r="BH87" i="135" s="1"/>
  <c r="BC87" i="135" s="1"/>
  <c r="AR97" i="135"/>
  <c r="CA97" i="135" s="1"/>
  <c r="BW97" i="135" s="1"/>
  <c r="DH67" i="135"/>
  <c r="DD67" i="135"/>
  <c r="FF42" i="135"/>
  <c r="FE90" i="135"/>
  <c r="FE60" i="135"/>
  <c r="EZ60" i="135"/>
  <c r="FM96" i="135"/>
  <c r="EZ96" i="135"/>
  <c r="EX20" i="135"/>
  <c r="ET20" i="135"/>
  <c r="EP20" i="135"/>
  <c r="DJ87" i="135"/>
  <c r="DH46" i="135"/>
  <c r="FA76" i="135"/>
  <c r="EV10" i="135"/>
  <c r="EF10" i="135"/>
  <c r="DX10" i="135"/>
  <c r="GX10" i="135"/>
  <c r="GV10" i="135"/>
  <c r="GT10" i="135"/>
  <c r="GQ10" i="135"/>
  <c r="GI10" i="135"/>
  <c r="FY10" i="135"/>
  <c r="EU10" i="135"/>
  <c r="EQ10" i="135"/>
  <c r="EM10" i="135"/>
  <c r="EI10" i="135"/>
  <c r="EE10" i="135"/>
  <c r="EA10" i="135"/>
  <c r="DW10" i="135"/>
  <c r="GZ10" i="135"/>
  <c r="GP10" i="135"/>
  <c r="GL10" i="135"/>
  <c r="GH10" i="135"/>
  <c r="GB10" i="135"/>
  <c r="FB74" i="135"/>
  <c r="FD63" i="135"/>
  <c r="FH55" i="135"/>
  <c r="DD91" i="135"/>
  <c r="AT84" i="135"/>
  <c r="CJ84" i="135" s="1"/>
  <c r="CF84" i="135" s="1"/>
  <c r="DD93" i="135"/>
  <c r="FC87" i="135"/>
  <c r="FO84" i="135"/>
  <c r="DB59" i="135"/>
  <c r="DG78" i="135"/>
  <c r="DB78" i="135"/>
  <c r="FK78" i="135"/>
  <c r="DT52" i="135"/>
  <c r="DP52" i="135"/>
  <c r="DL52" i="135"/>
  <c r="DH52" i="135"/>
  <c r="DD52" i="135"/>
  <c r="DB52" i="135"/>
  <c r="FH52" i="135"/>
  <c r="AP97" i="135"/>
  <c r="AR98" i="135"/>
  <c r="BR98" i="135" s="1"/>
  <c r="BL98" i="135" s="1"/>
  <c r="AM10" i="135"/>
  <c r="AL10" i="135"/>
  <c r="U10" i="135"/>
  <c r="EN10" i="135"/>
  <c r="ET10" i="135"/>
  <c r="EL10" i="135"/>
  <c r="DZ10" i="135"/>
  <c r="GW10" i="135"/>
  <c r="GO10" i="135"/>
  <c r="GG10" i="135"/>
  <c r="GE10" i="135"/>
  <c r="FF84" i="135"/>
  <c r="FC52" i="135"/>
  <c r="AJ10" i="135"/>
  <c r="AC10" i="135"/>
  <c r="Q10" i="135"/>
  <c r="R2" i="135" s="1"/>
  <c r="EJ10" i="135"/>
  <c r="EX10" i="135"/>
  <c r="EP10" i="135"/>
  <c r="EH10" i="135"/>
  <c r="ED10" i="135"/>
  <c r="GY10" i="135"/>
  <c r="GS10" i="135"/>
  <c r="GK10" i="135"/>
  <c r="GA10" i="135"/>
  <c r="EW10" i="135"/>
  <c r="ES10" i="135"/>
  <c r="EO10" i="135"/>
  <c r="EK10" i="135"/>
  <c r="EG10" i="135"/>
  <c r="EC10" i="135"/>
  <c r="DY10" i="135"/>
  <c r="GU10" i="135"/>
  <c r="GR10" i="135"/>
  <c r="GN10" i="135"/>
  <c r="GJ10" i="135"/>
  <c r="GF10" i="135"/>
  <c r="GD10" i="135"/>
  <c r="FZ10" i="135"/>
  <c r="FG55" i="135"/>
  <c r="DB91" i="135"/>
  <c r="CZ91" i="135"/>
  <c r="EZ91" i="135"/>
  <c r="DL93" i="135"/>
  <c r="FA87" i="135"/>
  <c r="FI84" i="135"/>
  <c r="FA78" i="135"/>
  <c r="DV52" i="135"/>
  <c r="DR52" i="135"/>
  <c r="DN52" i="135"/>
  <c r="DJ52" i="135"/>
  <c r="DF52" i="135"/>
  <c r="FU52" i="135"/>
  <c r="EZ61" i="135"/>
  <c r="EZ50" i="135"/>
  <c r="AR66" i="135"/>
  <c r="CA66" i="135" s="1"/>
  <c r="BW66" i="135" s="1"/>
  <c r="ER10" i="135"/>
  <c r="EB10" i="135"/>
  <c r="GM10" i="135"/>
  <c r="GC10" i="135"/>
  <c r="AR92" i="135"/>
  <c r="BH92" i="135" s="1"/>
  <c r="BC92" i="135" s="1"/>
  <c r="FC92" i="135"/>
  <c r="FA92" i="135"/>
  <c r="FE74" i="135"/>
  <c r="FB63" i="135"/>
  <c r="FA63" i="135"/>
  <c r="EZ63" i="135"/>
  <c r="DQ53" i="135"/>
  <c r="FB55" i="135"/>
  <c r="AT52" i="135"/>
  <c r="CJ52" i="135" s="1"/>
  <c r="CF52" i="135" s="1"/>
  <c r="FN87" i="135"/>
  <c r="FM87" i="135"/>
  <c r="FL87" i="135"/>
  <c r="FO87" i="135"/>
  <c r="CY84" i="135"/>
  <c r="FB84" i="135"/>
  <c r="FE84" i="135"/>
  <c r="FH84" i="135"/>
  <c r="FK84" i="135"/>
  <c r="DD59" i="135"/>
  <c r="CX59" i="135"/>
  <c r="FW52" i="135"/>
  <c r="FR52" i="135"/>
  <c r="FQ52" i="135"/>
  <c r="FM50" i="135"/>
  <c r="FK50" i="135"/>
  <c r="AK10" i="135"/>
  <c r="FB92" i="135"/>
  <c r="EZ92" i="135"/>
  <c r="FG74" i="135"/>
  <c r="DM85" i="135"/>
  <c r="DI85" i="135"/>
  <c r="DE85" i="135"/>
  <c r="DA89" i="135"/>
  <c r="FN92" i="135"/>
  <c r="FE92" i="135"/>
  <c r="FK69" i="135"/>
  <c r="FA74" i="135"/>
  <c r="FN63" i="135"/>
  <c r="FN22" i="135" s="1"/>
  <c r="FM63" i="135"/>
  <c r="FM22" i="135" s="1"/>
  <c r="FL63" i="135"/>
  <c r="FL22" i="135" s="1"/>
  <c r="FK63" i="135"/>
  <c r="FK22" i="135" s="1"/>
  <c r="CX75" i="135"/>
  <c r="DI53" i="135"/>
  <c r="FJ77" i="135"/>
  <c r="FJ87" i="135"/>
  <c r="FI87" i="135"/>
  <c r="FH87" i="135"/>
  <c r="FK87" i="135"/>
  <c r="DD46" i="135"/>
  <c r="AT46" i="135"/>
  <c r="BZ46" i="135" s="1"/>
  <c r="DM84" i="135"/>
  <c r="FN84" i="135"/>
  <c r="FQ84" i="135"/>
  <c r="FA84" i="135"/>
  <c r="FD84" i="135"/>
  <c r="FG84" i="135"/>
  <c r="FL68" i="135"/>
  <c r="FP52" i="135"/>
  <c r="FS52" i="135"/>
  <c r="FN52" i="135"/>
  <c r="FE52" i="135"/>
  <c r="FJ88" i="135"/>
  <c r="FA50" i="135"/>
  <c r="AR80" i="135"/>
  <c r="BR80" i="135" s="1"/>
  <c r="BL80" i="135" s="1"/>
  <c r="AC21" i="135"/>
  <c r="FJ63" i="135"/>
  <c r="FJ22" i="135" s="1"/>
  <c r="FI63" i="135"/>
  <c r="FI22" i="135" s="1"/>
  <c r="FH63" i="135"/>
  <c r="FH22" i="135" s="1"/>
  <c r="FF87" i="135"/>
  <c r="FE87" i="135"/>
  <c r="FD87" i="135"/>
  <c r="DE84" i="135"/>
  <c r="FJ84" i="135"/>
  <c r="FM84" i="135"/>
  <c r="FP84" i="135"/>
  <c r="EZ84" i="135"/>
  <c r="FL52" i="135"/>
  <c r="FK52" i="135"/>
  <c r="FB52" i="135"/>
  <c r="FA52" i="135"/>
  <c r="FN50" i="135"/>
  <c r="AT75" i="135"/>
  <c r="CU75" i="135" s="1"/>
  <c r="AR83" i="135"/>
  <c r="BH83" i="135" s="1"/>
  <c r="BC83" i="135" s="1"/>
  <c r="AJ18" i="135"/>
  <c r="AR74" i="135"/>
  <c r="CA74" i="135" s="1"/>
  <c r="BW74" i="135" s="1"/>
  <c r="Y10" i="135"/>
  <c r="CX47" i="135"/>
  <c r="DI47" i="135"/>
  <c r="FC67" i="135"/>
  <c r="FI67" i="135"/>
  <c r="FH67" i="135"/>
  <c r="DD89" i="135"/>
  <c r="CZ89" i="135"/>
  <c r="FC81" i="135"/>
  <c r="FF81" i="135"/>
  <c r="FE81" i="135"/>
  <c r="FD81" i="135"/>
  <c r="FK80" i="135"/>
  <c r="FJ80" i="135"/>
  <c r="FM80" i="135"/>
  <c r="FL80" i="135"/>
  <c r="CX42" i="135"/>
  <c r="AP99" i="135"/>
  <c r="DI63" i="135"/>
  <c r="DI22" i="135" s="1"/>
  <c r="DE63" i="135"/>
  <c r="DE22" i="135" s="1"/>
  <c r="DC63" i="135"/>
  <c r="DC22" i="135" s="1"/>
  <c r="CY75" i="135"/>
  <c r="EZ75" i="135"/>
  <c r="DP53" i="135"/>
  <c r="DH53" i="135"/>
  <c r="AT49" i="135"/>
  <c r="CJ49" i="135" s="1"/>
  <c r="CF49" i="135" s="1"/>
  <c r="FQ46" i="135"/>
  <c r="FD46" i="135"/>
  <c r="EZ76" i="135"/>
  <c r="FB76" i="135"/>
  <c r="DJ84" i="135"/>
  <c r="DG68" i="135"/>
  <c r="DJ78" i="135"/>
  <c r="DF78" i="135"/>
  <c r="DC78" i="135"/>
  <c r="CY78" i="135"/>
  <c r="FN78" i="135"/>
  <c r="FK61" i="135"/>
  <c r="CX50" i="135"/>
  <c r="AR78" i="135"/>
  <c r="BR78" i="135" s="1"/>
  <c r="BL78" i="135" s="1"/>
  <c r="AR51" i="135"/>
  <c r="BR51" i="135" s="1"/>
  <c r="BL51" i="135" s="1"/>
  <c r="Y22" i="135"/>
  <c r="FJ67" i="135"/>
  <c r="FE67" i="135"/>
  <c r="DB89" i="135"/>
  <c r="FO81" i="135"/>
  <c r="FB81" i="135"/>
  <c r="FA81" i="135"/>
  <c r="FG80" i="135"/>
  <c r="FF80" i="135"/>
  <c r="FI80" i="135"/>
  <c r="FH80" i="135"/>
  <c r="CZ42" i="135"/>
  <c r="DL63" i="135"/>
  <c r="DL22" i="135" s="1"/>
  <c r="DH63" i="135"/>
  <c r="DH22" i="135" s="1"/>
  <c r="DD63" i="135"/>
  <c r="DD22" i="135" s="1"/>
  <c r="DB63" i="135"/>
  <c r="CZ63" i="135"/>
  <c r="FG75" i="135"/>
  <c r="DU53" i="135"/>
  <c r="DM53" i="135"/>
  <c r="GF20" i="135"/>
  <c r="FB91" i="135"/>
  <c r="AP60" i="135"/>
  <c r="FM46" i="135"/>
  <c r="FG46" i="135"/>
  <c r="AT69" i="135"/>
  <c r="CU69" i="135" s="1"/>
  <c r="FG76" i="135"/>
  <c r="DI84" i="135"/>
  <c r="DA84" i="135"/>
  <c r="CX68" i="135"/>
  <c r="DI78" i="135"/>
  <c r="DE78" i="135"/>
  <c r="DA78" i="135"/>
  <c r="FM78" i="135"/>
  <c r="FJ61" i="135"/>
  <c r="DK50" i="135"/>
  <c r="CZ50" i="135"/>
  <c r="AR45" i="135"/>
  <c r="CA45" i="135" s="1"/>
  <c r="BW45" i="135" s="1"/>
  <c r="AA58" i="135"/>
  <c r="AR73" i="135"/>
  <c r="BR73" i="135" s="1"/>
  <c r="BL73" i="135" s="1"/>
  <c r="FC80" i="135"/>
  <c r="FB80" i="135"/>
  <c r="FE80" i="135"/>
  <c r="DE42" i="135"/>
  <c r="DK63" i="135"/>
  <c r="DK22" i="135" s="1"/>
  <c r="DG63" i="135"/>
  <c r="DG22" i="135" s="1"/>
  <c r="DT53" i="135"/>
  <c r="FC76" i="135"/>
  <c r="DN84" i="135"/>
  <c r="DF84" i="135"/>
  <c r="DL78" i="135"/>
  <c r="DH78" i="135"/>
  <c r="DD78" i="135"/>
  <c r="FX52" i="135"/>
  <c r="EZ52" i="135"/>
  <c r="FG52" i="135"/>
  <c r="FJ52" i="135"/>
  <c r="FI52" i="135"/>
  <c r="AR81" i="135"/>
  <c r="BH81" i="135" s="1"/>
  <c r="BC81" i="135" s="1"/>
  <c r="AR47" i="135"/>
  <c r="CA47" i="135" s="1"/>
  <c r="BW47" i="135" s="1"/>
  <c r="AR86" i="135"/>
  <c r="BR86" i="135" s="1"/>
  <c r="BL86" i="135" s="1"/>
  <c r="AR89" i="135"/>
  <c r="CA89" i="135" s="1"/>
  <c r="BW89" i="135" s="1"/>
  <c r="AR63" i="135"/>
  <c r="CA63" i="135" s="1"/>
  <c r="BW63" i="135" s="1"/>
  <c r="AR46" i="135"/>
  <c r="BH46" i="135" s="1"/>
  <c r="BC46" i="135" s="1"/>
  <c r="GD12" i="135"/>
  <c r="FZ12" i="135"/>
  <c r="AL13" i="135"/>
  <c r="AJ13" i="135"/>
  <c r="EX18" i="135"/>
  <c r="ET18" i="135"/>
  <c r="EP18" i="135"/>
  <c r="EH18" i="135"/>
  <c r="ED18" i="135"/>
  <c r="DZ18" i="135"/>
  <c r="DR18" i="135"/>
  <c r="DN18" i="135"/>
  <c r="DJ18" i="135"/>
  <c r="GW18" i="135"/>
  <c r="GG18" i="135"/>
  <c r="GE18" i="135"/>
  <c r="GC18" i="135"/>
  <c r="FY18" i="135"/>
  <c r="FU18" i="135"/>
  <c r="FQ18" i="135"/>
  <c r="FM18" i="135"/>
  <c r="EE12" i="135"/>
  <c r="EA12" i="135"/>
  <c r="DW12" i="135"/>
  <c r="GZ12" i="135"/>
  <c r="GP12" i="135"/>
  <c r="GL12" i="135"/>
  <c r="GH12" i="135"/>
  <c r="FH93" i="135"/>
  <c r="FB93" i="135"/>
  <c r="FK93" i="135"/>
  <c r="EZ93" i="135"/>
  <c r="FA93" i="135"/>
  <c r="FJ93" i="135"/>
  <c r="FL93" i="135"/>
  <c r="FN93" i="135"/>
  <c r="FC93" i="135"/>
  <c r="FI93" i="135"/>
  <c r="FD93" i="135"/>
  <c r="FM93" i="135"/>
  <c r="EX12" i="135"/>
  <c r="ET12" i="135"/>
  <c r="EP12" i="135"/>
  <c r="EL12" i="135"/>
  <c r="EH12" i="135"/>
  <c r="ED12" i="135"/>
  <c r="DZ12" i="135"/>
  <c r="GY12" i="135"/>
  <c r="GW12" i="135"/>
  <c r="GS12" i="135"/>
  <c r="GO12" i="135"/>
  <c r="GK12" i="135"/>
  <c r="GG12" i="135"/>
  <c r="GE12" i="135"/>
  <c r="GA12" i="135"/>
  <c r="GU19" i="135"/>
  <c r="ES23" i="135"/>
  <c r="DC66" i="135"/>
  <c r="DL47" i="135"/>
  <c r="DD47" i="135"/>
  <c r="EV13" i="135"/>
  <c r="ER13" i="135"/>
  <c r="EN13" i="135"/>
  <c r="EJ13" i="135"/>
  <c r="EF13" i="135"/>
  <c r="EB13" i="135"/>
  <c r="DX13" i="135"/>
  <c r="DT13" i="135"/>
  <c r="DP13" i="135"/>
  <c r="GX13" i="135"/>
  <c r="GU13" i="135"/>
  <c r="GQ13" i="135"/>
  <c r="GM13" i="135"/>
  <c r="GI13" i="135"/>
  <c r="FM61" i="135"/>
  <c r="FG61" i="135"/>
  <c r="GD13" i="135"/>
  <c r="FZ13" i="135"/>
  <c r="FV13" i="135"/>
  <c r="FR13" i="135"/>
  <c r="AK18" i="135"/>
  <c r="AK12" i="135"/>
  <c r="AM12" i="135"/>
  <c r="AK13" i="135"/>
  <c r="AR84" i="135"/>
  <c r="CA84" i="135" s="1"/>
  <c r="BW84" i="135" s="1"/>
  <c r="AR68" i="135"/>
  <c r="BR68" i="135" s="1"/>
  <c r="BL68" i="135" s="1"/>
  <c r="AR85" i="135"/>
  <c r="BH85" i="135" s="1"/>
  <c r="BC85" i="135" s="1"/>
  <c r="AT38" i="135"/>
  <c r="CU38" i="135" s="1"/>
  <c r="FD75" i="135"/>
  <c r="FF75" i="135"/>
  <c r="FC75" i="135"/>
  <c r="FA75" i="135"/>
  <c r="AR93" i="135"/>
  <c r="BH93" i="135" s="1"/>
  <c r="BC93" i="135" s="1"/>
  <c r="AR44" i="135"/>
  <c r="BR44" i="135" s="1"/>
  <c r="BL44" i="135" s="1"/>
  <c r="AP64" i="135"/>
  <c r="CY42" i="135"/>
  <c r="DA42" i="135"/>
  <c r="DB42" i="135"/>
  <c r="CX84" i="135"/>
  <c r="CZ84" i="135"/>
  <c r="DB84" i="135"/>
  <c r="DD84" i="135"/>
  <c r="DG84" i="135"/>
  <c r="DK84" i="135"/>
  <c r="DO84" i="135"/>
  <c r="DH84" i="135"/>
  <c r="DL84" i="135"/>
  <c r="CZ75" i="135"/>
  <c r="DB75" i="135"/>
  <c r="DD75" i="135"/>
  <c r="DC75" i="135"/>
  <c r="DE75" i="135"/>
  <c r="DF53" i="135"/>
  <c r="DJ53" i="135"/>
  <c r="DN53" i="135"/>
  <c r="DR53" i="135"/>
  <c r="DV53" i="135"/>
  <c r="DG53" i="135"/>
  <c r="DK53" i="135"/>
  <c r="DO53" i="135"/>
  <c r="DS53" i="135"/>
  <c r="GL13" i="135"/>
  <c r="FY13" i="135"/>
  <c r="FU13" i="135"/>
  <c r="EW12" i="135"/>
  <c r="ES12" i="135"/>
  <c r="EO12" i="135"/>
  <c r="EK12" i="135"/>
  <c r="EG12" i="135"/>
  <c r="EC12" i="135"/>
  <c r="DY12" i="135"/>
  <c r="GU12" i="135"/>
  <c r="GR12" i="135"/>
  <c r="GN12" i="135"/>
  <c r="GJ12" i="135"/>
  <c r="GF12" i="135"/>
  <c r="EU13" i="135"/>
  <c r="EQ13" i="135"/>
  <c r="EM13" i="135"/>
  <c r="EI13" i="135"/>
  <c r="EE13" i="135"/>
  <c r="EA13" i="135"/>
  <c r="DW13" i="135"/>
  <c r="DS13" i="135"/>
  <c r="GW13" i="135"/>
  <c r="GT13" i="135"/>
  <c r="GP13" i="135"/>
  <c r="GH13" i="135"/>
  <c r="GC13" i="135"/>
  <c r="CY47" i="135"/>
  <c r="DA47" i="135"/>
  <c r="DF47" i="135"/>
  <c r="DJ47" i="135"/>
  <c r="DN47" i="135"/>
  <c r="CZ47" i="135"/>
  <c r="DB47" i="135"/>
  <c r="DG47" i="135"/>
  <c r="DK47" i="135"/>
  <c r="DO47" i="135"/>
  <c r="DB66" i="135"/>
  <c r="CY66" i="135"/>
  <c r="DD66" i="135"/>
  <c r="DC88" i="135"/>
  <c r="DB88" i="135"/>
  <c r="DL88" i="135"/>
  <c r="CZ88" i="135"/>
  <c r="Q13" i="135"/>
  <c r="R5" i="135" s="1"/>
  <c r="FG47" i="135"/>
  <c r="FE47" i="135"/>
  <c r="FE66" i="135"/>
  <c r="FF66" i="135"/>
  <c r="ET13" i="135"/>
  <c r="ED13" i="135"/>
  <c r="EU18" i="135"/>
  <c r="EQ18" i="135"/>
  <c r="EM18" i="135"/>
  <c r="EI18" i="135"/>
  <c r="EE18" i="135"/>
  <c r="EV12" i="135"/>
  <c r="ER12" i="135"/>
  <c r="EN12" i="135"/>
  <c r="EJ12" i="135"/>
  <c r="EF12" i="135"/>
  <c r="EB12" i="135"/>
  <c r="DX12" i="135"/>
  <c r="GX12" i="135"/>
  <c r="GV12" i="135"/>
  <c r="GT12" i="135"/>
  <c r="GQ12" i="135"/>
  <c r="GM12" i="135"/>
  <c r="GI12" i="135"/>
  <c r="GC12" i="135"/>
  <c r="FY12" i="135"/>
  <c r="GI20" i="135"/>
  <c r="FN46" i="135"/>
  <c r="FA46" i="135"/>
  <c r="DH47" i="135"/>
  <c r="FB78" i="135"/>
  <c r="DH88" i="135"/>
  <c r="EX13" i="135"/>
  <c r="EP13" i="135"/>
  <c r="EL13" i="135"/>
  <c r="EH13" i="135"/>
  <c r="DZ13" i="135"/>
  <c r="DV13" i="135"/>
  <c r="DR13" i="135"/>
  <c r="GZ13" i="135"/>
  <c r="GV13" i="135"/>
  <c r="GS13" i="135"/>
  <c r="GO13" i="135"/>
  <c r="GK13" i="135"/>
  <c r="GG13" i="135"/>
  <c r="FL61" i="135"/>
  <c r="GB13" i="135"/>
  <c r="FX13" i="135"/>
  <c r="FT13" i="135"/>
  <c r="Y13" i="135"/>
  <c r="FC50" i="135"/>
  <c r="FD50" i="135"/>
  <c r="FE50" i="135"/>
  <c r="FF50" i="135"/>
  <c r="FG50" i="135"/>
  <c r="FH50" i="135"/>
  <c r="FI50" i="135"/>
  <c r="FJ50" i="135"/>
  <c r="FB69" i="135"/>
  <c r="FA69" i="135"/>
  <c r="FF69" i="135"/>
  <c r="FG69" i="135"/>
  <c r="FH69" i="135"/>
  <c r="EZ55" i="135"/>
  <c r="FA55" i="135"/>
  <c r="FF55" i="135"/>
  <c r="FD55" i="135"/>
  <c r="FE55" i="135"/>
  <c r="FC55" i="135"/>
  <c r="R38" i="135"/>
  <c r="R17" i="135" s="1"/>
  <c r="EK13" i="135"/>
  <c r="DY13" i="135"/>
  <c r="EU12" i="135"/>
  <c r="EQ12" i="135"/>
  <c r="EM12" i="135"/>
  <c r="EI12" i="135"/>
  <c r="GB12" i="135"/>
  <c r="CX66" i="135"/>
  <c r="DM47" i="135"/>
  <c r="DE47" i="135"/>
  <c r="DC47" i="135"/>
  <c r="EW13" i="135"/>
  <c r="ES13" i="135"/>
  <c r="EO13" i="135"/>
  <c r="EG13" i="135"/>
  <c r="EC13" i="135"/>
  <c r="DU13" i="135"/>
  <c r="DQ13" i="135"/>
  <c r="GY13" i="135"/>
  <c r="GR13" i="135"/>
  <c r="GN13" i="135"/>
  <c r="GJ13" i="135"/>
  <c r="GF13" i="135"/>
  <c r="GE13" i="135"/>
  <c r="GA13" i="135"/>
  <c r="FW13" i="135"/>
  <c r="FS13" i="135"/>
  <c r="FN48" i="135"/>
  <c r="FJ48" i="135"/>
  <c r="AJ22" i="135"/>
  <c r="AR58" i="135"/>
  <c r="FC91" i="135"/>
  <c r="FA91" i="135"/>
  <c r="FG91" i="135"/>
  <c r="FE91" i="135"/>
  <c r="FA61" i="135"/>
  <c r="FN61" i="135"/>
  <c r="FN21" i="135" s="1"/>
  <c r="FD61" i="135"/>
  <c r="FE61" i="135"/>
  <c r="FB61" i="135"/>
  <c r="FC61" i="135"/>
  <c r="FH61" i="135"/>
  <c r="FI61" i="135"/>
  <c r="AM13" i="135"/>
  <c r="AJ21" i="135"/>
  <c r="AR56" i="135"/>
  <c r="FO46" i="135"/>
  <c r="FL46" i="135"/>
  <c r="FE46" i="135"/>
  <c r="FB46" i="135"/>
  <c r="FC46" i="135"/>
  <c r="EZ46" i="135"/>
  <c r="FP46" i="135"/>
  <c r="FI46" i="135"/>
  <c r="FF46" i="135"/>
  <c r="AJ12" i="135"/>
  <c r="FD78" i="135"/>
  <c r="FE78" i="135"/>
  <c r="FF78" i="135"/>
  <c r="FC78" i="135"/>
  <c r="FH78" i="135"/>
  <c r="FI78" i="135"/>
  <c r="FJ78" i="135"/>
  <c r="FG78" i="135"/>
  <c r="FA53" i="135"/>
  <c r="FC53" i="135"/>
  <c r="FE53" i="135"/>
  <c r="FG53" i="135"/>
  <c r="AD38" i="135"/>
  <c r="AD17" i="135" s="1"/>
  <c r="AC12" i="135"/>
  <c r="FG86" i="135"/>
  <c r="FD86" i="135"/>
  <c r="FA86" i="135"/>
  <c r="FQ86" i="135"/>
  <c r="FN86" i="135"/>
  <c r="FK86" i="135"/>
  <c r="FH86" i="135"/>
  <c r="FE86" i="135"/>
  <c r="FB86" i="135"/>
  <c r="U12" i="135"/>
  <c r="AP98" i="135"/>
  <c r="AT98" i="135"/>
  <c r="CJ98" i="135" s="1"/>
  <c r="CF98" i="135" s="1"/>
  <c r="AT54" i="135"/>
  <c r="DC61" i="135"/>
  <c r="DH59" i="135"/>
  <c r="CY59" i="135"/>
  <c r="DA59" i="135"/>
  <c r="DJ59" i="135"/>
  <c r="U13" i="135"/>
  <c r="AD75" i="135"/>
  <c r="AE75" i="135" s="1"/>
  <c r="AC13" i="135"/>
  <c r="FR53" i="135"/>
  <c r="FS53" i="135"/>
  <c r="FL53" i="135"/>
  <c r="FI53" i="135"/>
  <c r="FV53" i="135"/>
  <c r="FW53" i="135"/>
  <c r="FP53" i="135"/>
  <c r="FM53" i="135"/>
  <c r="Q25" i="135"/>
  <c r="CT14" i="135"/>
  <c r="BY14" i="135"/>
  <c r="CT15" i="135"/>
  <c r="BY15" i="135"/>
  <c r="GP21" i="135"/>
  <c r="EW18" i="135"/>
  <c r="ES18" i="135"/>
  <c r="EO18" i="135"/>
  <c r="EK18" i="135"/>
  <c r="EG18" i="135"/>
  <c r="EC18" i="135"/>
  <c r="DY18" i="135"/>
  <c r="DU18" i="135"/>
  <c r="DQ18" i="135"/>
  <c r="DK99" i="135"/>
  <c r="DG99" i="135"/>
  <c r="DB99" i="135"/>
  <c r="CZ99" i="135"/>
  <c r="CX99" i="135"/>
  <c r="CX25" i="135" s="1"/>
  <c r="AT72" i="135"/>
  <c r="BZ72" i="135" s="1"/>
  <c r="DE39" i="135"/>
  <c r="W58" i="135"/>
  <c r="W22" i="135" s="1"/>
  <c r="AC25" i="135"/>
  <c r="S25" i="135"/>
  <c r="Y12" i="135"/>
  <c r="CU15" i="135"/>
  <c r="CJ15" i="135"/>
  <c r="BZ15" i="135"/>
  <c r="BZ14" i="135"/>
  <c r="CU14" i="135"/>
  <c r="BN15" i="135"/>
  <c r="BE15" i="135"/>
  <c r="CR15" i="135"/>
  <c r="CH15" i="135"/>
  <c r="EV18" i="135"/>
  <c r="ER18" i="135"/>
  <c r="EN18" i="135"/>
  <c r="EJ18" i="135"/>
  <c r="EF18" i="135"/>
  <c r="DJ99" i="135"/>
  <c r="DF99" i="135"/>
  <c r="DA99" i="135"/>
  <c r="CZ39" i="135"/>
  <c r="AR88" i="135"/>
  <c r="BH88" i="135" s="1"/>
  <c r="BC88" i="135" s="1"/>
  <c r="AL18" i="135"/>
  <c r="AR50" i="135"/>
  <c r="BR50" i="135" s="1"/>
  <c r="BL50" i="135" s="1"/>
  <c r="AM17" i="135"/>
  <c r="AL17" i="135"/>
  <c r="AD25" i="135"/>
  <c r="AL12" i="135"/>
  <c r="BN14" i="135"/>
  <c r="BE14" i="135"/>
  <c r="CR14" i="135"/>
  <c r="CH14" i="135"/>
  <c r="CS14" i="135"/>
  <c r="CI14" i="135"/>
  <c r="BO14" i="135"/>
  <c r="BF14" i="135"/>
  <c r="CA14" i="135"/>
  <c r="BW14" i="135" s="1"/>
  <c r="BR14" i="135"/>
  <c r="BH14" i="135"/>
  <c r="BO15" i="135"/>
  <c r="BF15" i="135"/>
  <c r="CS15" i="135"/>
  <c r="CI15" i="135"/>
  <c r="CA15" i="135"/>
  <c r="BW15" i="135" s="1"/>
  <c r="BR15" i="135"/>
  <c r="BH15" i="135"/>
  <c r="DM18" i="135"/>
  <c r="DI18" i="135"/>
  <c r="GY18" i="135"/>
  <c r="GU18" i="135"/>
  <c r="GR18" i="135"/>
  <c r="GN18" i="135"/>
  <c r="GJ18" i="135"/>
  <c r="GF18" i="135"/>
  <c r="GB18" i="135"/>
  <c r="FX18" i="135"/>
  <c r="FT18" i="135"/>
  <c r="FP18" i="135"/>
  <c r="FL18" i="135"/>
  <c r="EB18" i="135"/>
  <c r="DX18" i="135"/>
  <c r="DT18" i="135"/>
  <c r="DP18" i="135"/>
  <c r="DL18" i="135"/>
  <c r="DH18" i="135"/>
  <c r="GQ18" i="135"/>
  <c r="GM18" i="135"/>
  <c r="GI18" i="135"/>
  <c r="GX18" i="135"/>
  <c r="AE18" i="135"/>
  <c r="EW17" i="135"/>
  <c r="ES17" i="135"/>
  <c r="EO17" i="135"/>
  <c r="EK17" i="135"/>
  <c r="EG17" i="135"/>
  <c r="EC17" i="135"/>
  <c r="DY17" i="135"/>
  <c r="DU17" i="135"/>
  <c r="DQ17" i="135"/>
  <c r="DM17" i="135"/>
  <c r="DI17" i="135"/>
  <c r="GU17" i="135"/>
  <c r="GR17" i="135"/>
  <c r="GN17" i="135"/>
  <c r="GJ17" i="135"/>
  <c r="GF17" i="135"/>
  <c r="GD17" i="135"/>
  <c r="FZ17" i="135"/>
  <c r="FV17" i="135"/>
  <c r="FR17" i="135"/>
  <c r="FN17" i="135"/>
  <c r="FJ17" i="135"/>
  <c r="EU19" i="135"/>
  <c r="EQ19" i="135"/>
  <c r="EE19" i="135"/>
  <c r="EA19" i="135"/>
  <c r="GH19" i="135"/>
  <c r="GB19" i="135"/>
  <c r="EW21" i="135"/>
  <c r="ES21" i="135"/>
  <c r="EC21" i="135"/>
  <c r="DU21" i="135"/>
  <c r="DQ21" i="135"/>
  <c r="DM21" i="135"/>
  <c r="GD21" i="135"/>
  <c r="FR21" i="135"/>
  <c r="EL20" i="135"/>
  <c r="EH20" i="135"/>
  <c r="DZ20" i="135"/>
  <c r="GO20" i="135"/>
  <c r="FY20" i="135"/>
  <c r="EH24" i="135"/>
  <c r="ED24" i="135"/>
  <c r="AK24" i="135"/>
  <c r="W18" i="135"/>
  <c r="AD18" i="135"/>
  <c r="GZ18" i="135"/>
  <c r="GV18" i="135"/>
  <c r="GT18" i="135"/>
  <c r="GA18" i="135"/>
  <c r="FW18" i="135"/>
  <c r="FS18" i="135"/>
  <c r="FO18" i="135"/>
  <c r="FK18" i="135"/>
  <c r="EV17" i="135"/>
  <c r="ER17" i="135"/>
  <c r="EN17" i="135"/>
  <c r="EJ17" i="135"/>
  <c r="EF17" i="135"/>
  <c r="EB17" i="135"/>
  <c r="DX17" i="135"/>
  <c r="DT17" i="135"/>
  <c r="DP17" i="135"/>
  <c r="DL17" i="135"/>
  <c r="DH17" i="135"/>
  <c r="GX17" i="135"/>
  <c r="GV17" i="135"/>
  <c r="GT17" i="135"/>
  <c r="GQ17" i="135"/>
  <c r="GM17" i="135"/>
  <c r="GI17" i="135"/>
  <c r="GC17" i="135"/>
  <c r="FY17" i="135"/>
  <c r="FU17" i="135"/>
  <c r="FQ17" i="135"/>
  <c r="FM17" i="135"/>
  <c r="EX19" i="135"/>
  <c r="ET19" i="135"/>
  <c r="EP19" i="135"/>
  <c r="EL19" i="135"/>
  <c r="EH19" i="135"/>
  <c r="ED19" i="135"/>
  <c r="GY19" i="135"/>
  <c r="GS19" i="135"/>
  <c r="GA19" i="135"/>
  <c r="GQ21" i="135"/>
  <c r="GI21" i="135"/>
  <c r="EX23" i="135"/>
  <c r="ET23" i="135"/>
  <c r="EP23" i="135"/>
  <c r="EL23" i="135"/>
  <c r="EH23" i="135"/>
  <c r="ED23" i="135"/>
  <c r="DZ23" i="135"/>
  <c r="DV23" i="135"/>
  <c r="DR23" i="135"/>
  <c r="DN23" i="135"/>
  <c r="GU23" i="135"/>
  <c r="GR23" i="135"/>
  <c r="GN23" i="135"/>
  <c r="EK20" i="135"/>
  <c r="GY20" i="135"/>
  <c r="GU20" i="135"/>
  <c r="GJ20" i="135"/>
  <c r="AL20" i="135"/>
  <c r="AL24" i="135"/>
  <c r="AA18" i="135"/>
  <c r="AM18" i="135"/>
  <c r="EA18" i="135"/>
  <c r="DW18" i="135"/>
  <c r="DS18" i="135"/>
  <c r="DO18" i="135"/>
  <c r="DK18" i="135"/>
  <c r="GP18" i="135"/>
  <c r="GH18" i="135"/>
  <c r="GD18" i="135"/>
  <c r="FZ18" i="135"/>
  <c r="FV18" i="135"/>
  <c r="FR18" i="135"/>
  <c r="FN18" i="135"/>
  <c r="FJ18" i="135"/>
  <c r="EU17" i="135"/>
  <c r="EQ17" i="135"/>
  <c r="EM17" i="135"/>
  <c r="EI17" i="135"/>
  <c r="EE17" i="135"/>
  <c r="EA17" i="135"/>
  <c r="DW17" i="135"/>
  <c r="DS17" i="135"/>
  <c r="DO17" i="135"/>
  <c r="DK17" i="135"/>
  <c r="GZ17" i="135"/>
  <c r="GP17" i="135"/>
  <c r="GL17" i="135"/>
  <c r="GH17" i="135"/>
  <c r="GB17" i="135"/>
  <c r="FX17" i="135"/>
  <c r="FT17" i="135"/>
  <c r="FP17" i="135"/>
  <c r="FL17" i="135"/>
  <c r="EK19" i="135"/>
  <c r="GR19" i="135"/>
  <c r="GN19" i="135"/>
  <c r="EE21" i="135"/>
  <c r="DO21" i="135"/>
  <c r="GX21" i="135"/>
  <c r="GH21" i="135"/>
  <c r="EK23" i="135"/>
  <c r="EG23" i="135"/>
  <c r="EC23" i="135"/>
  <c r="DY23" i="135"/>
  <c r="DQ23" i="135"/>
  <c r="DM23" i="135"/>
  <c r="GM23" i="135"/>
  <c r="FW23" i="135"/>
  <c r="ER20" i="135"/>
  <c r="EB20" i="135"/>
  <c r="GZ20" i="135"/>
  <c r="GX20" i="135"/>
  <c r="GM20" i="135"/>
  <c r="GE20" i="135"/>
  <c r="GA20" i="135"/>
  <c r="EB24" i="135"/>
  <c r="AL19" i="135"/>
  <c r="AK21" i="135"/>
  <c r="AR67" i="135"/>
  <c r="CA67" i="135" s="1"/>
  <c r="BW67" i="135" s="1"/>
  <c r="S18" i="135"/>
  <c r="M47" i="250" s="1"/>
  <c r="EX17" i="135"/>
  <c r="ET17" i="135"/>
  <c r="EL17" i="135"/>
  <c r="EH17" i="135"/>
  <c r="ED17" i="135"/>
  <c r="DV17" i="135"/>
  <c r="DR17" i="135"/>
  <c r="DN17" i="135"/>
  <c r="GY17" i="135"/>
  <c r="GW17" i="135"/>
  <c r="GS17" i="135"/>
  <c r="GO17" i="135"/>
  <c r="GK17" i="135"/>
  <c r="GG17" i="135"/>
  <c r="GE17" i="135"/>
  <c r="GA17" i="135"/>
  <c r="FS17" i="135"/>
  <c r="FO17" i="135"/>
  <c r="FK17" i="135"/>
  <c r="EV19" i="135"/>
  <c r="EF19" i="135"/>
  <c r="GX19" i="135"/>
  <c r="GQ19" i="135"/>
  <c r="GI19" i="135"/>
  <c r="GE19" i="135"/>
  <c r="GC19" i="135"/>
  <c r="EP21" i="135"/>
  <c r="ED21" i="135"/>
  <c r="DV21" i="135"/>
  <c r="FW21" i="135"/>
  <c r="GX23" i="135"/>
  <c r="GT23" i="135"/>
  <c r="GP23" i="135"/>
  <c r="GL23" i="135"/>
  <c r="GD23" i="135"/>
  <c r="EU20" i="135"/>
  <c r="EQ20" i="135"/>
  <c r="EM20" i="135"/>
  <c r="EI20" i="135"/>
  <c r="EE20" i="135"/>
  <c r="EA20" i="135"/>
  <c r="DW20" i="135"/>
  <c r="GV20" i="135"/>
  <c r="GP20" i="135"/>
  <c r="GL20" i="135"/>
  <c r="GH20" i="135"/>
  <c r="EQ24" i="135"/>
  <c r="DW24" i="135"/>
  <c r="AJ17" i="135"/>
  <c r="V18" i="135"/>
  <c r="DI77" i="135"/>
  <c r="DE77" i="135"/>
  <c r="DA77" i="135"/>
  <c r="FN77" i="135"/>
  <c r="FM77" i="135"/>
  <c r="FL77" i="135"/>
  <c r="EM19" i="135"/>
  <c r="EI19" i="135"/>
  <c r="DW19" i="135"/>
  <c r="GV19" i="135"/>
  <c r="GP19" i="135"/>
  <c r="GL19" i="135"/>
  <c r="DI93" i="135"/>
  <c r="DE93" i="135"/>
  <c r="DC93" i="135"/>
  <c r="EO21" i="135"/>
  <c r="EK21" i="135"/>
  <c r="EG21" i="135"/>
  <c r="DY21" i="135"/>
  <c r="GU21" i="135"/>
  <c r="GR21" i="135"/>
  <c r="GN21" i="135"/>
  <c r="GJ21" i="135"/>
  <c r="GF21" i="135"/>
  <c r="FV21" i="135"/>
  <c r="DM46" i="135"/>
  <c r="DI46" i="135"/>
  <c r="DE46" i="135"/>
  <c r="DC46" i="135"/>
  <c r="FC66" i="135"/>
  <c r="FA66" i="135"/>
  <c r="EU23" i="135"/>
  <c r="EQ23" i="135"/>
  <c r="EM23" i="135"/>
  <c r="EI23" i="135"/>
  <c r="EE23" i="135"/>
  <c r="EA23" i="135"/>
  <c r="DW23" i="135"/>
  <c r="DS23" i="135"/>
  <c r="DO23" i="135"/>
  <c r="GZ23" i="135"/>
  <c r="GS23" i="135"/>
  <c r="GO23" i="135"/>
  <c r="GK23" i="135"/>
  <c r="GG23" i="135"/>
  <c r="GE23" i="135"/>
  <c r="GA23" i="135"/>
  <c r="FS23" i="135"/>
  <c r="FO23" i="135"/>
  <c r="EV20" i="135"/>
  <c r="EN20" i="135"/>
  <c r="EJ20" i="135"/>
  <c r="EF20" i="135"/>
  <c r="DX20" i="135"/>
  <c r="GT20" i="135"/>
  <c r="GQ20" i="135"/>
  <c r="GB20" i="135"/>
  <c r="DH68" i="135"/>
  <c r="DD68" i="135"/>
  <c r="DB68" i="135"/>
  <c r="FJ68" i="135"/>
  <c r="FG68" i="135"/>
  <c r="FA68" i="135"/>
  <c r="EZ68" i="135"/>
  <c r="FF47" i="135"/>
  <c r="FI47" i="135"/>
  <c r="FP47" i="135"/>
  <c r="EZ47" i="135"/>
  <c r="FC47" i="135"/>
  <c r="FN88" i="135"/>
  <c r="FL88" i="135"/>
  <c r="EW24" i="135"/>
  <c r="ES24" i="135"/>
  <c r="EO24" i="135"/>
  <c r="EK24" i="135"/>
  <c r="EG24" i="135"/>
  <c r="EC24" i="135"/>
  <c r="DY24" i="135"/>
  <c r="DU24" i="135"/>
  <c r="DQ24" i="135"/>
  <c r="GV24" i="135"/>
  <c r="GS24" i="135"/>
  <c r="GO24" i="135"/>
  <c r="GK24" i="135"/>
  <c r="GG24" i="135"/>
  <c r="GB24" i="135"/>
  <c r="FX24" i="135"/>
  <c r="FT24" i="135"/>
  <c r="DL50" i="135"/>
  <c r="DH50" i="135"/>
  <c r="DD50" i="135"/>
  <c r="AM21" i="135"/>
  <c r="AJ24" i="135"/>
  <c r="AR59" i="135"/>
  <c r="AK23" i="135"/>
  <c r="AM23" i="135"/>
  <c r="AD46" i="135"/>
  <c r="AC19" i="135"/>
  <c r="R64" i="135"/>
  <c r="R13" i="135" s="1"/>
  <c r="Q24" i="135"/>
  <c r="Q17" i="135"/>
  <c r="AC18" i="135"/>
  <c r="Y18" i="135"/>
  <c r="Z18" i="135"/>
  <c r="AJ19" i="135"/>
  <c r="DZ19" i="135"/>
  <c r="GO19" i="135"/>
  <c r="GK19" i="135"/>
  <c r="GG19" i="135"/>
  <c r="EV21" i="135"/>
  <c r="ER21" i="135"/>
  <c r="EN21" i="135"/>
  <c r="EJ21" i="135"/>
  <c r="EF21" i="135"/>
  <c r="EB21" i="135"/>
  <c r="DX21" i="135"/>
  <c r="DT21" i="135"/>
  <c r="DP21" i="135"/>
  <c r="GV21" i="135"/>
  <c r="GT21" i="135"/>
  <c r="GM21" i="135"/>
  <c r="GE21" i="135"/>
  <c r="GC21" i="135"/>
  <c r="FY21" i="135"/>
  <c r="FU21" i="135"/>
  <c r="FQ21" i="135"/>
  <c r="GY23" i="135"/>
  <c r="GW23" i="135"/>
  <c r="GJ23" i="135"/>
  <c r="GF23" i="135"/>
  <c r="FZ23" i="135"/>
  <c r="FV23" i="135"/>
  <c r="FR23" i="135"/>
  <c r="EV24" i="135"/>
  <c r="ER24" i="135"/>
  <c r="EN24" i="135"/>
  <c r="EJ24" i="135"/>
  <c r="EF24" i="135"/>
  <c r="DX24" i="135"/>
  <c r="DT24" i="135"/>
  <c r="DP24" i="135"/>
  <c r="GY24" i="135"/>
  <c r="GR24" i="135"/>
  <c r="GN24" i="135"/>
  <c r="GJ24" i="135"/>
  <c r="GF24" i="135"/>
  <c r="GE24" i="135"/>
  <c r="GA24" i="135"/>
  <c r="FW24" i="135"/>
  <c r="FS24" i="135"/>
  <c r="Z44" i="135"/>
  <c r="Y19" i="135"/>
  <c r="Z64" i="135"/>
  <c r="Z13" i="135" s="1"/>
  <c r="Y24" i="135"/>
  <c r="R60" i="135"/>
  <c r="R21" i="135" s="1"/>
  <c r="Q23" i="135"/>
  <c r="W60" i="135"/>
  <c r="V64" i="135"/>
  <c r="V13" i="135" s="1"/>
  <c r="U24" i="135"/>
  <c r="AD64" i="135"/>
  <c r="AC24" i="135"/>
  <c r="Y23" i="135"/>
  <c r="U19" i="135"/>
  <c r="AK19" i="135"/>
  <c r="GL18" i="135"/>
  <c r="DE91" i="135"/>
  <c r="DC91" i="135"/>
  <c r="AT41" i="135"/>
  <c r="DK77" i="135"/>
  <c r="DG77" i="135"/>
  <c r="DD77" i="135"/>
  <c r="DB77" i="135"/>
  <c r="FG77" i="135"/>
  <c r="FF77" i="135"/>
  <c r="FE77" i="135"/>
  <c r="FD77" i="135"/>
  <c r="EW19" i="135"/>
  <c r="ES19" i="135"/>
  <c r="EO19" i="135"/>
  <c r="EG19" i="135"/>
  <c r="EC19" i="135"/>
  <c r="DY19" i="135"/>
  <c r="GW19" i="135"/>
  <c r="GJ19" i="135"/>
  <c r="GF19" i="135"/>
  <c r="GD19" i="135"/>
  <c r="FZ19" i="135"/>
  <c r="DK93" i="135"/>
  <c r="DG93" i="135"/>
  <c r="DB93" i="135"/>
  <c r="CZ93" i="135"/>
  <c r="CX93" i="135"/>
  <c r="EU21" i="135"/>
  <c r="EQ21" i="135"/>
  <c r="EM21" i="135"/>
  <c r="EI21" i="135"/>
  <c r="EA21" i="135"/>
  <c r="DW21" i="135"/>
  <c r="DS21" i="135"/>
  <c r="GZ21" i="135"/>
  <c r="GL21" i="135"/>
  <c r="GB21" i="135"/>
  <c r="FX21" i="135"/>
  <c r="FT21" i="135"/>
  <c r="FP21" i="135"/>
  <c r="DO46" i="135"/>
  <c r="DK46" i="135"/>
  <c r="DG46" i="135"/>
  <c r="DB46" i="135"/>
  <c r="CZ46" i="135"/>
  <c r="CX46" i="135"/>
  <c r="EZ66" i="135"/>
  <c r="FB66" i="135"/>
  <c r="EW23" i="135"/>
  <c r="EO23" i="135"/>
  <c r="DU23" i="135"/>
  <c r="GQ23" i="135"/>
  <c r="GI23" i="135"/>
  <c r="GC23" i="135"/>
  <c r="FY23" i="135"/>
  <c r="FU23" i="135"/>
  <c r="FQ23" i="135"/>
  <c r="ED20" i="135"/>
  <c r="GS20" i="135"/>
  <c r="GK20" i="135"/>
  <c r="GG20" i="135"/>
  <c r="GD20" i="135"/>
  <c r="FZ20" i="135"/>
  <c r="DJ68" i="135"/>
  <c r="DF68" i="135"/>
  <c r="CY68" i="135"/>
  <c r="FI68" i="135"/>
  <c r="FK68" i="135"/>
  <c r="FH68" i="135"/>
  <c r="FN47" i="135"/>
  <c r="FQ47" i="135"/>
  <c r="FA47" i="135"/>
  <c r="FH47" i="135"/>
  <c r="FK47" i="135"/>
  <c r="FM88" i="135"/>
  <c r="FO88" i="135"/>
  <c r="EU24" i="135"/>
  <c r="EM24" i="135"/>
  <c r="EI24" i="135"/>
  <c r="EE24" i="135"/>
  <c r="EA24" i="135"/>
  <c r="DS24" i="135"/>
  <c r="GX24" i="135"/>
  <c r="GU24" i="135"/>
  <c r="GQ24" i="135"/>
  <c r="GM24" i="135"/>
  <c r="GI24" i="135"/>
  <c r="GD24" i="135"/>
  <c r="FZ24" i="135"/>
  <c r="FV24" i="135"/>
  <c r="FR24" i="135"/>
  <c r="DJ50" i="135"/>
  <c r="DF50" i="135"/>
  <c r="AM19" i="135"/>
  <c r="AM24" i="135"/>
  <c r="AE55" i="135"/>
  <c r="AE20" i="135" s="1"/>
  <c r="AD20" i="135"/>
  <c r="AJ23" i="135"/>
  <c r="S55" i="135"/>
  <c r="R20" i="135"/>
  <c r="Z54" i="135"/>
  <c r="Y20" i="135"/>
  <c r="W44" i="135"/>
  <c r="V19" i="135"/>
  <c r="AD60" i="135"/>
  <c r="AD21" i="135" s="1"/>
  <c r="AC23" i="135"/>
  <c r="Q18" i="135"/>
  <c r="R18" i="135"/>
  <c r="EL18" i="135"/>
  <c r="DV18" i="135"/>
  <c r="GS18" i="135"/>
  <c r="GO18" i="135"/>
  <c r="GK18" i="135"/>
  <c r="EP17" i="135"/>
  <c r="DZ17" i="135"/>
  <c r="DJ17" i="135"/>
  <c r="FW17" i="135"/>
  <c r="AP41" i="135"/>
  <c r="FC77" i="135"/>
  <c r="FB77" i="135"/>
  <c r="FA77" i="135"/>
  <c r="ER19" i="135"/>
  <c r="EN19" i="135"/>
  <c r="EJ19" i="135"/>
  <c r="EB19" i="135"/>
  <c r="DX19" i="135"/>
  <c r="GZ19" i="135"/>
  <c r="GT19" i="135"/>
  <c r="GM19" i="135"/>
  <c r="FY19" i="135"/>
  <c r="DJ93" i="135"/>
  <c r="DF93" i="135"/>
  <c r="DA93" i="135"/>
  <c r="EX21" i="135"/>
  <c r="ET21" i="135"/>
  <c r="EL21" i="135"/>
  <c r="EH21" i="135"/>
  <c r="DZ21" i="135"/>
  <c r="DR21" i="135"/>
  <c r="DN21" i="135"/>
  <c r="GY21" i="135"/>
  <c r="GW21" i="135"/>
  <c r="GS21" i="135"/>
  <c r="GO21" i="135"/>
  <c r="GK21" i="135"/>
  <c r="GG21" i="135"/>
  <c r="GA21" i="135"/>
  <c r="FS21" i="135"/>
  <c r="FO21" i="135"/>
  <c r="DN46" i="135"/>
  <c r="DJ46" i="135"/>
  <c r="DF46" i="135"/>
  <c r="DA46" i="135"/>
  <c r="FG66" i="135"/>
  <c r="EV23" i="135"/>
  <c r="ER23" i="135"/>
  <c r="EN23" i="135"/>
  <c r="EJ23" i="135"/>
  <c r="EF23" i="135"/>
  <c r="EB23" i="135"/>
  <c r="DX23" i="135"/>
  <c r="DT23" i="135"/>
  <c r="DP23" i="135"/>
  <c r="GV23" i="135"/>
  <c r="GH23" i="135"/>
  <c r="GB23" i="135"/>
  <c r="FX23" i="135"/>
  <c r="FT23" i="135"/>
  <c r="FP23" i="135"/>
  <c r="EW20" i="135"/>
  <c r="ES20" i="135"/>
  <c r="EO20" i="135"/>
  <c r="EG20" i="135"/>
  <c r="EC20" i="135"/>
  <c r="DY20" i="135"/>
  <c r="GW20" i="135"/>
  <c r="GR20" i="135"/>
  <c r="GN20" i="135"/>
  <c r="GC20" i="135"/>
  <c r="DI68" i="135"/>
  <c r="DE68" i="135"/>
  <c r="DC68" i="135"/>
  <c r="FC68" i="135"/>
  <c r="FF68" i="135"/>
  <c r="FJ47" i="135"/>
  <c r="FM47" i="135"/>
  <c r="FD47" i="135"/>
  <c r="FI88" i="135"/>
  <c r="FK88" i="135"/>
  <c r="EX24" i="135"/>
  <c r="ET24" i="135"/>
  <c r="EP24" i="135"/>
  <c r="EL24" i="135"/>
  <c r="DZ24" i="135"/>
  <c r="DV24" i="135"/>
  <c r="DR24" i="135"/>
  <c r="GZ24" i="135"/>
  <c r="GW24" i="135"/>
  <c r="GT24" i="135"/>
  <c r="GP24" i="135"/>
  <c r="GL24" i="135"/>
  <c r="GH24" i="135"/>
  <c r="GC24" i="135"/>
  <c r="FY24" i="135"/>
  <c r="FU24" i="135"/>
  <c r="DI50" i="135"/>
  <c r="DE50" i="135"/>
  <c r="DC50" i="135"/>
  <c r="DA50" i="135"/>
  <c r="AA59" i="135"/>
  <c r="AR99" i="135"/>
  <c r="AJ25" i="135"/>
  <c r="AJ20" i="135"/>
  <c r="AT44" i="135"/>
  <c r="BZ44" i="135" s="1"/>
  <c r="V38" i="135"/>
  <c r="U17" i="135"/>
  <c r="CX61" i="135"/>
  <c r="DC59" i="135"/>
  <c r="Z57" i="135"/>
  <c r="Y21" i="135"/>
  <c r="R44" i="135"/>
  <c r="Q19" i="135"/>
  <c r="AC17" i="135"/>
  <c r="U18" i="135"/>
  <c r="U23" i="135"/>
  <c r="BO28" i="135"/>
  <c r="BF28" i="135"/>
  <c r="CI28" i="135"/>
  <c r="CS28" i="135"/>
  <c r="CS26" i="135"/>
  <c r="CI26" i="135"/>
  <c r="BO26" i="135"/>
  <c r="BF26" i="135"/>
  <c r="BN26" i="135"/>
  <c r="BE26" i="135"/>
  <c r="CR26" i="135"/>
  <c r="CH26" i="135"/>
  <c r="CJ27" i="135"/>
  <c r="BZ27" i="135"/>
  <c r="CU27" i="135"/>
  <c r="CU28" i="135"/>
  <c r="CJ28" i="135"/>
  <c r="BZ28" i="135"/>
  <c r="CA26" i="135"/>
  <c r="BW26" i="135" s="1"/>
  <c r="BR26" i="135"/>
  <c r="BH26" i="135"/>
  <c r="CT29" i="135"/>
  <c r="BY29" i="135"/>
  <c r="CT27" i="135"/>
  <c r="BY27" i="135"/>
  <c r="BO29" i="135"/>
  <c r="BF29" i="135"/>
  <c r="CS29" i="135"/>
  <c r="CI29" i="135"/>
  <c r="CS27" i="135"/>
  <c r="BO27" i="135"/>
  <c r="BF27" i="135"/>
  <c r="CI27" i="135"/>
  <c r="CU29" i="135"/>
  <c r="BZ29" i="135"/>
  <c r="CJ29" i="135"/>
  <c r="CT26" i="135"/>
  <c r="BY26" i="135"/>
  <c r="BR28" i="135"/>
  <c r="BH28" i="135"/>
  <c r="CA28" i="135"/>
  <c r="BW28" i="135" s="1"/>
  <c r="CH29" i="135"/>
  <c r="BN29" i="135"/>
  <c r="CR29" i="135"/>
  <c r="BE29" i="135"/>
  <c r="BY28" i="135"/>
  <c r="BX28" i="135" s="1"/>
  <c r="CT28" i="135"/>
  <c r="CJ26" i="135"/>
  <c r="BZ26" i="135"/>
  <c r="CU26" i="135"/>
  <c r="BN27" i="135"/>
  <c r="BM27" i="135" s="1"/>
  <c r="BE27" i="135"/>
  <c r="CR27" i="135"/>
  <c r="CH27" i="135"/>
  <c r="CR28" i="135"/>
  <c r="BE28" i="135"/>
  <c r="BN28" i="135"/>
  <c r="BM28" i="135" s="1"/>
  <c r="CH28" i="135"/>
  <c r="CA27" i="135"/>
  <c r="BW27" i="135" s="1"/>
  <c r="BR27" i="135"/>
  <c r="BH27" i="135"/>
  <c r="CA29" i="135"/>
  <c r="BW29" i="135" s="1"/>
  <c r="BH29" i="135"/>
  <c r="BR29" i="135"/>
  <c r="AR75" i="135"/>
  <c r="BH75" i="135" s="1"/>
  <c r="BC75" i="135" s="1"/>
  <c r="AR49" i="135"/>
  <c r="FB49" i="135"/>
  <c r="FJ49" i="135"/>
  <c r="FE49" i="135"/>
  <c r="FN49" i="135"/>
  <c r="FD49" i="135"/>
  <c r="FI49" i="135"/>
  <c r="FG49" i="135"/>
  <c r="FH49" i="135"/>
  <c r="FM49" i="135"/>
  <c r="FF49" i="135"/>
  <c r="FK49" i="135"/>
  <c r="FL49" i="135"/>
  <c r="FG93" i="135"/>
  <c r="FF93" i="135"/>
  <c r="FE93" i="135"/>
  <c r="DE66" i="135"/>
  <c r="DA66" i="135"/>
  <c r="DK59" i="135"/>
  <c r="DG59" i="135"/>
  <c r="DK88" i="135"/>
  <c r="DG88" i="135"/>
  <c r="DD88" i="135"/>
  <c r="CX88" i="135"/>
  <c r="DI61" i="135"/>
  <c r="DE61" i="135"/>
  <c r="DA61" i="135"/>
  <c r="AT88" i="135"/>
  <c r="BZ88" i="135" s="1"/>
  <c r="AT53" i="135"/>
  <c r="CU53" i="135" s="1"/>
  <c r="DJ88" i="135"/>
  <c r="DF88" i="135"/>
  <c r="DA88" i="135"/>
  <c r="CY88" i="135"/>
  <c r="DL61" i="135"/>
  <c r="DH61" i="135"/>
  <c r="CZ61" i="135"/>
  <c r="DI59" i="135"/>
  <c r="DE59" i="135"/>
  <c r="DM88" i="135"/>
  <c r="DI88" i="135"/>
  <c r="DE88" i="135"/>
  <c r="DK61" i="135"/>
  <c r="DG61" i="135"/>
  <c r="DD61" i="135"/>
  <c r="DB61" i="135"/>
  <c r="FA49" i="135"/>
  <c r="EZ49" i="135"/>
  <c r="FC49" i="135"/>
  <c r="FT52" i="135"/>
  <c r="FD52" i="135"/>
  <c r="FO52" i="135"/>
  <c r="FV52" i="135"/>
  <c r="FF52" i="135"/>
  <c r="FF88" i="135"/>
  <c r="FE88" i="135"/>
  <c r="FD88" i="135"/>
  <c r="FG88" i="135"/>
  <c r="FB88" i="135"/>
  <c r="FA88" i="135"/>
  <c r="EZ88" i="135"/>
  <c r="AR38" i="135"/>
  <c r="AT93" i="135"/>
  <c r="CJ93" i="135" s="1"/>
  <c r="CF93" i="135" s="1"/>
  <c r="AR42" i="135"/>
  <c r="BH42" i="135" s="1"/>
  <c r="BC42" i="135" s="1"/>
  <c r="AR54" i="135"/>
  <c r="CA54" i="135" s="1"/>
  <c r="BW54" i="135" s="1"/>
  <c r="AR90" i="135"/>
  <c r="BR90" i="135" s="1"/>
  <c r="BL90" i="135" s="1"/>
  <c r="AR40" i="135"/>
  <c r="CA40" i="135" s="1"/>
  <c r="BW40" i="135" s="1"/>
  <c r="AR61" i="135"/>
  <c r="FB48" i="135"/>
  <c r="EZ48" i="135"/>
  <c r="FE48" i="135"/>
  <c r="FK48" i="135"/>
  <c r="FP48" i="135"/>
  <c r="FA48" i="135"/>
  <c r="FG48" i="135"/>
  <c r="FL48" i="135"/>
  <c r="FQ48" i="135"/>
  <c r="FC48" i="135"/>
  <c r="FH48" i="135"/>
  <c r="FM48" i="135"/>
  <c r="FD48" i="135"/>
  <c r="FI48" i="135"/>
  <c r="FO48" i="135"/>
  <c r="BZ91" i="135"/>
  <c r="CJ91" i="135"/>
  <c r="CF91" i="135" s="1"/>
  <c r="CU91" i="135"/>
  <c r="BZ62" i="135"/>
  <c r="CJ62" i="135"/>
  <c r="CF62" i="135" s="1"/>
  <c r="CU62" i="135"/>
  <c r="CU70" i="135"/>
  <c r="BZ70" i="135"/>
  <c r="CJ70" i="135"/>
  <c r="CF70" i="135" s="1"/>
  <c r="CU45" i="135"/>
  <c r="BZ45" i="135"/>
  <c r="CJ45" i="135"/>
  <c r="CF45" i="135" s="1"/>
  <c r="BZ43" i="135"/>
  <c r="CJ43" i="135"/>
  <c r="CF43" i="135" s="1"/>
  <c r="CU43" i="135"/>
  <c r="BZ87" i="135"/>
  <c r="CU87" i="135"/>
  <c r="CJ87" i="135"/>
  <c r="CF87" i="135" s="1"/>
  <c r="BR76" i="135"/>
  <c r="BL76" i="135" s="1"/>
  <c r="CA76" i="135"/>
  <c r="BW76" i="135" s="1"/>
  <c r="BH76" i="135"/>
  <c r="BC76" i="135" s="1"/>
  <c r="CU97" i="135"/>
  <c r="BZ97" i="135"/>
  <c r="CJ97" i="135"/>
  <c r="CF97" i="135" s="1"/>
  <c r="BZ92" i="135"/>
  <c r="CJ92" i="135"/>
  <c r="CF92" i="135" s="1"/>
  <c r="CU92" i="135"/>
  <c r="CU89" i="135"/>
  <c r="BZ89" i="135"/>
  <c r="CJ89" i="135"/>
  <c r="CF89" i="135" s="1"/>
  <c r="BZ60" i="135"/>
  <c r="CJ60" i="135"/>
  <c r="CF60" i="135" s="1"/>
  <c r="CU60" i="135"/>
  <c r="BZ79" i="135"/>
  <c r="CU79" i="135"/>
  <c r="CJ79" i="135"/>
  <c r="CF79" i="135" s="1"/>
  <c r="CU77" i="135"/>
  <c r="BZ77" i="135"/>
  <c r="CJ77" i="135"/>
  <c r="CF77" i="135" s="1"/>
  <c r="BZ86" i="135"/>
  <c r="CJ86" i="135"/>
  <c r="CF86" i="135" s="1"/>
  <c r="CU86" i="135"/>
  <c r="BZ47" i="135"/>
  <c r="CU47" i="135"/>
  <c r="CJ47" i="135"/>
  <c r="CF47" i="135" s="1"/>
  <c r="CU81" i="135"/>
  <c r="BZ81" i="135"/>
  <c r="CJ81" i="135"/>
  <c r="CF81" i="135" s="1"/>
  <c r="BZ57" i="135"/>
  <c r="CJ57" i="135"/>
  <c r="CF57" i="135" s="1"/>
  <c r="CU57" i="135"/>
  <c r="CU42" i="135"/>
  <c r="BZ42" i="135"/>
  <c r="CJ42" i="135"/>
  <c r="CF42" i="135" s="1"/>
  <c r="CU51" i="135"/>
  <c r="BZ51" i="135"/>
  <c r="CJ51" i="135"/>
  <c r="CF51" i="135" s="1"/>
  <c r="CU78" i="135"/>
  <c r="BZ78" i="135"/>
  <c r="CJ78" i="135"/>
  <c r="CF78" i="135" s="1"/>
  <c r="CJ61" i="135"/>
  <c r="CF61" i="135" s="1"/>
  <c r="BZ61" i="135"/>
  <c r="CU61" i="135"/>
  <c r="AT48" i="135"/>
  <c r="AP48" i="135"/>
  <c r="CJ94" i="135"/>
  <c r="CF94" i="135" s="1"/>
  <c r="CU94" i="135"/>
  <c r="BZ94" i="135"/>
  <c r="CU59" i="135"/>
  <c r="BZ59" i="135"/>
  <c r="CJ59" i="135"/>
  <c r="CF59" i="135" s="1"/>
  <c r="CJ83" i="135"/>
  <c r="CF83" i="135" s="1"/>
  <c r="CU83" i="135"/>
  <c r="BZ83" i="135"/>
  <c r="CU68" i="135"/>
  <c r="CJ68" i="135"/>
  <c r="CF68" i="135" s="1"/>
  <c r="BZ68" i="135"/>
  <c r="N87" i="250"/>
  <c r="DZ35" i="135"/>
  <c r="ER35" i="135"/>
  <c r="AJ35" i="135"/>
  <c r="GW35" i="135"/>
  <c r="ES35" i="135"/>
  <c r="FZ35" i="135"/>
  <c r="GH35" i="135"/>
  <c r="EQ35" i="135"/>
  <c r="EO35" i="135"/>
  <c r="GL35" i="135"/>
  <c r="ED35" i="135"/>
  <c r="EU35" i="135"/>
  <c r="DP35" i="135"/>
  <c r="EE35" i="135"/>
  <c r="EA35" i="135"/>
  <c r="DR35" i="135"/>
  <c r="EM35" i="135"/>
  <c r="FX35" i="135"/>
  <c r="GN35" i="135"/>
  <c r="EK35" i="135"/>
  <c r="EF35" i="135"/>
  <c r="EC35" i="135"/>
  <c r="EL35" i="135"/>
  <c r="EP35" i="135"/>
  <c r="GM35" i="135"/>
  <c r="DX35" i="135"/>
  <c r="FY35" i="135"/>
  <c r="FS35" i="135"/>
  <c r="GU35" i="135"/>
  <c r="FU35" i="135"/>
  <c r="EW35" i="135"/>
  <c r="GK35" i="135"/>
  <c r="EJ35" i="135"/>
  <c r="ET35" i="135"/>
  <c r="EX35" i="135"/>
  <c r="AL35" i="135"/>
  <c r="AK35" i="135"/>
  <c r="GO35" i="135"/>
  <c r="EG35" i="135"/>
  <c r="EH35" i="135"/>
  <c r="GY35" i="135"/>
  <c r="GP35" i="135"/>
  <c r="GZ35" i="135"/>
  <c r="GA35" i="135"/>
  <c r="DQ35" i="135"/>
  <c r="DS35" i="135"/>
  <c r="EV35" i="135"/>
  <c r="GV35" i="135"/>
  <c r="FW35" i="135"/>
  <c r="DT35" i="135"/>
  <c r="GT35" i="135"/>
  <c r="GB35" i="135"/>
  <c r="DV35" i="135"/>
  <c r="FT35" i="135"/>
  <c r="GJ35" i="135"/>
  <c r="GI35" i="135"/>
  <c r="EB35" i="135"/>
  <c r="GQ35" i="135"/>
  <c r="GR35" i="135"/>
  <c r="DY35" i="135"/>
  <c r="DW35" i="135"/>
  <c r="EI35" i="135"/>
  <c r="GC35" i="135"/>
  <c r="FV35" i="135"/>
  <c r="DU35" i="135"/>
  <c r="GX35" i="135"/>
  <c r="FR35" i="135"/>
  <c r="EN35" i="135"/>
  <c r="GS35" i="135"/>
  <c r="GG35" i="135"/>
  <c r="GD35" i="135"/>
  <c r="GF35" i="135"/>
  <c r="GE35" i="135"/>
  <c r="AM35" i="135"/>
  <c r="Q35" i="135"/>
  <c r="AC35" i="135"/>
  <c r="V35" i="135"/>
  <c r="Y35" i="135"/>
  <c r="U35" i="135"/>
  <c r="AN35" i="135"/>
  <c r="AP35" i="135" s="1"/>
  <c r="EK34" i="135"/>
  <c r="EA34" i="135"/>
  <c r="EC34" i="135"/>
  <c r="DV34" i="135"/>
  <c r="EL34" i="135"/>
  <c r="ET34" i="135"/>
  <c r="DR34" i="135"/>
  <c r="GK34" i="135"/>
  <c r="GL34" i="135"/>
  <c r="FU34" i="135"/>
  <c r="GY34" i="135"/>
  <c r="ES34" i="135"/>
  <c r="GH34" i="135"/>
  <c r="FS34" i="135"/>
  <c r="GE34" i="135"/>
  <c r="GJ34" i="135"/>
  <c r="GU34" i="135"/>
  <c r="DU34" i="135"/>
  <c r="GB34" i="135"/>
  <c r="FV34" i="135"/>
  <c r="EV34" i="135"/>
  <c r="GV34" i="135"/>
  <c r="GD34" i="135"/>
  <c r="ED34" i="135"/>
  <c r="EB34" i="135"/>
  <c r="FT34" i="135"/>
  <c r="EG34" i="135"/>
  <c r="GM34" i="135"/>
  <c r="GP34" i="135"/>
  <c r="EJ34" i="135"/>
  <c r="GF34" i="135"/>
  <c r="FZ34" i="135"/>
  <c r="EH34" i="135"/>
  <c r="EI34" i="135"/>
  <c r="GT34" i="135"/>
  <c r="DX34" i="135"/>
  <c r="EP34" i="135"/>
  <c r="DT34" i="135"/>
  <c r="DS34" i="135"/>
  <c r="EN34" i="135"/>
  <c r="EO34" i="135"/>
  <c r="EQ34" i="135"/>
  <c r="ER34" i="135"/>
  <c r="GQ34" i="135"/>
  <c r="EX34" i="135"/>
  <c r="DY34" i="135"/>
  <c r="GG34" i="135"/>
  <c r="DZ34" i="135"/>
  <c r="FW34" i="135"/>
  <c r="DP34" i="135"/>
  <c r="GO34" i="135"/>
  <c r="GA34" i="135"/>
  <c r="GZ34" i="135"/>
  <c r="EW34" i="135"/>
  <c r="EF34" i="135"/>
  <c r="EE34" i="135"/>
  <c r="DW34" i="135"/>
  <c r="GI34" i="135"/>
  <c r="DQ34" i="135"/>
  <c r="GS34" i="135"/>
  <c r="FX34" i="135"/>
  <c r="GN34" i="135"/>
  <c r="GW34" i="135"/>
  <c r="GR34" i="135"/>
  <c r="EM34" i="135"/>
  <c r="GC34" i="135"/>
  <c r="FY34" i="135"/>
  <c r="EU34" i="135"/>
  <c r="FR34" i="135"/>
  <c r="GX34" i="135"/>
  <c r="FR33" i="135"/>
  <c r="GC33" i="135"/>
  <c r="DP33" i="135"/>
  <c r="EP33" i="135"/>
  <c r="EV33" i="135"/>
  <c r="FW33" i="135"/>
  <c r="GQ33" i="135"/>
  <c r="GG33" i="135"/>
  <c r="Y33" i="135"/>
  <c r="GA33" i="135"/>
  <c r="GO33" i="135"/>
  <c r="GV33" i="135"/>
  <c r="DT33" i="135"/>
  <c r="GT33" i="135"/>
  <c r="GB33" i="135"/>
  <c r="DV33" i="135"/>
  <c r="EK33" i="135"/>
  <c r="DZ33" i="135"/>
  <c r="GH33" i="135"/>
  <c r="GX33" i="135"/>
  <c r="EQ33" i="135"/>
  <c r="GI33" i="135"/>
  <c r="GR33" i="135"/>
  <c r="DY33" i="135"/>
  <c r="DW33" i="135"/>
  <c r="EI33" i="135"/>
  <c r="FV33" i="135"/>
  <c r="EN33" i="135"/>
  <c r="GS33" i="135"/>
  <c r="GD33" i="135"/>
  <c r="GF33" i="135"/>
  <c r="GE33" i="135"/>
  <c r="AM33" i="135"/>
  <c r="EG33" i="135"/>
  <c r="ES33" i="135"/>
  <c r="EH33" i="135"/>
  <c r="FZ33" i="135"/>
  <c r="GY33" i="135"/>
  <c r="GP33" i="135"/>
  <c r="GZ33" i="135"/>
  <c r="EO33" i="135"/>
  <c r="GL33" i="135"/>
  <c r="DQ33" i="135"/>
  <c r="ED33" i="135"/>
  <c r="EU33" i="135"/>
  <c r="DS33" i="135"/>
  <c r="ET33" i="135"/>
  <c r="EE33" i="135"/>
  <c r="EA33" i="135"/>
  <c r="DR33" i="135"/>
  <c r="EM33" i="135"/>
  <c r="FX33" i="135"/>
  <c r="GN33" i="135"/>
  <c r="FT33" i="135"/>
  <c r="ER33" i="135"/>
  <c r="DU33" i="135"/>
  <c r="EB33" i="135"/>
  <c r="AJ33" i="135"/>
  <c r="GJ33" i="135"/>
  <c r="EF33" i="135"/>
  <c r="EC33" i="135"/>
  <c r="EL33" i="135"/>
  <c r="GM33" i="135"/>
  <c r="DX33" i="135"/>
  <c r="FY33" i="135"/>
  <c r="FS33" i="135"/>
  <c r="GU33" i="135"/>
  <c r="FU33" i="135"/>
  <c r="EW33" i="135"/>
  <c r="GK33" i="135"/>
  <c r="EJ33" i="135"/>
  <c r="EX33" i="135"/>
  <c r="GW33" i="135"/>
  <c r="AL33" i="135"/>
  <c r="AK33" i="135"/>
  <c r="AC33" i="135"/>
  <c r="U33" i="135"/>
  <c r="Q33" i="135"/>
  <c r="AN33" i="135"/>
  <c r="AN13" i="135" s="1"/>
  <c r="AT13" i="135" s="1"/>
  <c r="N182" i="250"/>
  <c r="AR33" i="109"/>
  <c r="AS26" i="109"/>
  <c r="AR22" i="109"/>
  <c r="BZ30" i="135" l="1"/>
  <c r="CU30" i="135"/>
  <c r="AN19" i="135"/>
  <c r="AP33" i="135"/>
  <c r="CJ63" i="135"/>
  <c r="CF63" i="135" s="1"/>
  <c r="CJ22" i="135"/>
  <c r="BZ63" i="135"/>
  <c r="CU101" i="135"/>
  <c r="CU64" i="135"/>
  <c r="CJ37" i="135"/>
  <c r="CF37" i="135" s="1"/>
  <c r="CJ64" i="135"/>
  <c r="CF64" i="135" s="1"/>
  <c r="BZ37" i="135"/>
  <c r="FG18" i="135"/>
  <c r="FX20" i="135"/>
  <c r="BZ101" i="135"/>
  <c r="BX30" i="135"/>
  <c r="BV30" i="135" s="1"/>
  <c r="BM30" i="135"/>
  <c r="CQ30" i="135"/>
  <c r="BD30" i="135"/>
  <c r="CG30" i="135"/>
  <c r="BX31" i="135"/>
  <c r="FD58" i="135"/>
  <c r="FH58" i="135"/>
  <c r="FF58" i="135"/>
  <c r="FE58" i="135"/>
  <c r="FG58" i="135"/>
  <c r="FI58" i="135"/>
  <c r="CX58" i="135"/>
  <c r="CX22" i="135" s="1"/>
  <c r="DC58" i="135"/>
  <c r="DG58" i="135"/>
  <c r="DE58" i="135"/>
  <c r="DF58" i="135"/>
  <c r="DD58" i="135"/>
  <c r="FR20" i="135"/>
  <c r="CA102" i="135"/>
  <c r="BW102" i="135" s="1"/>
  <c r="BZ104" i="135"/>
  <c r="CJ102" i="135"/>
  <c r="CF102" i="135" s="1"/>
  <c r="BR112" i="135"/>
  <c r="BL112" i="135" s="1"/>
  <c r="CA111" i="135"/>
  <c r="BW111" i="135" s="1"/>
  <c r="BR101" i="135"/>
  <c r="BL101" i="135" s="1"/>
  <c r="CU113" i="135"/>
  <c r="CA101" i="135"/>
  <c r="BW101" i="135" s="1"/>
  <c r="CU112" i="135"/>
  <c r="CJ25" i="135"/>
  <c r="BZ107" i="135"/>
  <c r="CJ107" i="135"/>
  <c r="CF107" i="135" s="1"/>
  <c r="BH110" i="135"/>
  <c r="BC110" i="135" s="1"/>
  <c r="CA112" i="135"/>
  <c r="BW112" i="135" s="1"/>
  <c r="BH102" i="135"/>
  <c r="BC102" i="135" s="1"/>
  <c r="CU102" i="135"/>
  <c r="BH111" i="135"/>
  <c r="BC111" i="135" s="1"/>
  <c r="CU104" i="135"/>
  <c r="DF25" i="135"/>
  <c r="BH57" i="135"/>
  <c r="BC57" i="135" s="1"/>
  <c r="EZ25" i="135"/>
  <c r="BZ112" i="135"/>
  <c r="BR100" i="135"/>
  <c r="BL100" i="135" s="1"/>
  <c r="BR113" i="135"/>
  <c r="BL113" i="135" s="1"/>
  <c r="BZ113" i="135"/>
  <c r="BR105" i="135"/>
  <c r="BL105" i="135" s="1"/>
  <c r="BH103" i="135"/>
  <c r="BC103" i="135" s="1"/>
  <c r="FC25" i="135"/>
  <c r="FK25" i="135"/>
  <c r="DH25" i="135"/>
  <c r="BR103" i="135"/>
  <c r="BL103" i="135" s="1"/>
  <c r="AV100" i="135"/>
  <c r="CT100" i="135" s="1"/>
  <c r="AX104" i="135"/>
  <c r="BO104" i="135" s="1"/>
  <c r="AX102" i="135"/>
  <c r="CI102" i="135" s="1"/>
  <c r="AX101" i="135"/>
  <c r="BF101" i="135" s="1"/>
  <c r="AV113" i="135"/>
  <c r="BY113" i="135" s="1"/>
  <c r="AX107" i="135"/>
  <c r="CS107" i="135" s="1"/>
  <c r="AS107" i="135"/>
  <c r="BP107" i="135" s="1"/>
  <c r="AI112" i="135"/>
  <c r="AI102" i="135"/>
  <c r="AX112" i="135"/>
  <c r="BO112" i="135" s="1"/>
  <c r="AX109" i="135"/>
  <c r="CI109" i="135" s="1"/>
  <c r="AS102" i="135"/>
  <c r="BP102" i="135" s="1"/>
  <c r="DC25" i="135"/>
  <c r="CA105" i="135"/>
  <c r="BW105" i="135" s="1"/>
  <c r="BR108" i="135"/>
  <c r="BL108" i="135" s="1"/>
  <c r="AV102" i="135"/>
  <c r="CT102" i="135" s="1"/>
  <c r="CU111" i="135"/>
  <c r="AW106" i="135"/>
  <c r="CH106" i="135" s="1"/>
  <c r="AY112" i="135"/>
  <c r="CE112" i="135" s="1"/>
  <c r="AY102" i="135"/>
  <c r="AW102" i="135"/>
  <c r="BE102" i="135" s="1"/>
  <c r="FA25" i="135"/>
  <c r="AY107" i="135"/>
  <c r="AV111" i="135"/>
  <c r="CT111" i="135" s="1"/>
  <c r="AW107" i="135"/>
  <c r="CH107" i="135" s="1"/>
  <c r="AS112" i="135"/>
  <c r="BP112" i="135" s="1"/>
  <c r="BH64" i="135"/>
  <c r="BC64" i="135" s="1"/>
  <c r="CJ111" i="135"/>
  <c r="CF111" i="135" s="1"/>
  <c r="AS104" i="135"/>
  <c r="BP104" i="135" s="1"/>
  <c r="AW113" i="135"/>
  <c r="BE113" i="135" s="1"/>
  <c r="AV106" i="135"/>
  <c r="BY106" i="135" s="1"/>
  <c r="BX106" i="135" s="1"/>
  <c r="FO20" i="135"/>
  <c r="CA108" i="135"/>
  <c r="BW108" i="135" s="1"/>
  <c r="BR106" i="135"/>
  <c r="BL106" i="135" s="1"/>
  <c r="CA106" i="135"/>
  <c r="BW106" i="135" s="1"/>
  <c r="AI104" i="135"/>
  <c r="AX100" i="135"/>
  <c r="CS100" i="135" s="1"/>
  <c r="AI113" i="135"/>
  <c r="AV107" i="135"/>
  <c r="BY107" i="135" s="1"/>
  <c r="BH106" i="135"/>
  <c r="BC106" i="135" s="1"/>
  <c r="FP20" i="135"/>
  <c r="DS20" i="135"/>
  <c r="FG25" i="135"/>
  <c r="FB25" i="135"/>
  <c r="AW112" i="135"/>
  <c r="CR112" i="135" s="1"/>
  <c r="AY113" i="135"/>
  <c r="CE113" i="135" s="1"/>
  <c r="AI107" i="135"/>
  <c r="AI98" i="135"/>
  <c r="CU114" i="135"/>
  <c r="BH100" i="135"/>
  <c r="BC100" i="135" s="1"/>
  <c r="AS114" i="135"/>
  <c r="BP114" i="135" s="1"/>
  <c r="AS100" i="135"/>
  <c r="BP100" i="135" s="1"/>
  <c r="AX103" i="135"/>
  <c r="CS103" i="135" s="1"/>
  <c r="AW111" i="135"/>
  <c r="BE111" i="135" s="1"/>
  <c r="AV104" i="135"/>
  <c r="CT104" i="135" s="1"/>
  <c r="CP104" i="135" s="1"/>
  <c r="AY106" i="135"/>
  <c r="CE106" i="135" s="1"/>
  <c r="DJ25" i="135"/>
  <c r="DB25" i="135"/>
  <c r="FQ20" i="135"/>
  <c r="DE25" i="135"/>
  <c r="DI25" i="135"/>
  <c r="FL25" i="135"/>
  <c r="AV112" i="135"/>
  <c r="CT112" i="135" s="1"/>
  <c r="AS113" i="135"/>
  <c r="BP113" i="135" s="1"/>
  <c r="BZ114" i="135"/>
  <c r="AX70" i="135"/>
  <c r="BF70" i="135" s="1"/>
  <c r="AS51" i="135"/>
  <c r="BP51" i="135" s="1"/>
  <c r="DL21" i="135"/>
  <c r="AR25" i="135"/>
  <c r="CA25" i="135" s="1"/>
  <c r="BW25" i="135" s="1"/>
  <c r="DL20" i="135"/>
  <c r="FW20" i="135"/>
  <c r="FU20" i="135"/>
  <c r="FH25" i="135"/>
  <c r="AW104" i="135"/>
  <c r="BN104" i="135" s="1"/>
  <c r="AS111" i="135"/>
  <c r="BP111" i="135" s="1"/>
  <c r="AI100" i="135"/>
  <c r="BR107" i="135"/>
  <c r="BL107" i="135" s="1"/>
  <c r="DA25" i="135"/>
  <c r="FA18" i="135"/>
  <c r="FI25" i="135"/>
  <c r="FJ25" i="135"/>
  <c r="AY104" i="135"/>
  <c r="CE104" i="135" s="1"/>
  <c r="AI111" i="135"/>
  <c r="AW100" i="135"/>
  <c r="CR100" i="135" s="1"/>
  <c r="AY100" i="135"/>
  <c r="CE100" i="135" s="1"/>
  <c r="AY98" i="135"/>
  <c r="CE98" i="135" s="1"/>
  <c r="CA107" i="135"/>
  <c r="BW107" i="135" s="1"/>
  <c r="AS106" i="135"/>
  <c r="BP106" i="135" s="1"/>
  <c r="DD25" i="135"/>
  <c r="AY111" i="135"/>
  <c r="CU100" i="135"/>
  <c r="AI106" i="135"/>
  <c r="CU23" i="135"/>
  <c r="DG25" i="135"/>
  <c r="DN20" i="135"/>
  <c r="DL25" i="135"/>
  <c r="FD25" i="135"/>
  <c r="BZ100" i="135"/>
  <c r="AY51" i="135"/>
  <c r="CE51" i="135" s="1"/>
  <c r="AW109" i="135"/>
  <c r="BN109" i="135" s="1"/>
  <c r="AI114" i="135"/>
  <c r="AX106" i="135"/>
  <c r="CS106" i="135" s="1"/>
  <c r="AX111" i="135"/>
  <c r="BF111" i="135" s="1"/>
  <c r="AX113" i="135"/>
  <c r="BF113" i="135" s="1"/>
  <c r="AI41" i="135"/>
  <c r="CA57" i="135"/>
  <c r="BW57" i="135" s="1"/>
  <c r="DK25" i="135"/>
  <c r="FE25" i="135"/>
  <c r="CA110" i="135"/>
  <c r="BW110" i="135" s="1"/>
  <c r="AV114" i="135"/>
  <c r="BY114" i="135" s="1"/>
  <c r="AI101" i="135"/>
  <c r="AI51" i="135"/>
  <c r="AY109" i="135"/>
  <c r="AX114" i="135"/>
  <c r="BF114" i="135" s="1"/>
  <c r="DU20" i="135"/>
  <c r="CZ25" i="135"/>
  <c r="FM25" i="135"/>
  <c r="AX62" i="135"/>
  <c r="BF62" i="135" s="1"/>
  <c r="AW114" i="135"/>
  <c r="BE114" i="135" s="1"/>
  <c r="DT20" i="135"/>
  <c r="AV98" i="135"/>
  <c r="BY98" i="135" s="1"/>
  <c r="AY114" i="135"/>
  <c r="CE114" i="135" s="1"/>
  <c r="AV51" i="135"/>
  <c r="BY51" i="135" s="1"/>
  <c r="BX51" i="135" s="1"/>
  <c r="FN25" i="135"/>
  <c r="AS109" i="135"/>
  <c r="BP109" i="135" s="1"/>
  <c r="AI109" i="135"/>
  <c r="AX108" i="135"/>
  <c r="BF108" i="135" s="1"/>
  <c r="AV101" i="135"/>
  <c r="CT101" i="135" s="1"/>
  <c r="AW98" i="135"/>
  <c r="CR98" i="135" s="1"/>
  <c r="AW51" i="135"/>
  <c r="BN51" i="135" s="1"/>
  <c r="AS98" i="135"/>
  <c r="BP98" i="135" s="1"/>
  <c r="FT20" i="135"/>
  <c r="Z23" i="135"/>
  <c r="FF25" i="135"/>
  <c r="AV109" i="135"/>
  <c r="BY109" i="135" s="1"/>
  <c r="CA114" i="135"/>
  <c r="BW114" i="135" s="1"/>
  <c r="FV20" i="135"/>
  <c r="FS20" i="135"/>
  <c r="FN20" i="135"/>
  <c r="AY101" i="135"/>
  <c r="CE101" i="135" s="1"/>
  <c r="BH114" i="135"/>
  <c r="BC114" i="135" s="1"/>
  <c r="AS101" i="135"/>
  <c r="BP101" i="135" s="1"/>
  <c r="AW101" i="135"/>
  <c r="BE101" i="135" s="1"/>
  <c r="BR109" i="135"/>
  <c r="BL109" i="135" s="1"/>
  <c r="CA109" i="135"/>
  <c r="BW109" i="135" s="1"/>
  <c r="BH109" i="135"/>
  <c r="BC109" i="135" s="1"/>
  <c r="AW105" i="135"/>
  <c r="AI105" i="135"/>
  <c r="AY105" i="135"/>
  <c r="AS105" i="135"/>
  <c r="BP105" i="135" s="1"/>
  <c r="AV105" i="135"/>
  <c r="AX105" i="135"/>
  <c r="AI103" i="135"/>
  <c r="AY103" i="135"/>
  <c r="AS103" i="135"/>
  <c r="BP103" i="135" s="1"/>
  <c r="AV103" i="135"/>
  <c r="AW103" i="135"/>
  <c r="BZ110" i="135"/>
  <c r="CU110" i="135"/>
  <c r="CJ110" i="135"/>
  <c r="CF110" i="135" s="1"/>
  <c r="AI108" i="135"/>
  <c r="AS108" i="135"/>
  <c r="BP108" i="135" s="1"/>
  <c r="AW108" i="135"/>
  <c r="AV108" i="135"/>
  <c r="AY108" i="135"/>
  <c r="CE108" i="135" s="1"/>
  <c r="DK20" i="135"/>
  <c r="FM20" i="135"/>
  <c r="DR20" i="135"/>
  <c r="DP20" i="135"/>
  <c r="DM20" i="135"/>
  <c r="DO20" i="135"/>
  <c r="DQ20" i="135"/>
  <c r="DJ21" i="135"/>
  <c r="AS79" i="135"/>
  <c r="BP79" i="135" s="1"/>
  <c r="AX41" i="135"/>
  <c r="BF41" i="135" s="1"/>
  <c r="AW41" i="135"/>
  <c r="CR41" i="135" s="1"/>
  <c r="AY110" i="135"/>
  <c r="AI110" i="135"/>
  <c r="AV110" i="135"/>
  <c r="AW110" i="135"/>
  <c r="AS110" i="135"/>
  <c r="BP110" i="135" s="1"/>
  <c r="BZ109" i="135"/>
  <c r="CU109" i="135"/>
  <c r="CJ109" i="135"/>
  <c r="CF109" i="135" s="1"/>
  <c r="AX110" i="135"/>
  <c r="CU103" i="135"/>
  <c r="CJ103" i="135"/>
  <c r="CF103" i="135" s="1"/>
  <c r="BZ103" i="135"/>
  <c r="CU105" i="135"/>
  <c r="BZ105" i="135"/>
  <c r="CJ105" i="135"/>
  <c r="CF105" i="135" s="1"/>
  <c r="AV41" i="135"/>
  <c r="BY41" i="135" s="1"/>
  <c r="DH21" i="135"/>
  <c r="AS41" i="135"/>
  <c r="BP41" i="135" s="1"/>
  <c r="AY41" i="135"/>
  <c r="V23" i="135"/>
  <c r="AR22" i="135"/>
  <c r="BR22" i="135" s="1"/>
  <c r="FD22" i="135"/>
  <c r="DK21" i="135"/>
  <c r="DV20" i="135"/>
  <c r="DI20" i="135"/>
  <c r="DJ20" i="135"/>
  <c r="AR21" i="135"/>
  <c r="BH21" i="135" s="1"/>
  <c r="W21" i="135"/>
  <c r="W20" i="135"/>
  <c r="DI21" i="135"/>
  <c r="DH20" i="135"/>
  <c r="AY65" i="135"/>
  <c r="CE65" i="135" s="1"/>
  <c r="AX94" i="135"/>
  <c r="BF94" i="135" s="1"/>
  <c r="AS65" i="135"/>
  <c r="BP65" i="135" s="1"/>
  <c r="AW79" i="135"/>
  <c r="BE79" i="135" s="1"/>
  <c r="AV79" i="135"/>
  <c r="BY79" i="135" s="1"/>
  <c r="BX79" i="135" s="1"/>
  <c r="AY79" i="135"/>
  <c r="CE79" i="135" s="1"/>
  <c r="AW65" i="135"/>
  <c r="CH65" i="135" s="1"/>
  <c r="AI79" i="135"/>
  <c r="AV65" i="135"/>
  <c r="CT65" i="135" s="1"/>
  <c r="AI65" i="135"/>
  <c r="DB58" i="135"/>
  <c r="DB22" i="135" s="1"/>
  <c r="FB18" i="135"/>
  <c r="CA64" i="135"/>
  <c r="BW64" i="135" s="1"/>
  <c r="BZ76" i="135"/>
  <c r="CU76" i="135"/>
  <c r="BD27" i="135"/>
  <c r="BH41" i="135"/>
  <c r="BC41" i="135" s="1"/>
  <c r="CA43" i="135"/>
  <c r="BW43" i="135" s="1"/>
  <c r="FC18" i="135"/>
  <c r="DD18" i="135"/>
  <c r="BZ40" i="135"/>
  <c r="BH94" i="135"/>
  <c r="BC94" i="135" s="1"/>
  <c r="CA94" i="135"/>
  <c r="BW94" i="135" s="1"/>
  <c r="BR48" i="135"/>
  <c r="BL48" i="135" s="1"/>
  <c r="CA55" i="135"/>
  <c r="BW55" i="135" s="1"/>
  <c r="BZ18" i="135"/>
  <c r="CU40" i="135"/>
  <c r="CU46" i="135"/>
  <c r="DA18" i="135"/>
  <c r="DB18" i="135"/>
  <c r="BR88" i="135"/>
  <c r="BL88" i="135" s="1"/>
  <c r="BH53" i="135"/>
  <c r="BC53" i="135" s="1"/>
  <c r="BH98" i="135"/>
  <c r="BC98" i="135" s="1"/>
  <c r="BH70" i="135"/>
  <c r="BC70" i="135" s="1"/>
  <c r="CU84" i="135"/>
  <c r="BZ52" i="135"/>
  <c r="BH52" i="135"/>
  <c r="BC52" i="135" s="1"/>
  <c r="BH60" i="135"/>
  <c r="BC60" i="135" s="1"/>
  <c r="CA85" i="135"/>
  <c r="BW85" i="135" s="1"/>
  <c r="CA82" i="135"/>
  <c r="BW82" i="135" s="1"/>
  <c r="CA93" i="135"/>
  <c r="BW93" i="135" s="1"/>
  <c r="BR52" i="135"/>
  <c r="BL52" i="135" s="1"/>
  <c r="CA60" i="135"/>
  <c r="BW60" i="135" s="1"/>
  <c r="CU80" i="135"/>
  <c r="BR93" i="135"/>
  <c r="BL93" i="135" s="1"/>
  <c r="V20" i="135"/>
  <c r="AS40" i="135"/>
  <c r="BP40" i="135" s="1"/>
  <c r="BR85" i="135"/>
  <c r="BL85" i="135" s="1"/>
  <c r="BZ95" i="135"/>
  <c r="AR23" i="135"/>
  <c r="CA23" i="135" s="1"/>
  <c r="BW23" i="135" s="1"/>
  <c r="DA58" i="135"/>
  <c r="DA22" i="135" s="1"/>
  <c r="BH74" i="135"/>
  <c r="BC74" i="135" s="1"/>
  <c r="CA62" i="135"/>
  <c r="BW62" i="135" s="1"/>
  <c r="S22" i="135"/>
  <c r="CJ82" i="135"/>
  <c r="CF82" i="135" s="1"/>
  <c r="CJ58" i="135"/>
  <c r="CF58" i="135" s="1"/>
  <c r="CU82" i="135"/>
  <c r="CU52" i="135"/>
  <c r="CU58" i="135"/>
  <c r="CA39" i="135"/>
  <c r="BW39" i="135" s="1"/>
  <c r="BH86" i="135"/>
  <c r="BC86" i="135" s="1"/>
  <c r="BH62" i="135"/>
  <c r="BC62" i="135" s="1"/>
  <c r="BR74" i="135"/>
  <c r="BL74" i="135" s="1"/>
  <c r="BH95" i="135"/>
  <c r="BC95" i="135" s="1"/>
  <c r="CA69" i="135"/>
  <c r="BW69" i="135" s="1"/>
  <c r="BR39" i="135"/>
  <c r="BL39" i="135" s="1"/>
  <c r="CA86" i="135"/>
  <c r="BW86" i="135" s="1"/>
  <c r="CZ58" i="135"/>
  <c r="CZ22" i="135" s="1"/>
  <c r="CY18" i="135"/>
  <c r="DE18" i="135"/>
  <c r="BR41" i="135"/>
  <c r="BL41" i="135" s="1"/>
  <c r="BH79" i="135"/>
  <c r="BC79" i="135" s="1"/>
  <c r="BH43" i="135"/>
  <c r="BC43" i="135" s="1"/>
  <c r="BZ58" i="135"/>
  <c r="BZ84" i="135"/>
  <c r="BH48" i="135"/>
  <c r="BC48" i="135" s="1"/>
  <c r="BH55" i="135"/>
  <c r="BC55" i="135" s="1"/>
  <c r="CA53" i="135"/>
  <c r="BW53" i="135" s="1"/>
  <c r="CY58" i="135"/>
  <c r="CY22" i="135" s="1"/>
  <c r="FF18" i="135"/>
  <c r="FI17" i="135"/>
  <c r="AW95" i="135"/>
  <c r="BN95" i="135" s="1"/>
  <c r="AW37" i="135"/>
  <c r="AX65" i="135"/>
  <c r="BF65" i="135" s="1"/>
  <c r="EZ18" i="135"/>
  <c r="AV80" i="135"/>
  <c r="BY80" i="135" s="1"/>
  <c r="BX80" i="135" s="1"/>
  <c r="AS81" i="135"/>
  <c r="BP81" i="135" s="1"/>
  <c r="AY54" i="135"/>
  <c r="BR72" i="135"/>
  <c r="BL72" i="135" s="1"/>
  <c r="CJ75" i="135"/>
  <c r="CF75" i="135" s="1"/>
  <c r="BR37" i="135"/>
  <c r="BL37" i="135" s="1"/>
  <c r="CJ74" i="135"/>
  <c r="CF74" i="135" s="1"/>
  <c r="BH45" i="135"/>
  <c r="BC45" i="135" s="1"/>
  <c r="AR17" i="135"/>
  <c r="BR17" i="135" s="1"/>
  <c r="CJ71" i="135"/>
  <c r="CF71" i="135" s="1"/>
  <c r="BH89" i="135"/>
  <c r="BC89" i="135" s="1"/>
  <c r="BR97" i="135"/>
  <c r="BL97" i="135" s="1"/>
  <c r="AI83" i="135"/>
  <c r="BZ65" i="135"/>
  <c r="CU39" i="135"/>
  <c r="BZ74" i="135"/>
  <c r="BH97" i="135"/>
  <c r="BC97" i="135" s="1"/>
  <c r="CJ46" i="135"/>
  <c r="CF46" i="135" s="1"/>
  <c r="CZ18" i="135"/>
  <c r="AW89" i="135"/>
  <c r="BE89" i="135" s="1"/>
  <c r="AX97" i="135"/>
  <c r="BO97" i="135" s="1"/>
  <c r="AS86" i="135"/>
  <c r="BP86" i="135" s="1"/>
  <c r="AY80" i="135"/>
  <c r="AY90" i="135"/>
  <c r="FF17" i="135"/>
  <c r="AY76" i="135"/>
  <c r="CE76" i="135" s="1"/>
  <c r="AS94" i="135"/>
  <c r="BP94" i="135" s="1"/>
  <c r="AS96" i="135"/>
  <c r="BP96" i="135" s="1"/>
  <c r="AV37" i="135"/>
  <c r="BY37" i="135" s="1"/>
  <c r="AW81" i="135"/>
  <c r="BN81" i="135" s="1"/>
  <c r="AX79" i="135"/>
  <c r="BF79" i="135" s="1"/>
  <c r="AI95" i="135"/>
  <c r="AV83" i="135"/>
  <c r="BY83" i="135" s="1"/>
  <c r="BX83" i="135" s="1"/>
  <c r="AW40" i="135"/>
  <c r="BN40" i="135" s="1"/>
  <c r="BZ71" i="135"/>
  <c r="CJ85" i="135"/>
  <c r="CF85" i="135" s="1"/>
  <c r="BH72" i="135"/>
  <c r="BC72" i="135" s="1"/>
  <c r="BR71" i="135"/>
  <c r="BL71" i="135" s="1"/>
  <c r="CU65" i="135"/>
  <c r="CU85" i="135"/>
  <c r="BH37" i="135"/>
  <c r="BC37" i="135" s="1"/>
  <c r="BZ39" i="135"/>
  <c r="BH71" i="135"/>
  <c r="BC71" i="135" s="1"/>
  <c r="BZ69" i="135"/>
  <c r="BH78" i="135"/>
  <c r="BC78" i="135" s="1"/>
  <c r="BR45" i="135"/>
  <c r="BL45" i="135" s="1"/>
  <c r="FR12" i="135"/>
  <c r="FP24" i="135"/>
  <c r="CJ67" i="135"/>
  <c r="CF67" i="135" s="1"/>
  <c r="AS56" i="135"/>
  <c r="BP56" i="135" s="1"/>
  <c r="FG17" i="135"/>
  <c r="CU49" i="135"/>
  <c r="AY40" i="135"/>
  <c r="CE40" i="135" s="1"/>
  <c r="AI96" i="135"/>
  <c r="AS83" i="135"/>
  <c r="BP83" i="135" s="1"/>
  <c r="DC18" i="135"/>
  <c r="AV40" i="135"/>
  <c r="CT40" i="135" s="1"/>
  <c r="AY57" i="135"/>
  <c r="CE57" i="135" s="1"/>
  <c r="CU95" i="135"/>
  <c r="AI40" i="135"/>
  <c r="AI81" i="135"/>
  <c r="AS57" i="135"/>
  <c r="BP57" i="135" s="1"/>
  <c r="CJ80" i="135"/>
  <c r="CF80" i="135" s="1"/>
  <c r="BZ50" i="135"/>
  <c r="BH80" i="135"/>
  <c r="BC80" i="135" s="1"/>
  <c r="AS37" i="135"/>
  <c r="BP37" i="135" s="1"/>
  <c r="DN24" i="135"/>
  <c r="AX82" i="135"/>
  <c r="BO82" i="135" s="1"/>
  <c r="AV72" i="135"/>
  <c r="CT72" i="135" s="1"/>
  <c r="AV45" i="135"/>
  <c r="CT45" i="135" s="1"/>
  <c r="CP45" i="135" s="1"/>
  <c r="AX37" i="135"/>
  <c r="CS37" i="135" s="1"/>
  <c r="AV97" i="135"/>
  <c r="CT97" i="135" s="1"/>
  <c r="CP97" i="135" s="1"/>
  <c r="AI71" i="135"/>
  <c r="AY96" i="135"/>
  <c r="AS95" i="135"/>
  <c r="BP95" i="135" s="1"/>
  <c r="AW83" i="135"/>
  <c r="BN83" i="135" s="1"/>
  <c r="AI37" i="135"/>
  <c r="AY81" i="135"/>
  <c r="CE81" i="135" s="1"/>
  <c r="AW57" i="135"/>
  <c r="CR57" i="135" s="1"/>
  <c r="AY92" i="135"/>
  <c r="CE92" i="135" s="1"/>
  <c r="AV86" i="135"/>
  <c r="BY86" i="135" s="1"/>
  <c r="BX86" i="135" s="1"/>
  <c r="AX90" i="135"/>
  <c r="BF90" i="135" s="1"/>
  <c r="AS74" i="135"/>
  <c r="BP74" i="135" s="1"/>
  <c r="AY49" i="135"/>
  <c r="CE49" i="135" s="1"/>
  <c r="AX38" i="135"/>
  <c r="BO38" i="135" s="1"/>
  <c r="AS70" i="135"/>
  <c r="BP70" i="135" s="1"/>
  <c r="AY43" i="135"/>
  <c r="CE43" i="135" s="1"/>
  <c r="FB17" i="135"/>
  <c r="AI76" i="135"/>
  <c r="AX56" i="135"/>
  <c r="BF56" i="135" s="1"/>
  <c r="AS45" i="135"/>
  <c r="BP45" i="135" s="1"/>
  <c r="AX83" i="135"/>
  <c r="BF83" i="135" s="1"/>
  <c r="AV82" i="135"/>
  <c r="CT82" i="135" s="1"/>
  <c r="AX51" i="135"/>
  <c r="BF51" i="135" s="1"/>
  <c r="AV62" i="135"/>
  <c r="CT62" i="135" s="1"/>
  <c r="CP62" i="135" s="1"/>
  <c r="AY97" i="135"/>
  <c r="CE97" i="135" s="1"/>
  <c r="AS71" i="135"/>
  <c r="BP71" i="135" s="1"/>
  <c r="AW73" i="135"/>
  <c r="BN73" i="135" s="1"/>
  <c r="AV96" i="135"/>
  <c r="CT96" i="135" s="1"/>
  <c r="AY37" i="135"/>
  <c r="AV81" i="135"/>
  <c r="BY81" i="135" s="1"/>
  <c r="BX81" i="135" s="1"/>
  <c r="AI57" i="135"/>
  <c r="AV95" i="135"/>
  <c r="BY95" i="135" s="1"/>
  <c r="AV48" i="135"/>
  <c r="BY48" i="135" s="1"/>
  <c r="AW69" i="135"/>
  <c r="BN69" i="135" s="1"/>
  <c r="AV54" i="135"/>
  <c r="CT54" i="135" s="1"/>
  <c r="BZ38" i="135"/>
  <c r="AW96" i="135"/>
  <c r="BE96" i="135" s="1"/>
  <c r="AV71" i="135"/>
  <c r="BY71" i="135" s="1"/>
  <c r="AY95" i="135"/>
  <c r="CE95" i="135" s="1"/>
  <c r="CU73" i="135"/>
  <c r="AX99" i="135"/>
  <c r="AY83" i="135"/>
  <c r="CE83" i="135" s="1"/>
  <c r="CA77" i="135"/>
  <c r="BW77" i="135" s="1"/>
  <c r="AV57" i="135"/>
  <c r="CT57" i="135" s="1"/>
  <c r="CP57" i="135" s="1"/>
  <c r="CA70" i="135"/>
  <c r="BW70" i="135" s="1"/>
  <c r="CA51" i="135"/>
  <c r="BW51" i="135" s="1"/>
  <c r="BZ73" i="135"/>
  <c r="BH77" i="135"/>
  <c r="BC77" i="135" s="1"/>
  <c r="BH66" i="135"/>
  <c r="BC66" i="135" s="1"/>
  <c r="CA98" i="135"/>
  <c r="BW98" i="135" s="1"/>
  <c r="CU55" i="135"/>
  <c r="AS76" i="135"/>
  <c r="BP76" i="135" s="1"/>
  <c r="CJ50" i="135"/>
  <c r="CF50" i="135" s="1"/>
  <c r="AW71" i="135"/>
  <c r="BE71" i="135" s="1"/>
  <c r="CU96" i="135"/>
  <c r="CJ66" i="135"/>
  <c r="CF66" i="135" s="1"/>
  <c r="BH65" i="135"/>
  <c r="BC65" i="135" s="1"/>
  <c r="AW97" i="135"/>
  <c r="BN97" i="135" s="1"/>
  <c r="AS97" i="135"/>
  <c r="BP97" i="135" s="1"/>
  <c r="BH82" i="135"/>
  <c r="BC82" i="135" s="1"/>
  <c r="AV76" i="135"/>
  <c r="CT76" i="135" s="1"/>
  <c r="BH47" i="135"/>
  <c r="BC47" i="135" s="1"/>
  <c r="FD17" i="135"/>
  <c r="BZ66" i="135"/>
  <c r="CJ55" i="135"/>
  <c r="CF55" i="135" s="1"/>
  <c r="AW76" i="135"/>
  <c r="CH76" i="135" s="1"/>
  <c r="AY82" i="135"/>
  <c r="AY71" i="135"/>
  <c r="CJ96" i="135"/>
  <c r="CF96" i="135" s="1"/>
  <c r="CA96" i="135"/>
  <c r="BW96" i="135" s="1"/>
  <c r="AV70" i="135"/>
  <c r="BY70" i="135" s="1"/>
  <c r="BX70" i="135" s="1"/>
  <c r="CA65" i="135"/>
  <c r="BW65" i="135" s="1"/>
  <c r="AI97" i="135"/>
  <c r="CJ20" i="135"/>
  <c r="BR63" i="135"/>
  <c r="BL63" i="135" s="1"/>
  <c r="BR83" i="135"/>
  <c r="BL83" i="135" s="1"/>
  <c r="BR66" i="135"/>
  <c r="BL66" i="135" s="1"/>
  <c r="CA46" i="135"/>
  <c r="BW46" i="135" s="1"/>
  <c r="FO24" i="135"/>
  <c r="DS10" i="135"/>
  <c r="DV12" i="135"/>
  <c r="DO13" i="135"/>
  <c r="CQ29" i="135"/>
  <c r="FX10" i="135"/>
  <c r="FU10" i="135"/>
  <c r="DQ10" i="135"/>
  <c r="FU19" i="135"/>
  <c r="FA17" i="135"/>
  <c r="EZ17" i="135"/>
  <c r="AX71" i="135"/>
  <c r="BO71" i="135" s="1"/>
  <c r="AX98" i="135"/>
  <c r="CS98" i="135" s="1"/>
  <c r="AX43" i="135"/>
  <c r="CS43" i="135" s="1"/>
  <c r="AW90" i="135"/>
  <c r="BN90" i="135" s="1"/>
  <c r="AX72" i="135"/>
  <c r="CS72" i="135" s="1"/>
  <c r="AX39" i="135"/>
  <c r="BF39" i="135" s="1"/>
  <c r="AI89" i="135"/>
  <c r="AI94" i="135"/>
  <c r="AS54" i="135"/>
  <c r="BP54" i="135" s="1"/>
  <c r="AW45" i="135"/>
  <c r="BE45" i="135" s="1"/>
  <c r="AW82" i="135"/>
  <c r="CR82" i="135" s="1"/>
  <c r="AS63" i="135"/>
  <c r="BP63" i="135" s="1"/>
  <c r="AX84" i="135"/>
  <c r="BO84" i="135" s="1"/>
  <c r="AV78" i="135"/>
  <c r="CT78" i="135" s="1"/>
  <c r="CP78" i="135" s="1"/>
  <c r="AX76" i="135"/>
  <c r="CI76" i="135" s="1"/>
  <c r="AX96" i="135"/>
  <c r="CI96" i="135" s="1"/>
  <c r="AV67" i="135"/>
  <c r="CT67" i="135" s="1"/>
  <c r="AS87" i="135"/>
  <c r="BP87" i="135" s="1"/>
  <c r="AY70" i="135"/>
  <c r="CE70" i="135" s="1"/>
  <c r="FE18" i="135"/>
  <c r="AX40" i="135"/>
  <c r="BO40" i="135" s="1"/>
  <c r="AX85" i="135"/>
  <c r="BF85" i="135" s="1"/>
  <c r="AW48" i="135"/>
  <c r="CR48" i="135" s="1"/>
  <c r="AI74" i="135"/>
  <c r="AX45" i="135"/>
  <c r="CI45" i="135" s="1"/>
  <c r="AV92" i="135"/>
  <c r="BY92" i="135" s="1"/>
  <c r="BX92" i="135" s="1"/>
  <c r="AY86" i="135"/>
  <c r="CE86" i="135" s="1"/>
  <c r="AX89" i="135"/>
  <c r="CS89" i="135" s="1"/>
  <c r="AS80" i="135"/>
  <c r="BP80" i="135" s="1"/>
  <c r="AS49" i="135"/>
  <c r="BP49" i="135" s="1"/>
  <c r="AY69" i="135"/>
  <c r="AX60" i="135"/>
  <c r="BO60" i="135" s="1"/>
  <c r="AS43" i="135"/>
  <c r="BP43" i="135" s="1"/>
  <c r="AS73" i="135"/>
  <c r="BP73" i="135" s="1"/>
  <c r="AI72" i="135"/>
  <c r="AI56" i="135"/>
  <c r="AX73" i="135"/>
  <c r="BO73" i="135" s="1"/>
  <c r="AS62" i="135"/>
  <c r="BP62" i="135" s="1"/>
  <c r="FE17" i="135"/>
  <c r="AS48" i="135"/>
  <c r="BP48" i="135" s="1"/>
  <c r="AY48" i="135"/>
  <c r="AI49" i="135"/>
  <c r="AW54" i="135"/>
  <c r="CR54" i="135" s="1"/>
  <c r="AW43" i="135"/>
  <c r="BE43" i="135" s="1"/>
  <c r="BZ49" i="135"/>
  <c r="AS82" i="135"/>
  <c r="BP82" i="135" s="1"/>
  <c r="CA92" i="135"/>
  <c r="BW92" i="135" s="1"/>
  <c r="AI73" i="135"/>
  <c r="AW92" i="135"/>
  <c r="CH92" i="135" s="1"/>
  <c r="AW72" i="135"/>
  <c r="BN72" i="135" s="1"/>
  <c r="AS72" i="135"/>
  <c r="BP72" i="135" s="1"/>
  <c r="CA73" i="135"/>
  <c r="BW73" i="135" s="1"/>
  <c r="AV87" i="135"/>
  <c r="CT87" i="135" s="1"/>
  <c r="CP87" i="135" s="1"/>
  <c r="AV74" i="135"/>
  <c r="CT74" i="135" s="1"/>
  <c r="CP74" i="135" s="1"/>
  <c r="CU56" i="135"/>
  <c r="CJ99" i="135"/>
  <c r="CF99" i="135" s="1"/>
  <c r="AI70" i="135"/>
  <c r="BR69" i="135"/>
  <c r="BL69" i="135" s="1"/>
  <c r="AW56" i="135"/>
  <c r="BE56" i="135" s="1"/>
  <c r="AI45" i="135"/>
  <c r="AI86" i="135"/>
  <c r="AW80" i="135"/>
  <c r="CR80" i="135" s="1"/>
  <c r="AS69" i="135"/>
  <c r="BP69" i="135" s="1"/>
  <c r="AY62" i="135"/>
  <c r="CE62" i="135" s="1"/>
  <c r="AW62" i="135"/>
  <c r="CR62" i="135" s="1"/>
  <c r="AW94" i="135"/>
  <c r="BE94" i="135" s="1"/>
  <c r="CJ90" i="135"/>
  <c r="CF90" i="135" s="1"/>
  <c r="AV90" i="135"/>
  <c r="BY90" i="135" s="1"/>
  <c r="AV73" i="135"/>
  <c r="BY73" i="135" s="1"/>
  <c r="CA87" i="135"/>
  <c r="BW87" i="135" s="1"/>
  <c r="BR46" i="135"/>
  <c r="BL46" i="135" s="1"/>
  <c r="BH68" i="135"/>
  <c r="BC68" i="135" s="1"/>
  <c r="FD18" i="135"/>
  <c r="DU10" i="135"/>
  <c r="AI48" i="135"/>
  <c r="AW49" i="135"/>
  <c r="BE49" i="135" s="1"/>
  <c r="AI54" i="135"/>
  <c r="CA80" i="135"/>
  <c r="BW80" i="135" s="1"/>
  <c r="AI43" i="135"/>
  <c r="AI82" i="135"/>
  <c r="BR92" i="135"/>
  <c r="BL92" i="135" s="1"/>
  <c r="AY73" i="135"/>
  <c r="CE73" i="135" s="1"/>
  <c r="AS92" i="135"/>
  <c r="BP92" i="135" s="1"/>
  <c r="AY72" i="135"/>
  <c r="CA95" i="135"/>
  <c r="BW95" i="135" s="1"/>
  <c r="CA79" i="135"/>
  <c r="BW79" i="135" s="1"/>
  <c r="BH73" i="135"/>
  <c r="BC73" i="135" s="1"/>
  <c r="AW74" i="135"/>
  <c r="BE74" i="135" s="1"/>
  <c r="CJ56" i="135"/>
  <c r="CF56" i="135" s="1"/>
  <c r="CU99" i="135"/>
  <c r="AV69" i="135"/>
  <c r="CT69" i="135" s="1"/>
  <c r="CP69" i="135" s="1"/>
  <c r="AW70" i="135"/>
  <c r="CH70" i="135" s="1"/>
  <c r="AV56" i="135"/>
  <c r="AY56" i="135"/>
  <c r="AY45" i="135"/>
  <c r="CE45" i="135" s="1"/>
  <c r="AW86" i="135"/>
  <c r="CR86" i="135" s="1"/>
  <c r="AI80" i="135"/>
  <c r="AI69" i="135"/>
  <c r="AI62" i="135"/>
  <c r="AV49" i="135"/>
  <c r="CT49" i="135" s="1"/>
  <c r="AV94" i="135"/>
  <c r="BY94" i="135" s="1"/>
  <c r="BX94" i="135" s="1"/>
  <c r="BZ90" i="135"/>
  <c r="AV43" i="135"/>
  <c r="BY43" i="135" s="1"/>
  <c r="BX43" i="135" s="1"/>
  <c r="AI90" i="135"/>
  <c r="BR87" i="135"/>
  <c r="BL87" i="135" s="1"/>
  <c r="BR47" i="135"/>
  <c r="BL47" i="135" s="1"/>
  <c r="CA68" i="135"/>
  <c r="BW68" i="135" s="1"/>
  <c r="FH17" i="135"/>
  <c r="AI92" i="135"/>
  <c r="AY74" i="135"/>
  <c r="BZ56" i="135"/>
  <c r="BZ99" i="135"/>
  <c r="AY94" i="135"/>
  <c r="CE94" i="135" s="1"/>
  <c r="AS90" i="135"/>
  <c r="BP90" i="135" s="1"/>
  <c r="FT19" i="135"/>
  <c r="AV39" i="135"/>
  <c r="BY39" i="135" s="1"/>
  <c r="CU21" i="135"/>
  <c r="BZ21" i="135"/>
  <c r="CJ21" i="135"/>
  <c r="BR58" i="135"/>
  <c r="BL58" i="135" s="1"/>
  <c r="BZ54" i="135"/>
  <c r="CJ54" i="135"/>
  <c r="CF54" i="135" s="1"/>
  <c r="CA58" i="135"/>
  <c r="BW58" i="135" s="1"/>
  <c r="BH58" i="135"/>
  <c r="BC58" i="135" s="1"/>
  <c r="AY39" i="135"/>
  <c r="CE39" i="135" s="1"/>
  <c r="AD13" i="135"/>
  <c r="CU17" i="135"/>
  <c r="FS12" i="135"/>
  <c r="FU12" i="135"/>
  <c r="CU54" i="135"/>
  <c r="FA58" i="135"/>
  <c r="FA22" i="135" s="1"/>
  <c r="AY53" i="135"/>
  <c r="AY75" i="135"/>
  <c r="AW84" i="135"/>
  <c r="BE84" i="135" s="1"/>
  <c r="BR89" i="135"/>
  <c r="BL89" i="135" s="1"/>
  <c r="BH50" i="135"/>
  <c r="BC50" i="135" s="1"/>
  <c r="AW42" i="135"/>
  <c r="CH42" i="135" s="1"/>
  <c r="FV19" i="135"/>
  <c r="DO24" i="135"/>
  <c r="CU72" i="135"/>
  <c r="CA88" i="135"/>
  <c r="BW88" i="135" s="1"/>
  <c r="AI99" i="135"/>
  <c r="BH67" i="135"/>
  <c r="BC67" i="135" s="1"/>
  <c r="BR67" i="135"/>
  <c r="BL67" i="135" s="1"/>
  <c r="R33" i="135"/>
  <c r="FP13" i="135"/>
  <c r="DN13" i="135"/>
  <c r="BZ41" i="135"/>
  <c r="BR59" i="135"/>
  <c r="BL59" i="135" s="1"/>
  <c r="DS12" i="135"/>
  <c r="FW12" i="135"/>
  <c r="FQ13" i="135"/>
  <c r="CU44" i="135"/>
  <c r="AY89" i="135"/>
  <c r="CE89" i="135" s="1"/>
  <c r="BR75" i="135"/>
  <c r="BL75" i="135" s="1"/>
  <c r="BH90" i="135"/>
  <c r="BC90" i="135" s="1"/>
  <c r="AX69" i="135"/>
  <c r="BO69" i="135" s="1"/>
  <c r="AW66" i="135"/>
  <c r="CR66" i="135" s="1"/>
  <c r="AY47" i="135"/>
  <c r="CE47" i="135" s="1"/>
  <c r="AX81" i="135"/>
  <c r="CS81" i="135" s="1"/>
  <c r="AV75" i="135"/>
  <c r="BY75" i="135" s="1"/>
  <c r="AV85" i="135"/>
  <c r="BY85" i="135" s="1"/>
  <c r="BX85" i="135" s="1"/>
  <c r="AS52" i="135"/>
  <c r="BP52" i="135" s="1"/>
  <c r="DV19" i="135"/>
  <c r="CJ44" i="135"/>
  <c r="CF44" i="135" s="1"/>
  <c r="BZ93" i="135"/>
  <c r="CU93" i="135"/>
  <c r="AY91" i="135"/>
  <c r="CE91" i="135" s="1"/>
  <c r="CJ72" i="135"/>
  <c r="CF72" i="135" s="1"/>
  <c r="AV89" i="135"/>
  <c r="BY89" i="135" s="1"/>
  <c r="BX89" i="135" s="1"/>
  <c r="BZ75" i="135"/>
  <c r="CJ69" i="135"/>
  <c r="CF69" i="135" s="1"/>
  <c r="CA78" i="135"/>
  <c r="BW78" i="135" s="1"/>
  <c r="AS89" i="135"/>
  <c r="BP89" i="135" s="1"/>
  <c r="CA50" i="135"/>
  <c r="BW50" i="135" s="1"/>
  <c r="CA44" i="135"/>
  <c r="BW44" i="135" s="1"/>
  <c r="DM24" i="135"/>
  <c r="AX77" i="135"/>
  <c r="CI77" i="135" s="1"/>
  <c r="AY77" i="135"/>
  <c r="CE77" i="135" s="1"/>
  <c r="FX19" i="135"/>
  <c r="AS47" i="135"/>
  <c r="BP47" i="135" s="1"/>
  <c r="CA38" i="135"/>
  <c r="BW38" i="135" s="1"/>
  <c r="CA99" i="135"/>
  <c r="BW99" i="135" s="1"/>
  <c r="AY85" i="135"/>
  <c r="BH44" i="135"/>
  <c r="BC44" i="135" s="1"/>
  <c r="AI68" i="135"/>
  <c r="AS93" i="135"/>
  <c r="BP93" i="135" s="1"/>
  <c r="DS19" i="135"/>
  <c r="FX12" i="135"/>
  <c r="AX86" i="135"/>
  <c r="BF86" i="135" s="1"/>
  <c r="AX53" i="135"/>
  <c r="BO53" i="135" s="1"/>
  <c r="AX78" i="135"/>
  <c r="CI78" i="135" s="1"/>
  <c r="AX61" i="135"/>
  <c r="CI61" i="135" s="1"/>
  <c r="AX91" i="135"/>
  <c r="CS91" i="135" s="1"/>
  <c r="AX55" i="135"/>
  <c r="BF55" i="135" s="1"/>
  <c r="AX46" i="135"/>
  <c r="CI46" i="135" s="1"/>
  <c r="AI53" i="135"/>
  <c r="AS75" i="135"/>
  <c r="BP75" i="135" s="1"/>
  <c r="AY84" i="135"/>
  <c r="CE84" i="135" s="1"/>
  <c r="AX75" i="135"/>
  <c r="BF75" i="135" s="1"/>
  <c r="DT10" i="135"/>
  <c r="AX80" i="135"/>
  <c r="BF80" i="135" s="1"/>
  <c r="AX67" i="135"/>
  <c r="CI67" i="135" s="1"/>
  <c r="AI63" i="135"/>
  <c r="AS42" i="135"/>
  <c r="BP42" i="135" s="1"/>
  <c r="AX50" i="135"/>
  <c r="BF50" i="135" s="1"/>
  <c r="FS19" i="135"/>
  <c r="AI85" i="135"/>
  <c r="AX92" i="135"/>
  <c r="CS92" i="135" s="1"/>
  <c r="AX74" i="135"/>
  <c r="CI74" i="135" s="1"/>
  <c r="DR19" i="135"/>
  <c r="AX87" i="135"/>
  <c r="BF87" i="135" s="1"/>
  <c r="AW91" i="135"/>
  <c r="BN91" i="135" s="1"/>
  <c r="AV52" i="135"/>
  <c r="CT52" i="135" s="1"/>
  <c r="DP12" i="135"/>
  <c r="AW78" i="135"/>
  <c r="BN78" i="135" s="1"/>
  <c r="AX63" i="135"/>
  <c r="BF63" i="135" s="1"/>
  <c r="AI87" i="135"/>
  <c r="AW67" i="135"/>
  <c r="BE67" i="135" s="1"/>
  <c r="AX95" i="135"/>
  <c r="CI95" i="135" s="1"/>
  <c r="V33" i="135"/>
  <c r="BR91" i="135"/>
  <c r="BL91" i="135" s="1"/>
  <c r="AI78" i="135"/>
  <c r="CJ38" i="135"/>
  <c r="CF38" i="135" s="1"/>
  <c r="AI75" i="135"/>
  <c r="AS67" i="135"/>
  <c r="BP67" i="135" s="1"/>
  <c r="BR56" i="135"/>
  <c r="BL56" i="135" s="1"/>
  <c r="BZ98" i="135"/>
  <c r="AY87" i="135"/>
  <c r="CE87" i="135" s="1"/>
  <c r="AV91" i="135"/>
  <c r="CT91" i="135" s="1"/>
  <c r="CP91" i="135" s="1"/>
  <c r="CU67" i="135"/>
  <c r="BR96" i="135"/>
  <c r="BL96" i="135" s="1"/>
  <c r="AV42" i="135"/>
  <c r="AS85" i="135"/>
  <c r="BP85" i="135" s="1"/>
  <c r="AY52" i="135"/>
  <c r="CE52" i="135" s="1"/>
  <c r="AS84" i="135"/>
  <c r="BP84" i="135" s="1"/>
  <c r="AI84" i="135"/>
  <c r="BH51" i="135"/>
  <c r="BC51" i="135" s="1"/>
  <c r="AY99" i="135"/>
  <c r="AS99" i="135"/>
  <c r="AV63" i="135"/>
  <c r="BY63" i="135" s="1"/>
  <c r="AW63" i="135"/>
  <c r="CH63" i="135" s="1"/>
  <c r="AX42" i="135"/>
  <c r="AS39" i="135"/>
  <c r="BP39" i="135" s="1"/>
  <c r="AI39" i="135"/>
  <c r="AI47" i="135"/>
  <c r="AV53" i="135"/>
  <c r="BY53" i="135" s="1"/>
  <c r="AY42" i="135"/>
  <c r="CE42" i="135" s="1"/>
  <c r="BR40" i="135"/>
  <c r="BL40" i="135" s="1"/>
  <c r="CA81" i="135"/>
  <c r="BW81" i="135" s="1"/>
  <c r="BH59" i="135"/>
  <c r="BC59" i="135" s="1"/>
  <c r="BR84" i="135"/>
  <c r="BL84" i="135" s="1"/>
  <c r="FQ24" i="135"/>
  <c r="DQ19" i="135"/>
  <c r="DP19" i="135"/>
  <c r="AA22" i="135"/>
  <c r="DQ12" i="135"/>
  <c r="DP10" i="135"/>
  <c r="BH63" i="135"/>
  <c r="BC63" i="135" s="1"/>
  <c r="BH91" i="135"/>
  <c r="BC91" i="135" s="1"/>
  <c r="AY78" i="135"/>
  <c r="CE78" i="135" s="1"/>
  <c r="AS78" i="135"/>
  <c r="BP78" i="135" s="1"/>
  <c r="AW75" i="135"/>
  <c r="BE75" i="135" s="1"/>
  <c r="AY67" i="135"/>
  <c r="AI67" i="135"/>
  <c r="BH56" i="135"/>
  <c r="BC56" i="135" s="1"/>
  <c r="CU98" i="135"/>
  <c r="AW87" i="135"/>
  <c r="CR87" i="135" s="1"/>
  <c r="AW85" i="135"/>
  <c r="CH85" i="135" s="1"/>
  <c r="AW52" i="135"/>
  <c r="BN52" i="135" s="1"/>
  <c r="AI52" i="135"/>
  <c r="AV84" i="135"/>
  <c r="CT84" i="135" s="1"/>
  <c r="AW99" i="135"/>
  <c r="AY63" i="135"/>
  <c r="AW39" i="135"/>
  <c r="CH39" i="135" s="1"/>
  <c r="AW47" i="135"/>
  <c r="BN47" i="135" s="1"/>
  <c r="CA83" i="135"/>
  <c r="BW83" i="135" s="1"/>
  <c r="AS53" i="135"/>
  <c r="BP53" i="135" s="1"/>
  <c r="AW53" i="135"/>
  <c r="CH53" i="135" s="1"/>
  <c r="AI42" i="135"/>
  <c r="BR81" i="135"/>
  <c r="BL81" i="135" s="1"/>
  <c r="CA59" i="135"/>
  <c r="BW59" i="135" s="1"/>
  <c r="BH84" i="135"/>
  <c r="BC84" i="135" s="1"/>
  <c r="AI66" i="135"/>
  <c r="AR19" i="135"/>
  <c r="BR19" i="135" s="1"/>
  <c r="DU19" i="135"/>
  <c r="FW19" i="135"/>
  <c r="CX18" i="135"/>
  <c r="FB58" i="135"/>
  <c r="FB22" i="135" s="1"/>
  <c r="DT12" i="135"/>
  <c r="DU12" i="135"/>
  <c r="DR12" i="135"/>
  <c r="CA56" i="135"/>
  <c r="BW56" i="135" s="1"/>
  <c r="AV47" i="135"/>
  <c r="CT47" i="135" s="1"/>
  <c r="CP47" i="135" s="1"/>
  <c r="AV99" i="135"/>
  <c r="DT19" i="135"/>
  <c r="CA90" i="135"/>
  <c r="BW90" i="135" s="1"/>
  <c r="AW88" i="135"/>
  <c r="BE88" i="135" s="1"/>
  <c r="AV50" i="135"/>
  <c r="CT50" i="135" s="1"/>
  <c r="CP50" i="135" s="1"/>
  <c r="AX47" i="135"/>
  <c r="BO47" i="135" s="1"/>
  <c r="AW68" i="135"/>
  <c r="BE68" i="135" s="1"/>
  <c r="AW46" i="135"/>
  <c r="BE46" i="135" s="1"/>
  <c r="AI93" i="135"/>
  <c r="AS77" i="135"/>
  <c r="BP77" i="135" s="1"/>
  <c r="AI91" i="135"/>
  <c r="AX66" i="135"/>
  <c r="BF66" i="135" s="1"/>
  <c r="CA75" i="135"/>
  <c r="BW75" i="135" s="1"/>
  <c r="CU88" i="135"/>
  <c r="CU41" i="135"/>
  <c r="AV46" i="135"/>
  <c r="BY46" i="135" s="1"/>
  <c r="BX46" i="135" s="1"/>
  <c r="AI77" i="135"/>
  <c r="AS91" i="135"/>
  <c r="BP91" i="135" s="1"/>
  <c r="FR19" i="135"/>
  <c r="CJ88" i="135"/>
  <c r="CF88" i="135" s="1"/>
  <c r="CJ41" i="135"/>
  <c r="CF41" i="135" s="1"/>
  <c r="AX88" i="135"/>
  <c r="BO88" i="135" s="1"/>
  <c r="AW61" i="135"/>
  <c r="CH61" i="135" s="1"/>
  <c r="BD26" i="135"/>
  <c r="AY50" i="135"/>
  <c r="AS68" i="135"/>
  <c r="BP68" i="135" s="1"/>
  <c r="BM14" i="135"/>
  <c r="AI88" i="135"/>
  <c r="AX68" i="135"/>
  <c r="BF68" i="135" s="1"/>
  <c r="AY46" i="135"/>
  <c r="AV93" i="135"/>
  <c r="BY93" i="135" s="1"/>
  <c r="AV77" i="135"/>
  <c r="BY77" i="135" s="1"/>
  <c r="BX77" i="135" s="1"/>
  <c r="FS10" i="135"/>
  <c r="Z10" i="135"/>
  <c r="FR10" i="135"/>
  <c r="AX93" i="135"/>
  <c r="BF93" i="135" s="1"/>
  <c r="FW10" i="135"/>
  <c r="BR38" i="135"/>
  <c r="BL38" i="135" s="1"/>
  <c r="AI50" i="135"/>
  <c r="AS88" i="135"/>
  <c r="BP88" i="135" s="1"/>
  <c r="AY68" i="135"/>
  <c r="CE68" i="135" s="1"/>
  <c r="AY66" i="135"/>
  <c r="BR99" i="135"/>
  <c r="BL99" i="135" s="1"/>
  <c r="AI46" i="135"/>
  <c r="AW93" i="135"/>
  <c r="CH93" i="135" s="1"/>
  <c r="AW77" i="135"/>
  <c r="BE77" i="135" s="1"/>
  <c r="AY88" i="135"/>
  <c r="AI59" i="135"/>
  <c r="AS46" i="135"/>
  <c r="BP46" i="135" s="1"/>
  <c r="AY93" i="135"/>
  <c r="CE93" i="135" s="1"/>
  <c r="AD10" i="135"/>
  <c r="DR10" i="135"/>
  <c r="BH38" i="135"/>
  <c r="BC38" i="135" s="1"/>
  <c r="AW50" i="135"/>
  <c r="BN50" i="135" s="1"/>
  <c r="AV88" i="135"/>
  <c r="BY88" i="135" s="1"/>
  <c r="BX88" i="135" s="1"/>
  <c r="AS66" i="135"/>
  <c r="BP66" i="135" s="1"/>
  <c r="BH99" i="135"/>
  <c r="BC99" i="135" s="1"/>
  <c r="CJ53" i="135"/>
  <c r="CF53" i="135" s="1"/>
  <c r="R10" i="135"/>
  <c r="AR10" i="135"/>
  <c r="DV10" i="135"/>
  <c r="FT10" i="135"/>
  <c r="AS50" i="135"/>
  <c r="BP50" i="135" s="1"/>
  <c r="V12" i="135"/>
  <c r="V10" i="135"/>
  <c r="FV10" i="135"/>
  <c r="CG14" i="135"/>
  <c r="EZ58" i="135"/>
  <c r="FC58" i="135"/>
  <c r="FC22" i="135" s="1"/>
  <c r="AV66" i="135"/>
  <c r="CT66" i="135" s="1"/>
  <c r="CP66" i="135" s="1"/>
  <c r="AX52" i="135"/>
  <c r="BF52" i="135" s="1"/>
  <c r="AV61" i="135"/>
  <c r="CT61" i="135" s="1"/>
  <c r="CP61" i="135" s="1"/>
  <c r="AV68" i="135"/>
  <c r="CT68" i="135" s="1"/>
  <c r="CP68" i="135" s="1"/>
  <c r="BZ13" i="135"/>
  <c r="Z12" i="135"/>
  <c r="BZ53" i="135"/>
  <c r="AS59" i="135"/>
  <c r="BP59" i="135" s="1"/>
  <c r="CA49" i="135"/>
  <c r="BW49" i="135" s="1"/>
  <c r="BD15" i="135"/>
  <c r="FO13" i="135"/>
  <c r="DM13" i="135"/>
  <c r="AR24" i="135"/>
  <c r="CA24" i="135" s="1"/>
  <c r="BW24" i="135" s="1"/>
  <c r="AR13" i="135"/>
  <c r="BM15" i="135"/>
  <c r="BX15" i="135"/>
  <c r="AE38" i="135"/>
  <c r="AD12" i="135"/>
  <c r="FV12" i="135"/>
  <c r="AY61" i="135"/>
  <c r="CE61" i="135" s="1"/>
  <c r="AS61" i="135"/>
  <c r="BP61" i="135" s="1"/>
  <c r="AV59" i="135"/>
  <c r="BY59" i="135" s="1"/>
  <c r="BX59" i="135" s="1"/>
  <c r="AW59" i="135"/>
  <c r="CR59" i="135" s="1"/>
  <c r="BR49" i="135"/>
  <c r="BL49" i="135" s="1"/>
  <c r="CQ14" i="135"/>
  <c r="CG15" i="135"/>
  <c r="FT12" i="135"/>
  <c r="AR12" i="135"/>
  <c r="AI61" i="135"/>
  <c r="AY59" i="135"/>
  <c r="CE59" i="135" s="1"/>
  <c r="BH49" i="135"/>
  <c r="BC49" i="135" s="1"/>
  <c r="BD14" i="135"/>
  <c r="CQ15" i="135"/>
  <c r="BX14" i="135"/>
  <c r="S38" i="135"/>
  <c r="R12" i="135"/>
  <c r="BH40" i="135"/>
  <c r="BC40" i="135" s="1"/>
  <c r="CQ28" i="135"/>
  <c r="AX49" i="135"/>
  <c r="BO49" i="135" s="1"/>
  <c r="CG28" i="135"/>
  <c r="CG27" i="135"/>
  <c r="CG29" i="135"/>
  <c r="BX26" i="135"/>
  <c r="BU26" i="135" s="1"/>
  <c r="HE26" i="135" s="1"/>
  <c r="BZ24" i="135"/>
  <c r="BD29" i="135"/>
  <c r="BM26" i="135"/>
  <c r="BT28" i="135"/>
  <c r="BU28" i="135"/>
  <c r="HE28" i="135" s="1"/>
  <c r="AA57" i="135"/>
  <c r="Z21" i="135"/>
  <c r="FC59" i="135"/>
  <c r="FD59" i="135"/>
  <c r="FE59" i="135"/>
  <c r="FF59" i="135"/>
  <c r="FG59" i="135"/>
  <c r="FH59" i="135"/>
  <c r="FI59" i="135"/>
  <c r="FJ59" i="135"/>
  <c r="FK59" i="135"/>
  <c r="FL59" i="135"/>
  <c r="FM59" i="135"/>
  <c r="EZ59" i="135"/>
  <c r="FA59" i="135"/>
  <c r="FB59" i="135"/>
  <c r="AE60" i="135"/>
  <c r="AD23" i="135"/>
  <c r="S20" i="135"/>
  <c r="CY55" i="135"/>
  <c r="DA55" i="135"/>
  <c r="DF55" i="135"/>
  <c r="CX55" i="135"/>
  <c r="CZ55" i="135"/>
  <c r="DD55" i="135"/>
  <c r="DG55" i="135"/>
  <c r="DB55" i="135"/>
  <c r="DC55" i="135"/>
  <c r="DE55" i="135"/>
  <c r="AE64" i="135"/>
  <c r="AE33" i="135" s="1"/>
  <c r="AD24" i="135"/>
  <c r="AA64" i="135"/>
  <c r="AA13" i="135" s="1"/>
  <c r="Z24" i="135"/>
  <c r="CA42" i="135"/>
  <c r="BW42" i="135" s="1"/>
  <c r="AR18" i="135"/>
  <c r="CQ27" i="135"/>
  <c r="BV28" i="135"/>
  <c r="BX27" i="135"/>
  <c r="BV27" i="135" s="1"/>
  <c r="AE46" i="135"/>
  <c r="AD19" i="135"/>
  <c r="BD28" i="135"/>
  <c r="CG26" i="135"/>
  <c r="S44" i="135"/>
  <c r="DG44" i="135" s="1"/>
  <c r="DG19" i="135" s="1"/>
  <c r="R19" i="135"/>
  <c r="W38" i="135"/>
  <c r="V17" i="135"/>
  <c r="W19" i="135"/>
  <c r="Z20" i="135"/>
  <c r="AA54" i="135"/>
  <c r="W64" i="135"/>
  <c r="W33" i="135" s="1"/>
  <c r="V24" i="135"/>
  <c r="S60" i="135"/>
  <c r="S21" i="135" s="1"/>
  <c r="R23" i="135"/>
  <c r="AA44" i="135"/>
  <c r="Z19" i="135"/>
  <c r="BR54" i="135"/>
  <c r="BL54" i="135" s="1"/>
  <c r="AR20" i="135"/>
  <c r="BM29" i="135"/>
  <c r="BX29" i="135"/>
  <c r="CQ26" i="135"/>
  <c r="S64" i="135"/>
  <c r="S13" i="135" s="1"/>
  <c r="R24" i="135"/>
  <c r="BR42" i="135"/>
  <c r="BL42" i="135" s="1"/>
  <c r="BH54" i="135"/>
  <c r="BC54" i="135" s="1"/>
  <c r="BH61" i="135"/>
  <c r="BC61" i="135" s="1"/>
  <c r="BR61" i="135"/>
  <c r="BL61" i="135" s="1"/>
  <c r="CA61" i="135"/>
  <c r="BW61" i="135" s="1"/>
  <c r="AX48" i="135"/>
  <c r="BZ48" i="135"/>
  <c r="CJ48" i="135"/>
  <c r="CF48" i="135" s="1"/>
  <c r="CU48" i="135"/>
  <c r="W35" i="135"/>
  <c r="FJ35" i="135"/>
  <c r="FI35" i="135"/>
  <c r="AD33" i="135"/>
  <c r="AD35" i="135"/>
  <c r="AE35" i="135"/>
  <c r="R35" i="135"/>
  <c r="FO35" i="135"/>
  <c r="DO35" i="135"/>
  <c r="FQ35" i="135"/>
  <c r="DN35" i="135"/>
  <c r="DM35" i="135"/>
  <c r="FP35" i="135"/>
  <c r="Z35" i="135"/>
  <c r="AA35" i="135"/>
  <c r="AR35" i="135"/>
  <c r="AT35" i="135"/>
  <c r="FQ34" i="135"/>
  <c r="DM34" i="135"/>
  <c r="DN34" i="135"/>
  <c r="FO34" i="135"/>
  <c r="DO34" i="135"/>
  <c r="FP34" i="135"/>
  <c r="Z33" i="135"/>
  <c r="FP33" i="135"/>
  <c r="FQ33" i="135"/>
  <c r="DN33" i="135"/>
  <c r="FO33" i="135"/>
  <c r="DO33" i="135"/>
  <c r="DM33" i="135"/>
  <c r="AR33" i="135"/>
  <c r="AT33" i="135"/>
  <c r="AS33" i="109"/>
  <c r="AT26" i="109"/>
  <c r="AS22" i="109"/>
  <c r="AN12" i="135" l="1"/>
  <c r="AT12" i="135" s="1"/>
  <c r="BZ12" i="135" s="1"/>
  <c r="AT19" i="135"/>
  <c r="CU19" i="135" s="1"/>
  <c r="CY20" i="135"/>
  <c r="AN10" i="135"/>
  <c r="AT10" i="135" s="1"/>
  <c r="BZ10" i="135" s="1"/>
  <c r="CP101" i="135"/>
  <c r="BX63" i="135"/>
  <c r="BT63" i="135" s="1"/>
  <c r="CE63" i="135"/>
  <c r="CE37" i="135"/>
  <c r="BZ22" i="135"/>
  <c r="CU22" i="135"/>
  <c r="BX37" i="135"/>
  <c r="BT37" i="135" s="1"/>
  <c r="DC20" i="135"/>
  <c r="CE102" i="135"/>
  <c r="DD20" i="135"/>
  <c r="BU30" i="135"/>
  <c r="BT30" i="135"/>
  <c r="DG20" i="135"/>
  <c r="BT31" i="135"/>
  <c r="BU31" i="135"/>
  <c r="BV31" i="135"/>
  <c r="DF20" i="135"/>
  <c r="DE20" i="135"/>
  <c r="DA20" i="135"/>
  <c r="FK57" i="135"/>
  <c r="FL57" i="135"/>
  <c r="FJ57" i="135"/>
  <c r="CZ20" i="135"/>
  <c r="BN37" i="135"/>
  <c r="BO109" i="135"/>
  <c r="BM109" i="135" s="1"/>
  <c r="DB20" i="135"/>
  <c r="BF102" i="135"/>
  <c r="BD102" i="135" s="1"/>
  <c r="BA102" i="135" s="1"/>
  <c r="BN102" i="135"/>
  <c r="CR79" i="135"/>
  <c r="CE54" i="135"/>
  <c r="CE74" i="135"/>
  <c r="CT113" i="135"/>
  <c r="CP113" i="135" s="1"/>
  <c r="BY112" i="135"/>
  <c r="BX112" i="135" s="1"/>
  <c r="BU112" i="135" s="1"/>
  <c r="CT106" i="135"/>
  <c r="CP106" i="135" s="1"/>
  <c r="BZ25" i="135"/>
  <c r="BY100" i="135"/>
  <c r="BX100" i="135" s="1"/>
  <c r="BV100" i="135" s="1"/>
  <c r="CH112" i="135"/>
  <c r="CS111" i="135"/>
  <c r="BF100" i="135"/>
  <c r="CP102" i="135"/>
  <c r="BO70" i="135"/>
  <c r="CE107" i="135"/>
  <c r="BN111" i="135"/>
  <c r="BY102" i="135"/>
  <c r="BX102" i="135" s="1"/>
  <c r="BV102" i="135" s="1"/>
  <c r="CP112" i="135"/>
  <c r="CS109" i="135"/>
  <c r="BO102" i="135"/>
  <c r="CU25" i="135"/>
  <c r="BF109" i="135"/>
  <c r="CS102" i="135"/>
  <c r="CI112" i="135"/>
  <c r="CS101" i="135"/>
  <c r="BX107" i="135"/>
  <c r="BV107" i="135" s="1"/>
  <c r="CS104" i="135"/>
  <c r="CS70" i="135"/>
  <c r="BF107" i="135"/>
  <c r="CI101" i="135"/>
  <c r="CI107" i="135"/>
  <c r="CG107" i="135" s="1"/>
  <c r="BF112" i="135"/>
  <c r="BF104" i="135"/>
  <c r="CI70" i="135"/>
  <c r="CG70" i="135" s="1"/>
  <c r="CC70" i="135" s="1"/>
  <c r="BO107" i="135"/>
  <c r="BX113" i="135"/>
  <c r="BT113" i="135" s="1"/>
  <c r="BO101" i="135"/>
  <c r="CS112" i="135"/>
  <c r="CQ112" i="135" s="1"/>
  <c r="CI104" i="135"/>
  <c r="CS62" i="135"/>
  <c r="CQ62" i="135" s="1"/>
  <c r="CN62" i="135" s="1"/>
  <c r="HF62" i="135" s="1"/>
  <c r="BE104" i="135"/>
  <c r="BD104" i="135" s="1"/>
  <c r="BA104" i="135" s="1"/>
  <c r="BY111" i="135"/>
  <c r="BX111" i="135" s="1"/>
  <c r="BT111" i="135" s="1"/>
  <c r="CH104" i="135"/>
  <c r="CG104" i="135" s="1"/>
  <c r="CD104" i="135" s="1"/>
  <c r="CH111" i="135"/>
  <c r="CR111" i="135"/>
  <c r="BF106" i="135"/>
  <c r="CH102" i="135"/>
  <c r="CG102" i="135" s="1"/>
  <c r="DF44" i="135"/>
  <c r="DF19" i="135" s="1"/>
  <c r="AI25" i="135"/>
  <c r="BN113" i="135"/>
  <c r="BE106" i="135"/>
  <c r="CI103" i="135"/>
  <c r="CH98" i="135"/>
  <c r="BR25" i="135"/>
  <c r="BE98" i="135"/>
  <c r="BH25" i="135"/>
  <c r="CJ23" i="135"/>
  <c r="BZ23" i="135"/>
  <c r="BN101" i="135"/>
  <c r="CR102" i="135"/>
  <c r="CR113" i="135"/>
  <c r="BN112" i="135"/>
  <c r="BM112" i="135" s="1"/>
  <c r="BN106" i="135"/>
  <c r="CI113" i="135"/>
  <c r="BE107" i="135"/>
  <c r="BF103" i="135"/>
  <c r="BO100" i="135"/>
  <c r="BX114" i="135"/>
  <c r="BV114" i="135" s="1"/>
  <c r="CH113" i="135"/>
  <c r="BE112" i="135"/>
  <c r="CR106" i="135"/>
  <c r="CQ106" i="135" s="1"/>
  <c r="BO103" i="135"/>
  <c r="CI100" i="135"/>
  <c r="BE109" i="135"/>
  <c r="CP111" i="135"/>
  <c r="BD113" i="135"/>
  <c r="BA113" i="135" s="1"/>
  <c r="CR101" i="135"/>
  <c r="BE100" i="135"/>
  <c r="BO113" i="135"/>
  <c r="BN41" i="135"/>
  <c r="CR65" i="135"/>
  <c r="CH101" i="135"/>
  <c r="CG101" i="135" s="1"/>
  <c r="CS113" i="135"/>
  <c r="CR109" i="135"/>
  <c r="CR107" i="135"/>
  <c r="CQ107" i="135" s="1"/>
  <c r="BY101" i="135"/>
  <c r="BX101" i="135" s="1"/>
  <c r="BV101" i="135" s="1"/>
  <c r="CE111" i="135"/>
  <c r="CH109" i="135"/>
  <c r="CG109" i="135" s="1"/>
  <c r="BN107" i="135"/>
  <c r="AS25" i="135"/>
  <c r="BP25" i="135" s="1"/>
  <c r="CT107" i="135"/>
  <c r="CP107" i="135" s="1"/>
  <c r="BO108" i="135"/>
  <c r="BY104" i="135"/>
  <c r="BX104" i="135" s="1"/>
  <c r="BV104" i="135" s="1"/>
  <c r="CH100" i="135"/>
  <c r="CI111" i="135"/>
  <c r="CH41" i="135"/>
  <c r="CH114" i="135"/>
  <c r="BN100" i="135"/>
  <c r="BO111" i="135"/>
  <c r="BE51" i="135"/>
  <c r="BD51" i="135" s="1"/>
  <c r="BA51" i="135" s="1"/>
  <c r="CT41" i="135"/>
  <c r="CP41" i="135" s="1"/>
  <c r="CP100" i="135"/>
  <c r="BO114" i="135"/>
  <c r="BN65" i="135"/>
  <c r="CI62" i="135"/>
  <c r="BO106" i="135"/>
  <c r="CS114" i="135"/>
  <c r="BN98" i="135"/>
  <c r="CT98" i="135"/>
  <c r="CP98" i="135" s="1"/>
  <c r="BO62" i="135"/>
  <c r="CR104" i="135"/>
  <c r="CT114" i="135"/>
  <c r="CP114" i="135" s="1"/>
  <c r="CI106" i="135"/>
  <c r="CG106" i="135" s="1"/>
  <c r="CI114" i="135"/>
  <c r="CR51" i="135"/>
  <c r="AV25" i="135"/>
  <c r="CT25" i="135" s="1"/>
  <c r="AY25" i="135"/>
  <c r="AX25" i="135"/>
  <c r="CS25" i="135" s="1"/>
  <c r="CE109" i="135"/>
  <c r="BX109" i="135"/>
  <c r="BU109" i="135" s="1"/>
  <c r="BO41" i="135"/>
  <c r="BN114" i="135"/>
  <c r="CQ100" i="135"/>
  <c r="CI108" i="135"/>
  <c r="CE46" i="135"/>
  <c r="AW25" i="135"/>
  <c r="CR25" i="135" s="1"/>
  <c r="BH22" i="135"/>
  <c r="CR114" i="135"/>
  <c r="CT109" i="135"/>
  <c r="CP109" i="135" s="1"/>
  <c r="CS108" i="135"/>
  <c r="CT51" i="135"/>
  <c r="CP51" i="135" s="1"/>
  <c r="CS94" i="135"/>
  <c r="CI41" i="135"/>
  <c r="CS41" i="135"/>
  <c r="CQ41" i="135" s="1"/>
  <c r="CA22" i="135"/>
  <c r="BW22" i="135" s="1"/>
  <c r="CE71" i="135"/>
  <c r="BX95" i="135"/>
  <c r="BT95" i="135" s="1"/>
  <c r="CE105" i="135"/>
  <c r="CE103" i="135"/>
  <c r="BM104" i="135"/>
  <c r="BJ104" i="135" s="1"/>
  <c r="CH51" i="135"/>
  <c r="BR21" i="135"/>
  <c r="BD114" i="135"/>
  <c r="BA114" i="135" s="1"/>
  <c r="BE41" i="135"/>
  <c r="BD41" i="135" s="1"/>
  <c r="BA41" i="135" s="1"/>
  <c r="BE65" i="135"/>
  <c r="BD65" i="135" s="1"/>
  <c r="AV18" i="135"/>
  <c r="BY18" i="135" s="1"/>
  <c r="BX18" i="135" s="1"/>
  <c r="CP76" i="135"/>
  <c r="BO110" i="135"/>
  <c r="BF110" i="135"/>
  <c r="CS110" i="135"/>
  <c r="CI110" i="135"/>
  <c r="BD101" i="135"/>
  <c r="BY108" i="135"/>
  <c r="BX108" i="135" s="1"/>
  <c r="CT108" i="135"/>
  <c r="CP108" i="135" s="1"/>
  <c r="BD111" i="135"/>
  <c r="DI44" i="135"/>
  <c r="DI19" i="135" s="1"/>
  <c r="BE108" i="135"/>
  <c r="BD108" i="135" s="1"/>
  <c r="CH108" i="135"/>
  <c r="CR108" i="135"/>
  <c r="BN108" i="135"/>
  <c r="BU106" i="135"/>
  <c r="BT106" i="135"/>
  <c r="BV106" i="135"/>
  <c r="CS105" i="135"/>
  <c r="BO105" i="135"/>
  <c r="BF105" i="135"/>
  <c r="CI105" i="135"/>
  <c r="BY105" i="135"/>
  <c r="BX105" i="135" s="1"/>
  <c r="CT105" i="135"/>
  <c r="CP105" i="135" s="1"/>
  <c r="CH105" i="135"/>
  <c r="CR105" i="135"/>
  <c r="BE105" i="135"/>
  <c r="BN105" i="135"/>
  <c r="BM105" i="135" s="1"/>
  <c r="DK44" i="135"/>
  <c r="DK19" i="135" s="1"/>
  <c r="BN110" i="135"/>
  <c r="CH110" i="135"/>
  <c r="BE110" i="135"/>
  <c r="CR110" i="135"/>
  <c r="CE110" i="135"/>
  <c r="BE103" i="135"/>
  <c r="BN103" i="135"/>
  <c r="CH103" i="135"/>
  <c r="CR103" i="135"/>
  <c r="CQ103" i="135" s="1"/>
  <c r="BY110" i="135"/>
  <c r="BX110" i="135" s="1"/>
  <c r="CT110" i="135"/>
  <c r="CP110" i="135" s="1"/>
  <c r="CT103" i="135"/>
  <c r="CP103" i="135" s="1"/>
  <c r="BY103" i="135"/>
  <c r="BX103" i="135" s="1"/>
  <c r="CH79" i="135"/>
  <c r="CA21" i="135"/>
  <c r="BW21" i="135" s="1"/>
  <c r="BN79" i="135"/>
  <c r="CE41" i="135"/>
  <c r="DN44" i="135"/>
  <c r="DN10" i="135" s="1"/>
  <c r="DH44" i="135"/>
  <c r="DM44" i="135"/>
  <c r="DM10" i="135" s="1"/>
  <c r="DO44" i="135"/>
  <c r="DO10" i="135" s="1"/>
  <c r="DJ44" i="135"/>
  <c r="DL44" i="135"/>
  <c r="DL19" i="135" s="1"/>
  <c r="FH44" i="135"/>
  <c r="FH19" i="135" s="1"/>
  <c r="FO44" i="135"/>
  <c r="FP44" i="135"/>
  <c r="FL44" i="135"/>
  <c r="FL19" i="135" s="1"/>
  <c r="FM44" i="135"/>
  <c r="FM19" i="135" s="1"/>
  <c r="FK44" i="135"/>
  <c r="FK19" i="135" s="1"/>
  <c r="FQ44" i="135"/>
  <c r="FN44" i="135"/>
  <c r="FJ44" i="135"/>
  <c r="FJ19" i="135" s="1"/>
  <c r="FI44" i="135"/>
  <c r="FI19" i="135" s="1"/>
  <c r="FJ21" i="135"/>
  <c r="AA23" i="135"/>
  <c r="W23" i="135"/>
  <c r="AE23" i="135"/>
  <c r="AE21" i="135"/>
  <c r="FM21" i="135"/>
  <c r="FL21" i="135"/>
  <c r="FK21" i="135"/>
  <c r="CI94" i="135"/>
  <c r="BO94" i="135"/>
  <c r="BY65" i="135"/>
  <c r="BX65" i="135" s="1"/>
  <c r="BU65" i="135" s="1"/>
  <c r="HE65" i="135" s="1"/>
  <c r="CT79" i="135"/>
  <c r="CP79" i="135" s="1"/>
  <c r="BE73" i="135"/>
  <c r="CJ18" i="135"/>
  <c r="BE81" i="135"/>
  <c r="BE40" i="135"/>
  <c r="CU18" i="135"/>
  <c r="CP40" i="135"/>
  <c r="CS86" i="135"/>
  <c r="CQ86" i="135" s="1"/>
  <c r="BN57" i="135"/>
  <c r="CP84" i="135"/>
  <c r="CS65" i="135"/>
  <c r="CS38" i="135"/>
  <c r="BF97" i="135"/>
  <c r="CR89" i="135"/>
  <c r="CQ89" i="135" s="1"/>
  <c r="CT95" i="135"/>
  <c r="CP95" i="135" s="1"/>
  <c r="BE95" i="135"/>
  <c r="CR81" i="135"/>
  <c r="CQ81" i="135" s="1"/>
  <c r="CI65" i="135"/>
  <c r="CG65" i="135" s="1"/>
  <c r="BE69" i="135"/>
  <c r="CI38" i="135"/>
  <c r="CR40" i="135"/>
  <c r="BY72" i="135"/>
  <c r="BX72" i="135" s="1"/>
  <c r="BV72" i="135" s="1"/>
  <c r="CH81" i="135"/>
  <c r="BY40" i="135"/>
  <c r="BX40" i="135" s="1"/>
  <c r="BV40" i="135" s="1"/>
  <c r="BO65" i="135"/>
  <c r="BF38" i="135"/>
  <c r="CT86" i="135"/>
  <c r="CP86" i="135" s="1"/>
  <c r="CH40" i="135"/>
  <c r="CE82" i="135"/>
  <c r="AX17" i="135"/>
  <c r="BF17" i="135" s="1"/>
  <c r="CE67" i="135"/>
  <c r="CH89" i="135"/>
  <c r="CE75" i="135"/>
  <c r="BX71" i="135"/>
  <c r="BV71" i="135" s="1"/>
  <c r="CP82" i="135"/>
  <c r="CS39" i="135"/>
  <c r="CT80" i="135"/>
  <c r="CP80" i="135" s="1"/>
  <c r="CR95" i="135"/>
  <c r="CT70" i="135"/>
  <c r="CP70" i="135" s="1"/>
  <c r="BY62" i="135"/>
  <c r="BX62" i="135" s="1"/>
  <c r="BU62" i="135" s="1"/>
  <c r="HE62" i="135" s="1"/>
  <c r="CH72" i="135"/>
  <c r="CH95" i="135"/>
  <c r="CG95" i="135" s="1"/>
  <c r="CC95" i="135" s="1"/>
  <c r="CA17" i="135"/>
  <c r="BW17" i="135" s="1"/>
  <c r="CR94" i="135"/>
  <c r="CI85" i="135"/>
  <c r="CG85" i="135" s="1"/>
  <c r="BY96" i="135"/>
  <c r="BX96" i="135" s="1"/>
  <c r="BV96" i="135" s="1"/>
  <c r="CH57" i="135"/>
  <c r="BY57" i="135"/>
  <c r="BX57" i="135" s="1"/>
  <c r="BU57" i="135" s="1"/>
  <c r="HE57" i="135" s="1"/>
  <c r="BH17" i="135"/>
  <c r="BH23" i="135"/>
  <c r="BR23" i="135"/>
  <c r="CH48" i="135"/>
  <c r="CH87" i="135"/>
  <c r="BO99" i="135"/>
  <c r="BE37" i="135"/>
  <c r="CR69" i="135"/>
  <c r="CH69" i="135"/>
  <c r="CT71" i="135"/>
  <c r="CP71" i="135" s="1"/>
  <c r="CT81" i="135"/>
  <c r="CP81" i="135" s="1"/>
  <c r="BY82" i="135"/>
  <c r="BX82" i="135" s="1"/>
  <c r="BT82" i="135" s="1"/>
  <c r="CE50" i="135"/>
  <c r="BX41" i="135"/>
  <c r="BV41" i="135" s="1"/>
  <c r="CS83" i="135"/>
  <c r="AS58" i="135"/>
  <c r="AS22" i="135" s="1"/>
  <c r="BP22" i="135" s="1"/>
  <c r="AI58" i="135"/>
  <c r="AI22" i="135" s="1"/>
  <c r="AV58" i="135"/>
  <c r="AV22" i="135" s="1"/>
  <c r="BY22" i="135" s="1"/>
  <c r="CT48" i="135"/>
  <c r="CP48" i="135" s="1"/>
  <c r="CS97" i="135"/>
  <c r="CR37" i="135"/>
  <c r="CQ37" i="135" s="1"/>
  <c r="CT37" i="135"/>
  <c r="CP37" i="135" s="1"/>
  <c r="CH37" i="135"/>
  <c r="CH54" i="135"/>
  <c r="AY58" i="135"/>
  <c r="AY22" i="135" s="1"/>
  <c r="CP52" i="135"/>
  <c r="CE85" i="135"/>
  <c r="CS82" i="135"/>
  <c r="CQ82" i="135" s="1"/>
  <c r="CT83" i="135"/>
  <c r="CP83" i="135" s="1"/>
  <c r="CI97" i="135"/>
  <c r="CR96" i="135"/>
  <c r="BE83" i="135"/>
  <c r="BD83" i="135" s="1"/>
  <c r="AW58" i="135"/>
  <c r="AW22" i="135" s="1"/>
  <c r="CH22" i="135" s="1"/>
  <c r="CS56" i="135"/>
  <c r="BE97" i="135"/>
  <c r="CI79" i="135"/>
  <c r="CS90" i="135"/>
  <c r="BN76" i="135"/>
  <c r="CS84" i="135"/>
  <c r="CI90" i="135"/>
  <c r="CI56" i="135"/>
  <c r="CR97" i="135"/>
  <c r="BY87" i="135"/>
  <c r="BX87" i="135" s="1"/>
  <c r="BT87" i="135" s="1"/>
  <c r="CR73" i="135"/>
  <c r="BY45" i="135"/>
  <c r="BX45" i="135" s="1"/>
  <c r="BV45" i="135" s="1"/>
  <c r="BY54" i="135"/>
  <c r="BX54" i="135" s="1"/>
  <c r="BU54" i="135" s="1"/>
  <c r="HE54" i="135" s="1"/>
  <c r="CS80" i="135"/>
  <c r="CQ80" i="135" s="1"/>
  <c r="BZ20" i="135"/>
  <c r="CE96" i="135"/>
  <c r="BE76" i="135"/>
  <c r="CR71" i="135"/>
  <c r="BD79" i="135"/>
  <c r="BA79" i="135" s="1"/>
  <c r="CR68" i="135"/>
  <c r="CE48" i="135"/>
  <c r="CH71" i="135"/>
  <c r="BE86" i="135"/>
  <c r="BD86" i="135" s="1"/>
  <c r="BN74" i="135"/>
  <c r="CS79" i="135"/>
  <c r="BO79" i="135"/>
  <c r="BX39" i="135"/>
  <c r="BV39" i="135" s="1"/>
  <c r="CP96" i="135"/>
  <c r="CE80" i="135"/>
  <c r="BO37" i="135"/>
  <c r="CE90" i="135"/>
  <c r="BX73" i="135"/>
  <c r="BV73" i="135" s="1"/>
  <c r="BN89" i="135"/>
  <c r="BY78" i="135"/>
  <c r="BX78" i="135" s="1"/>
  <c r="BU78" i="135" s="1"/>
  <c r="HE78" i="135" s="1"/>
  <c r="CI39" i="135"/>
  <c r="CG39" i="135" s="1"/>
  <c r="BE57" i="135"/>
  <c r="CR45" i="135"/>
  <c r="BN94" i="135"/>
  <c r="CP65" i="135"/>
  <c r="BY74" i="135"/>
  <c r="BX74" i="135" s="1"/>
  <c r="BV74" i="135" s="1"/>
  <c r="BO39" i="135"/>
  <c r="CH45" i="135"/>
  <c r="CG45" i="135" s="1"/>
  <c r="BF37" i="135"/>
  <c r="BO98" i="135"/>
  <c r="CI37" i="135"/>
  <c r="CH96" i="135"/>
  <c r="CG96" i="135" s="1"/>
  <c r="CD96" i="135" s="1"/>
  <c r="HC96" i="135" s="1"/>
  <c r="AI18" i="135"/>
  <c r="CI82" i="135"/>
  <c r="BN48" i="135"/>
  <c r="CR83" i="135"/>
  <c r="BF99" i="135"/>
  <c r="BE48" i="135"/>
  <c r="CR56" i="135"/>
  <c r="BY97" i="135"/>
  <c r="BX97" i="135" s="1"/>
  <c r="BT97" i="135" s="1"/>
  <c r="CP49" i="135"/>
  <c r="CI83" i="135"/>
  <c r="CH82" i="135"/>
  <c r="CI43" i="135"/>
  <c r="BN96" i="135"/>
  <c r="BO83" i="135"/>
  <c r="BM83" i="135" s="1"/>
  <c r="BN82" i="135"/>
  <c r="BM82" i="135" s="1"/>
  <c r="BK82" i="135" s="1"/>
  <c r="HD82" i="135" s="1"/>
  <c r="BO43" i="135"/>
  <c r="CH83" i="135"/>
  <c r="CI99" i="135"/>
  <c r="BE82" i="135"/>
  <c r="BF43" i="135"/>
  <c r="BD43" i="135" s="1"/>
  <c r="BB43" i="135" s="1"/>
  <c r="HB43" i="135" s="1"/>
  <c r="CS99" i="135"/>
  <c r="BF82" i="135"/>
  <c r="BO51" i="135"/>
  <c r="BM51" i="135" s="1"/>
  <c r="BJ51" i="135" s="1"/>
  <c r="CI51" i="135"/>
  <c r="BO72" i="135"/>
  <c r="BM72" i="135" s="1"/>
  <c r="BK72" i="135" s="1"/>
  <c r="HD72" i="135" s="1"/>
  <c r="CS71" i="135"/>
  <c r="CU20" i="135"/>
  <c r="CI84" i="135"/>
  <c r="BE62" i="135"/>
  <c r="BD62" i="135" s="1"/>
  <c r="BA62" i="135" s="1"/>
  <c r="CS40" i="135"/>
  <c r="BO90" i="135"/>
  <c r="BM90" i="135" s="1"/>
  <c r="CS45" i="135"/>
  <c r="CI73" i="135"/>
  <c r="CR76" i="135"/>
  <c r="BO56" i="135"/>
  <c r="CR70" i="135"/>
  <c r="BN71" i="135"/>
  <c r="BM71" i="135" s="1"/>
  <c r="BK71" i="135" s="1"/>
  <c r="HD71" i="135" s="1"/>
  <c r="BY49" i="135"/>
  <c r="BX49" i="135" s="1"/>
  <c r="BT49" i="135" s="1"/>
  <c r="CH97" i="135"/>
  <c r="CH73" i="135"/>
  <c r="BO61" i="135"/>
  <c r="CI40" i="135"/>
  <c r="CR92" i="135"/>
  <c r="CQ92" i="135" s="1"/>
  <c r="CH49" i="135"/>
  <c r="CS51" i="135"/>
  <c r="BY76" i="135"/>
  <c r="BX76" i="135" s="1"/>
  <c r="BU76" i="135" s="1"/>
  <c r="HE76" i="135" s="1"/>
  <c r="CG76" i="135"/>
  <c r="CD76" i="135" s="1"/>
  <c r="HC76" i="135" s="1"/>
  <c r="CR90" i="135"/>
  <c r="CE66" i="135"/>
  <c r="CJ17" i="135"/>
  <c r="BF60" i="135"/>
  <c r="CE69" i="135"/>
  <c r="BF98" i="135"/>
  <c r="CS85" i="135"/>
  <c r="CQ98" i="135"/>
  <c r="CH80" i="135"/>
  <c r="CR72" i="135"/>
  <c r="CQ72" i="135" s="1"/>
  <c r="CT94" i="135"/>
  <c r="CP94" i="135" s="1"/>
  <c r="CS63" i="135"/>
  <c r="BY56" i="135"/>
  <c r="BX56" i="135" s="1"/>
  <c r="BV56" i="135" s="1"/>
  <c r="CI98" i="135"/>
  <c r="BO76" i="135"/>
  <c r="BF61" i="135"/>
  <c r="BE91" i="135"/>
  <c r="CI92" i="135"/>
  <c r="CG92" i="135" s="1"/>
  <c r="CC92" i="135" s="1"/>
  <c r="BN85" i="135"/>
  <c r="CT63" i="135"/>
  <c r="CP63" i="135" s="1"/>
  <c r="BY91" i="135"/>
  <c r="BX91" i="135" s="1"/>
  <c r="BT91" i="135" s="1"/>
  <c r="CS76" i="135"/>
  <c r="BF76" i="135"/>
  <c r="CT85" i="135"/>
  <c r="CP85" i="135" s="1"/>
  <c r="CI91" i="135"/>
  <c r="CR84" i="135"/>
  <c r="CH66" i="135"/>
  <c r="BY52" i="135"/>
  <c r="BX52" i="135" s="1"/>
  <c r="BV52" i="135" s="1"/>
  <c r="BF84" i="135"/>
  <c r="BD84" i="135" s="1"/>
  <c r="CH62" i="135"/>
  <c r="BO46" i="135"/>
  <c r="BF40" i="135"/>
  <c r="CT73" i="135"/>
  <c r="CP73" i="135" s="1"/>
  <c r="BF45" i="135"/>
  <c r="BD45" i="135" s="1"/>
  <c r="BF73" i="135"/>
  <c r="BN70" i="135"/>
  <c r="BN92" i="135"/>
  <c r="BN49" i="135"/>
  <c r="BM49" i="135" s="1"/>
  <c r="BK49" i="135" s="1"/>
  <c r="HD49" i="135" s="1"/>
  <c r="CH86" i="135"/>
  <c r="CR74" i="135"/>
  <c r="BY67" i="135"/>
  <c r="BX67" i="135" s="1"/>
  <c r="BV67" i="135" s="1"/>
  <c r="CI72" i="135"/>
  <c r="BF71" i="135"/>
  <c r="BD71" i="135" s="1"/>
  <c r="BB71" i="135" s="1"/>
  <c r="HB71" i="135" s="1"/>
  <c r="CI71" i="135"/>
  <c r="CE72" i="135"/>
  <c r="BN62" i="135"/>
  <c r="BO45" i="135"/>
  <c r="CS73" i="135"/>
  <c r="BE70" i="135"/>
  <c r="BD70" i="135" s="1"/>
  <c r="BB70" i="135" s="1"/>
  <c r="HB70" i="135" s="1"/>
  <c r="BE92" i="135"/>
  <c r="CR49" i="135"/>
  <c r="BN53" i="135"/>
  <c r="BM53" i="135" s="1"/>
  <c r="BN86" i="135"/>
  <c r="CH74" i="135"/>
  <c r="CG74" i="135" s="1"/>
  <c r="CC74" i="135" s="1"/>
  <c r="CR39" i="135"/>
  <c r="CT42" i="135"/>
  <c r="CP42" i="135" s="1"/>
  <c r="CP72" i="135"/>
  <c r="BP99" i="135"/>
  <c r="BF72" i="135"/>
  <c r="AX18" i="135"/>
  <c r="BF18" i="135" s="1"/>
  <c r="BE47" i="135"/>
  <c r="BN61" i="135"/>
  <c r="BO96" i="135"/>
  <c r="CI89" i="135"/>
  <c r="BO93" i="135"/>
  <c r="BF92" i="135"/>
  <c r="CI86" i="135"/>
  <c r="BN66" i="135"/>
  <c r="BO91" i="135"/>
  <c r="BM91" i="135" s="1"/>
  <c r="BK91" i="135" s="1"/>
  <c r="HD91" i="135" s="1"/>
  <c r="CI80" i="135"/>
  <c r="BO86" i="135"/>
  <c r="BE66" i="135"/>
  <c r="BD66" i="135" s="1"/>
  <c r="BB66" i="135" s="1"/>
  <c r="HB66" i="135" s="1"/>
  <c r="BF91" i="135"/>
  <c r="BO80" i="135"/>
  <c r="BY69" i="135"/>
  <c r="BX69" i="135" s="1"/>
  <c r="BU69" i="135" s="1"/>
  <c r="HE69" i="135" s="1"/>
  <c r="CH43" i="135"/>
  <c r="BE90" i="135"/>
  <c r="BD90" i="135" s="1"/>
  <c r="CT43" i="135"/>
  <c r="CP43" i="135" s="1"/>
  <c r="BX93" i="135"/>
  <c r="BU93" i="135" s="1"/>
  <c r="HE93" i="135" s="1"/>
  <c r="CR43" i="135"/>
  <c r="CQ43" i="135" s="1"/>
  <c r="BO89" i="135"/>
  <c r="BF96" i="135"/>
  <c r="BD96" i="135" s="1"/>
  <c r="BB96" i="135" s="1"/>
  <c r="HB96" i="135" s="1"/>
  <c r="BN43" i="135"/>
  <c r="CT90" i="135"/>
  <c r="CP90" i="135" s="1"/>
  <c r="BF89" i="135"/>
  <c r="BD89" i="135" s="1"/>
  <c r="BA89" i="135" s="1"/>
  <c r="CH90" i="135"/>
  <c r="CS96" i="135"/>
  <c r="CI60" i="135"/>
  <c r="CS60" i="135"/>
  <c r="CS61" i="135"/>
  <c r="CH68" i="135"/>
  <c r="CR91" i="135"/>
  <c r="CQ91" i="135" s="1"/>
  <c r="CR47" i="135"/>
  <c r="BE61" i="135"/>
  <c r="BN80" i="135"/>
  <c r="BO85" i="135"/>
  <c r="CT92" i="135"/>
  <c r="CP92" i="135" s="1"/>
  <c r="BE85" i="135"/>
  <c r="BD85" i="135" s="1"/>
  <c r="CI63" i="135"/>
  <c r="CG63" i="135" s="1"/>
  <c r="CD63" i="135" s="1"/>
  <c r="HC63" i="135" s="1"/>
  <c r="BN45" i="135"/>
  <c r="CT56" i="135"/>
  <c r="CP56" i="135" s="1"/>
  <c r="CH94" i="135"/>
  <c r="BN68" i="135"/>
  <c r="CH91" i="135"/>
  <c r="CH47" i="135"/>
  <c r="CR61" i="135"/>
  <c r="BE80" i="135"/>
  <c r="BD80" i="135" s="1"/>
  <c r="BB80" i="135" s="1"/>
  <c r="HB80" i="135" s="1"/>
  <c r="CR85" i="135"/>
  <c r="BE72" i="135"/>
  <c r="BO63" i="135"/>
  <c r="BY47" i="135"/>
  <c r="BX47" i="135" s="1"/>
  <c r="BU47" i="135" s="1"/>
  <c r="HE47" i="135" s="1"/>
  <c r="CS93" i="135"/>
  <c r="CE56" i="135"/>
  <c r="BT26" i="135"/>
  <c r="AW18" i="135"/>
  <c r="BE18" i="135" s="1"/>
  <c r="CH56" i="135"/>
  <c r="BY84" i="135"/>
  <c r="BX84" i="135" s="1"/>
  <c r="BV84" i="135" s="1"/>
  <c r="BY42" i="135"/>
  <c r="BX42" i="135" s="1"/>
  <c r="BT42" i="135" s="1"/>
  <c r="CP54" i="135"/>
  <c r="CT75" i="135"/>
  <c r="CP75" i="135" s="1"/>
  <c r="BN54" i="135"/>
  <c r="BX90" i="135"/>
  <c r="BV90" i="135" s="1"/>
  <c r="BE78" i="135"/>
  <c r="CH84" i="135"/>
  <c r="CR53" i="135"/>
  <c r="CR42" i="135"/>
  <c r="BN56" i="135"/>
  <c r="BO77" i="135"/>
  <c r="CI47" i="135"/>
  <c r="BE87" i="135"/>
  <c r="BD87" i="135" s="1"/>
  <c r="BA87" i="135" s="1"/>
  <c r="BF53" i="135"/>
  <c r="BN84" i="135"/>
  <c r="BM84" i="135" s="1"/>
  <c r="CT39" i="135"/>
  <c r="CP39" i="135" s="1"/>
  <c r="BE54" i="135"/>
  <c r="AY18" i="135"/>
  <c r="BF69" i="135"/>
  <c r="BN87" i="135"/>
  <c r="CS88" i="135"/>
  <c r="BN39" i="135"/>
  <c r="CT89" i="135"/>
  <c r="CP89" i="135" s="1"/>
  <c r="BE39" i="135"/>
  <c r="BD39" i="135" s="1"/>
  <c r="BB39" i="135" s="1"/>
  <c r="HB39" i="135" s="1"/>
  <c r="CS47" i="135"/>
  <c r="BE53" i="135"/>
  <c r="CT46" i="135"/>
  <c r="CP46" i="135" s="1"/>
  <c r="CR50" i="135"/>
  <c r="BO50" i="135"/>
  <c r="BM50" i="135" s="1"/>
  <c r="BJ50" i="135" s="1"/>
  <c r="CS74" i="135"/>
  <c r="CE53" i="135"/>
  <c r="BF74" i="135"/>
  <c r="BD74" i="135" s="1"/>
  <c r="CI50" i="135"/>
  <c r="CS55" i="135"/>
  <c r="CR67" i="135"/>
  <c r="CS42" i="135"/>
  <c r="CT99" i="135"/>
  <c r="CP99" i="135" s="1"/>
  <c r="CI81" i="135"/>
  <c r="CR77" i="135"/>
  <c r="BN42" i="135"/>
  <c r="CI42" i="135"/>
  <c r="CG42" i="135" s="1"/>
  <c r="CC42" i="135" s="1"/>
  <c r="CI55" i="135"/>
  <c r="CH67" i="135"/>
  <c r="CG67" i="135" s="1"/>
  <c r="CS53" i="135"/>
  <c r="BY99" i="135"/>
  <c r="BX99" i="135" s="1"/>
  <c r="BV99" i="135" s="1"/>
  <c r="BO81" i="135"/>
  <c r="BM81" i="135" s="1"/>
  <c r="BJ81" i="135" s="1"/>
  <c r="BE42" i="135"/>
  <c r="CT53" i="135"/>
  <c r="CP53" i="135" s="1"/>
  <c r="BO42" i="135"/>
  <c r="BO55" i="135"/>
  <c r="BN67" i="135"/>
  <c r="CI53" i="135"/>
  <c r="CG53" i="135" s="1"/>
  <c r="BF81" i="135"/>
  <c r="BX98" i="135"/>
  <c r="BT98" i="135" s="1"/>
  <c r="BF42" i="135"/>
  <c r="CH59" i="135"/>
  <c r="CE99" i="135"/>
  <c r="BZ17" i="135"/>
  <c r="CH50" i="135"/>
  <c r="CH77" i="135"/>
  <c r="CG77" i="135" s="1"/>
  <c r="BN77" i="135"/>
  <c r="BF47" i="135"/>
  <c r="BE50" i="135"/>
  <c r="BD50" i="135" s="1"/>
  <c r="BY61" i="135"/>
  <c r="BX61" i="135" s="1"/>
  <c r="BT61" i="135" s="1"/>
  <c r="CR93" i="135"/>
  <c r="CH46" i="135"/>
  <c r="CG46" i="135" s="1"/>
  <c r="CD46" i="135" s="1"/>
  <c r="HC46" i="135" s="1"/>
  <c r="BX53" i="135"/>
  <c r="BV53" i="135" s="1"/>
  <c r="BY66" i="135"/>
  <c r="BX66" i="135" s="1"/>
  <c r="BU66" i="135" s="1"/>
  <c r="HE66" i="135" s="1"/>
  <c r="CT93" i="135"/>
  <c r="CP93" i="135" s="1"/>
  <c r="CR75" i="135"/>
  <c r="CT88" i="135"/>
  <c r="CP88" i="135" s="1"/>
  <c r="BY68" i="135"/>
  <c r="BX68" i="135" s="1"/>
  <c r="BV68" i="135" s="1"/>
  <c r="CI93" i="135"/>
  <c r="CG93" i="135" s="1"/>
  <c r="BN93" i="135"/>
  <c r="BE93" i="135"/>
  <c r="BD93" i="135" s="1"/>
  <c r="BY50" i="135"/>
  <c r="BX50" i="135" s="1"/>
  <c r="BV50" i="135" s="1"/>
  <c r="CS50" i="135"/>
  <c r="BF95" i="135"/>
  <c r="BO52" i="135"/>
  <c r="BM52" i="135" s="1"/>
  <c r="CT77" i="135"/>
  <c r="CP77" i="135" s="1"/>
  <c r="BO74" i="135"/>
  <c r="CS78" i="135"/>
  <c r="CS68" i="135"/>
  <c r="BO87" i="135"/>
  <c r="CT59" i="135"/>
  <c r="CP59" i="135" s="1"/>
  <c r="AA33" i="135"/>
  <c r="BV26" i="135"/>
  <c r="CI49" i="135"/>
  <c r="BX75" i="135"/>
  <c r="BV75" i="135" s="1"/>
  <c r="CE88" i="135"/>
  <c r="CS69" i="135"/>
  <c r="BN63" i="135"/>
  <c r="BF46" i="135"/>
  <c r="BD46" i="135" s="1"/>
  <c r="CI88" i="135"/>
  <c r="BF77" i="135"/>
  <c r="BD77" i="135" s="1"/>
  <c r="CR78" i="135"/>
  <c r="CI52" i="135"/>
  <c r="CR52" i="135"/>
  <c r="CI68" i="135"/>
  <c r="BO75" i="135"/>
  <c r="CI75" i="135"/>
  <c r="CI87" i="135"/>
  <c r="CS46" i="135"/>
  <c r="BF88" i="135"/>
  <c r="BD88" i="135" s="1"/>
  <c r="BD68" i="135"/>
  <c r="BB68" i="135" s="1"/>
  <c r="HB68" i="135" s="1"/>
  <c r="CS52" i="135"/>
  <c r="CS95" i="135"/>
  <c r="BO68" i="135"/>
  <c r="AS18" i="135"/>
  <c r="BP18" i="135" s="1"/>
  <c r="BO78" i="135"/>
  <c r="BM78" i="135" s="1"/>
  <c r="BO95" i="135"/>
  <c r="BM95" i="135" s="1"/>
  <c r="CS75" i="135"/>
  <c r="BD75" i="135"/>
  <c r="BA75" i="135" s="1"/>
  <c r="CI69" i="135"/>
  <c r="CS77" i="135"/>
  <c r="CH78" i="135"/>
  <c r="CG78" i="135" s="1"/>
  <c r="CC78" i="135" s="1"/>
  <c r="BN99" i="135"/>
  <c r="BN88" i="135"/>
  <c r="BM88" i="135" s="1"/>
  <c r="CA19" i="135"/>
  <c r="BW19" i="135" s="1"/>
  <c r="BF78" i="135"/>
  <c r="CS87" i="135"/>
  <c r="CQ87" i="135" s="1"/>
  <c r="BF67" i="135"/>
  <c r="BD67" i="135" s="1"/>
  <c r="BO92" i="135"/>
  <c r="BO67" i="135"/>
  <c r="BH24" i="135"/>
  <c r="CS67" i="135"/>
  <c r="BE63" i="135"/>
  <c r="BD63" i="135" s="1"/>
  <c r="BB63" i="135" s="1"/>
  <c r="HB63" i="135" s="1"/>
  <c r="CR46" i="135"/>
  <c r="CH75" i="135"/>
  <c r="BN59" i="135"/>
  <c r="BE99" i="135"/>
  <c r="CH52" i="135"/>
  <c r="CR88" i="135"/>
  <c r="CR63" i="135"/>
  <c r="BN46" i="135"/>
  <c r="BN75" i="135"/>
  <c r="BE59" i="135"/>
  <c r="CR99" i="135"/>
  <c r="BE52" i="135"/>
  <c r="BD52" i="135" s="1"/>
  <c r="CH88" i="135"/>
  <c r="BH19" i="135"/>
  <c r="BZ19" i="135"/>
  <c r="CS66" i="135"/>
  <c r="CQ66" i="135" s="1"/>
  <c r="CH99" i="135"/>
  <c r="CP67" i="135"/>
  <c r="CI66" i="135"/>
  <c r="BO66" i="135"/>
  <c r="S33" i="135"/>
  <c r="BR24" i="135"/>
  <c r="CS49" i="135"/>
  <c r="AA10" i="135"/>
  <c r="AE10" i="135"/>
  <c r="W12" i="135"/>
  <c r="W10" i="135"/>
  <c r="CA10" i="135"/>
  <c r="BW10" i="135" s="1"/>
  <c r="BR10" i="135"/>
  <c r="BH10" i="135"/>
  <c r="CJ13" i="135"/>
  <c r="S10" i="135"/>
  <c r="CU13" i="135"/>
  <c r="EZ22" i="135"/>
  <c r="AX58" i="135"/>
  <c r="BF49" i="135"/>
  <c r="BD49" i="135" s="1"/>
  <c r="AA12" i="135"/>
  <c r="W24" i="135"/>
  <c r="W13" i="135"/>
  <c r="BU14" i="135"/>
  <c r="HE14" i="135" s="1"/>
  <c r="BT14" i="135"/>
  <c r="CA13" i="135"/>
  <c r="BW13" i="135" s="1"/>
  <c r="BR13" i="135"/>
  <c r="BH13" i="135"/>
  <c r="AE24" i="135"/>
  <c r="AE13" i="135"/>
  <c r="CJ24" i="135"/>
  <c r="S17" i="135"/>
  <c r="DA38" i="135"/>
  <c r="DF38" i="135"/>
  <c r="CX38" i="135"/>
  <c r="CZ38" i="135"/>
  <c r="DB38" i="135"/>
  <c r="DG38" i="135"/>
  <c r="S12" i="135"/>
  <c r="CY38" i="135"/>
  <c r="DD38" i="135"/>
  <c r="DC38" i="135"/>
  <c r="DE38" i="135"/>
  <c r="BT15" i="135"/>
  <c r="BU15" i="135"/>
  <c r="HE15" i="135" s="1"/>
  <c r="BV15" i="135"/>
  <c r="BV14" i="135"/>
  <c r="CU24" i="135"/>
  <c r="BH12" i="135"/>
  <c r="BR12" i="135"/>
  <c r="CA12" i="135"/>
  <c r="BW12" i="135" s="1"/>
  <c r="AE17" i="135"/>
  <c r="AE12" i="135"/>
  <c r="BD56" i="135"/>
  <c r="BA56" i="135" s="1"/>
  <c r="CX20" i="135"/>
  <c r="AW55" i="135"/>
  <c r="AY55" i="135"/>
  <c r="AS55" i="135"/>
  <c r="AI55" i="135"/>
  <c r="AV55" i="135"/>
  <c r="AA21" i="135"/>
  <c r="FD57" i="135"/>
  <c r="FD21" i="135" s="1"/>
  <c r="FI57" i="135"/>
  <c r="FI21" i="135" s="1"/>
  <c r="FC57" i="135"/>
  <c r="FC21" i="135" s="1"/>
  <c r="FH57" i="135"/>
  <c r="FH21" i="135" s="1"/>
  <c r="FB57" i="135"/>
  <c r="FB21" i="135" s="1"/>
  <c r="FG57" i="135"/>
  <c r="FG21" i="135" s="1"/>
  <c r="FA57" i="135"/>
  <c r="FA21" i="135" s="1"/>
  <c r="FF57" i="135"/>
  <c r="FF21" i="135" s="1"/>
  <c r="EZ57" i="135"/>
  <c r="FE57" i="135"/>
  <c r="FE21" i="135" s="1"/>
  <c r="CA20" i="135"/>
  <c r="BW20" i="135" s="1"/>
  <c r="BR20" i="135"/>
  <c r="BH20" i="135"/>
  <c r="AA19" i="135"/>
  <c r="FF44" i="135"/>
  <c r="FD44" i="135"/>
  <c r="FA44" i="135"/>
  <c r="FC44" i="135"/>
  <c r="FE44" i="135"/>
  <c r="FG44" i="135"/>
  <c r="FB44" i="135"/>
  <c r="EZ44" i="135"/>
  <c r="AX59" i="135"/>
  <c r="DB64" i="135"/>
  <c r="DB33" i="135" s="1"/>
  <c r="DD64" i="135"/>
  <c r="DD33" i="135" s="1"/>
  <c r="DH64" i="135"/>
  <c r="DL64" i="135"/>
  <c r="DA64" i="135"/>
  <c r="DA33" i="135" s="1"/>
  <c r="DC64" i="135"/>
  <c r="DC33" i="135" s="1"/>
  <c r="DE64" i="135"/>
  <c r="DE33" i="135" s="1"/>
  <c r="DI64" i="135"/>
  <c r="CY64" i="135"/>
  <c r="CY33" i="135" s="1"/>
  <c r="DF64" i="135"/>
  <c r="DF33" i="135" s="1"/>
  <c r="DJ64" i="135"/>
  <c r="CX64" i="135"/>
  <c r="CX13" i="135" s="1"/>
  <c r="CZ64" i="135"/>
  <c r="CZ33" i="135" s="1"/>
  <c r="DG64" i="135"/>
  <c r="DG33" i="135" s="1"/>
  <c r="DK64" i="135"/>
  <c r="S24" i="135"/>
  <c r="BT29" i="135"/>
  <c r="BU29" i="135"/>
  <c r="HE29" i="135" s="1"/>
  <c r="AA20" i="135"/>
  <c r="FI54" i="135"/>
  <c r="FC54" i="135"/>
  <c r="EZ54" i="135"/>
  <c r="FB54" i="135"/>
  <c r="FG54" i="135"/>
  <c r="FD54" i="135"/>
  <c r="FA54" i="135"/>
  <c r="FF54" i="135"/>
  <c r="FK54" i="135"/>
  <c r="FH54" i="135"/>
  <c r="FE54" i="135"/>
  <c r="FJ54" i="135"/>
  <c r="FL54" i="135"/>
  <c r="S19" i="135"/>
  <c r="CY44" i="135"/>
  <c r="DC44" i="135"/>
  <c r="CX44" i="135"/>
  <c r="CZ44" i="135"/>
  <c r="DB44" i="135"/>
  <c r="DD44" i="135"/>
  <c r="DA44" i="135"/>
  <c r="DE44" i="135"/>
  <c r="BH18" i="135"/>
  <c r="CA18" i="135"/>
  <c r="BW18" i="135" s="1"/>
  <c r="BR18" i="135"/>
  <c r="FI64" i="135"/>
  <c r="FI23" i="135" s="1"/>
  <c r="FL64" i="135"/>
  <c r="FL33" i="135" s="1"/>
  <c r="FD64" i="135"/>
  <c r="FD33" i="135" s="1"/>
  <c r="FK64" i="135"/>
  <c r="FK33" i="135" s="1"/>
  <c r="FM64" i="135"/>
  <c r="FM23" i="135" s="1"/>
  <c r="FC64" i="135"/>
  <c r="FC33" i="135" s="1"/>
  <c r="FJ64" i="135"/>
  <c r="FJ33" i="135" s="1"/>
  <c r="FA64" i="135"/>
  <c r="FA33" i="135" s="1"/>
  <c r="FB64" i="135"/>
  <c r="FB33" i="135" s="1"/>
  <c r="FH64" i="135"/>
  <c r="FH23" i="135" s="1"/>
  <c r="EZ64" i="135"/>
  <c r="EZ13" i="135" s="1"/>
  <c r="FE64" i="135"/>
  <c r="FE33" i="135" s="1"/>
  <c r="FG64" i="135"/>
  <c r="FG33" i="135" s="1"/>
  <c r="FN64" i="135"/>
  <c r="FF64" i="135"/>
  <c r="FF33" i="135" s="1"/>
  <c r="AA24" i="135"/>
  <c r="BV29" i="135"/>
  <c r="CY60" i="135"/>
  <c r="DF60" i="135"/>
  <c r="DF21" i="135" s="1"/>
  <c r="CX60" i="135"/>
  <c r="CX21" i="135" s="1"/>
  <c r="CZ60" i="135"/>
  <c r="DG60" i="135"/>
  <c r="DG21" i="135" s="1"/>
  <c r="DB60" i="135"/>
  <c r="DD60" i="135"/>
  <c r="DA60" i="135"/>
  <c r="DC60" i="135"/>
  <c r="DE60" i="135"/>
  <c r="S23" i="135"/>
  <c r="W17" i="135"/>
  <c r="AE19" i="135"/>
  <c r="BU27" i="135"/>
  <c r="HE27" i="135" s="1"/>
  <c r="BT27" i="135"/>
  <c r="BD94" i="135"/>
  <c r="BB94" i="135" s="1"/>
  <c r="HB94" i="135" s="1"/>
  <c r="BX48" i="135"/>
  <c r="BV48" i="135" s="1"/>
  <c r="BM47" i="135"/>
  <c r="BJ47" i="135" s="1"/>
  <c r="CS48" i="135"/>
  <c r="CQ48" i="135" s="1"/>
  <c r="BF48" i="135"/>
  <c r="BO48" i="135"/>
  <c r="CI48" i="135"/>
  <c r="BU46" i="135"/>
  <c r="HE46" i="135" s="1"/>
  <c r="BT46" i="135"/>
  <c r="BV46" i="135"/>
  <c r="BM69" i="135"/>
  <c r="BV88" i="135"/>
  <c r="BU88" i="135"/>
  <c r="HE88" i="135" s="1"/>
  <c r="BT88" i="135"/>
  <c r="BV59" i="135"/>
  <c r="BT59" i="135"/>
  <c r="BU59" i="135"/>
  <c r="HE59" i="135" s="1"/>
  <c r="BM97" i="135"/>
  <c r="BU85" i="135"/>
  <c r="HE85" i="135" s="1"/>
  <c r="BT85" i="135"/>
  <c r="BV85" i="135"/>
  <c r="BV70" i="135"/>
  <c r="BT70" i="135"/>
  <c r="BU70" i="135"/>
  <c r="HE70" i="135" s="1"/>
  <c r="CG61" i="135"/>
  <c r="BV86" i="135"/>
  <c r="BT86" i="135"/>
  <c r="BU86" i="135"/>
  <c r="HE86" i="135" s="1"/>
  <c r="BM40" i="135"/>
  <c r="BV80" i="135"/>
  <c r="BT80" i="135"/>
  <c r="BU80" i="135"/>
  <c r="HE80" i="135" s="1"/>
  <c r="BU77" i="135"/>
  <c r="HE77" i="135" s="1"/>
  <c r="BV77" i="135"/>
  <c r="BT77" i="135"/>
  <c r="BV92" i="135"/>
  <c r="BU92" i="135"/>
  <c r="HE92" i="135" s="1"/>
  <c r="BT92" i="135"/>
  <c r="BU43" i="135"/>
  <c r="HE43" i="135" s="1"/>
  <c r="BV43" i="135"/>
  <c r="BT43" i="135"/>
  <c r="BT94" i="135"/>
  <c r="BU94" i="135"/>
  <c r="HE94" i="135" s="1"/>
  <c r="BV94" i="135"/>
  <c r="BM73" i="135"/>
  <c r="BV83" i="135"/>
  <c r="BT83" i="135"/>
  <c r="BU83" i="135"/>
  <c r="HE83" i="135" s="1"/>
  <c r="BV79" i="135"/>
  <c r="BU79" i="135"/>
  <c r="HE79" i="135" s="1"/>
  <c r="BT79" i="135"/>
  <c r="BV51" i="135"/>
  <c r="BU51" i="135"/>
  <c r="HE51" i="135" s="1"/>
  <c r="BT51" i="135"/>
  <c r="BT89" i="135"/>
  <c r="BV89" i="135"/>
  <c r="BU89" i="135"/>
  <c r="HE89" i="135" s="1"/>
  <c r="BV81" i="135"/>
  <c r="BT81" i="135"/>
  <c r="BU81" i="135"/>
  <c r="HE81" i="135" s="1"/>
  <c r="FD35" i="135"/>
  <c r="FF35" i="135"/>
  <c r="FK35" i="135"/>
  <c r="FM35" i="135"/>
  <c r="FN35" i="135"/>
  <c r="FE35" i="135"/>
  <c r="FL35" i="135"/>
  <c r="FA35" i="135"/>
  <c r="FH35" i="135"/>
  <c r="S35" i="135"/>
  <c r="BH35" i="135"/>
  <c r="BC35" i="135" s="1"/>
  <c r="CA35" i="135"/>
  <c r="BW35" i="135" s="1"/>
  <c r="BR35" i="135"/>
  <c r="BL35" i="135" s="1"/>
  <c r="FB35" i="135"/>
  <c r="CU35" i="135"/>
  <c r="BZ35" i="135"/>
  <c r="CJ35" i="135"/>
  <c r="CF35" i="135" s="1"/>
  <c r="FC35" i="135"/>
  <c r="FG35" i="135"/>
  <c r="EZ35" i="135"/>
  <c r="CJ33" i="135"/>
  <c r="CF33" i="135" s="1"/>
  <c r="CU33" i="135"/>
  <c r="BZ33" i="135"/>
  <c r="CA33" i="135"/>
  <c r="BW33" i="135" s="1"/>
  <c r="BR33" i="135"/>
  <c r="BL33" i="135" s="1"/>
  <c r="BH33" i="135"/>
  <c r="BC33" i="135" s="1"/>
  <c r="AT33" i="109"/>
  <c r="AU26" i="109"/>
  <c r="AT22" i="109"/>
  <c r="CJ19" i="135" l="1"/>
  <c r="CJ12" i="135"/>
  <c r="CU12" i="135"/>
  <c r="CU10" i="135"/>
  <c r="CJ10" i="135"/>
  <c r="BV63" i="135"/>
  <c r="BU63" i="135"/>
  <c r="HE63" i="135" s="1"/>
  <c r="BU37" i="135"/>
  <c r="HE37" i="135" s="1"/>
  <c r="BV37" i="135"/>
  <c r="BX22" i="135"/>
  <c r="BT22" i="135" s="1"/>
  <c r="BM37" i="135"/>
  <c r="BK37" i="135" s="1"/>
  <c r="HD37" i="135" s="1"/>
  <c r="AI20" i="135"/>
  <c r="BM70" i="135"/>
  <c r="BJ70" i="135" s="1"/>
  <c r="BM114" i="135"/>
  <c r="BJ114" i="135" s="1"/>
  <c r="DJ12" i="135"/>
  <c r="DH12" i="135"/>
  <c r="BM102" i="135"/>
  <c r="BJ102" i="135" s="1"/>
  <c r="CQ79" i="135"/>
  <c r="CN79" i="135" s="1"/>
  <c r="HF79" i="135" s="1"/>
  <c r="BU107" i="135"/>
  <c r="BV112" i="135"/>
  <c r="CQ109" i="135"/>
  <c r="CM109" i="135" s="1"/>
  <c r="CG112" i="135"/>
  <c r="CC112" i="135" s="1"/>
  <c r="BM111" i="135"/>
  <c r="BJ111" i="135" s="1"/>
  <c r="CM106" i="135"/>
  <c r="BT112" i="135"/>
  <c r="BD100" i="135"/>
  <c r="BA100" i="135" s="1"/>
  <c r="CQ111" i="135"/>
  <c r="CM111" i="135" s="1"/>
  <c r="CN112" i="135"/>
  <c r="CQ70" i="135"/>
  <c r="CM70" i="135" s="1"/>
  <c r="BU102" i="135"/>
  <c r="BM107" i="135"/>
  <c r="BK107" i="135" s="1"/>
  <c r="BV111" i="135"/>
  <c r="BT107" i="135"/>
  <c r="BT102" i="135"/>
  <c r="BU113" i="135"/>
  <c r="CQ113" i="135"/>
  <c r="CM113" i="135" s="1"/>
  <c r="BD109" i="135"/>
  <c r="BA109" i="135" s="1"/>
  <c r="CQ104" i="135"/>
  <c r="CM104" i="135" s="1"/>
  <c r="CQ102" i="135"/>
  <c r="CN102" i="135" s="1"/>
  <c r="BU114" i="135"/>
  <c r="BB104" i="135"/>
  <c r="CQ101" i="135"/>
  <c r="CN101" i="135" s="1"/>
  <c r="BD107" i="135"/>
  <c r="BB107" i="135" s="1"/>
  <c r="CG103" i="135"/>
  <c r="CD103" i="135" s="1"/>
  <c r="BM62" i="135"/>
  <c r="BK62" i="135" s="1"/>
  <c r="HD62" i="135" s="1"/>
  <c r="BD98" i="135"/>
  <c r="BA98" i="135" s="1"/>
  <c r="BU101" i="135"/>
  <c r="BU111" i="135"/>
  <c r="BD112" i="135"/>
  <c r="BB112" i="135" s="1"/>
  <c r="BM100" i="135"/>
  <c r="BJ100" i="135" s="1"/>
  <c r="BM101" i="135"/>
  <c r="BK101" i="135" s="1"/>
  <c r="BD106" i="135"/>
  <c r="BA106" i="135" s="1"/>
  <c r="CQ65" i="135"/>
  <c r="CM65" i="135" s="1"/>
  <c r="CC102" i="135"/>
  <c r="CD102" i="135"/>
  <c r="BV113" i="135"/>
  <c r="CG111" i="135"/>
  <c r="CD111" i="135" s="1"/>
  <c r="CN106" i="135"/>
  <c r="BB113" i="135"/>
  <c r="BT109" i="135"/>
  <c r="FC20" i="135"/>
  <c r="BU104" i="135"/>
  <c r="BM103" i="135"/>
  <c r="BJ103" i="135" s="1"/>
  <c r="BD103" i="135"/>
  <c r="BB103" i="135" s="1"/>
  <c r="BE25" i="135"/>
  <c r="CQ114" i="135"/>
  <c r="CM114" i="135" s="1"/>
  <c r="BM41" i="135"/>
  <c r="BK41" i="135" s="1"/>
  <c r="HD41" i="135" s="1"/>
  <c r="CG100" i="135"/>
  <c r="BM113" i="135"/>
  <c r="BJ113" i="135" s="1"/>
  <c r="CG113" i="135"/>
  <c r="CD113" i="135" s="1"/>
  <c r="BU95" i="135"/>
  <c r="HE95" i="135" s="1"/>
  <c r="CG98" i="135"/>
  <c r="CD98" i="135" s="1"/>
  <c r="HC98" i="135" s="1"/>
  <c r="CN100" i="135"/>
  <c r="CG114" i="135"/>
  <c r="CD114" i="135" s="1"/>
  <c r="BM106" i="135"/>
  <c r="BJ106" i="135" s="1"/>
  <c r="BT114" i="135"/>
  <c r="BD110" i="135"/>
  <c r="BB110" i="135" s="1"/>
  <c r="BV95" i="135"/>
  <c r="BY25" i="135"/>
  <c r="BX25" i="135" s="1"/>
  <c r="BU25" i="135" s="1"/>
  <c r="HE25" i="135" s="1"/>
  <c r="BM108" i="135"/>
  <c r="BJ108" i="135" s="1"/>
  <c r="CC104" i="135"/>
  <c r="CQ25" i="135"/>
  <c r="CG62" i="135"/>
  <c r="CC62" i="135" s="1"/>
  <c r="CG41" i="135"/>
  <c r="CD41" i="135" s="1"/>
  <c r="HC41" i="135" s="1"/>
  <c r="BB41" i="135"/>
  <c r="HB41" i="135" s="1"/>
  <c r="CH25" i="135"/>
  <c r="BN25" i="135"/>
  <c r="CQ108" i="135"/>
  <c r="CN108" i="135" s="1"/>
  <c r="CD101" i="135"/>
  <c r="CC101" i="135"/>
  <c r="BT101" i="135"/>
  <c r="BT104" i="135"/>
  <c r="CG73" i="135"/>
  <c r="CD73" i="135" s="1"/>
  <c r="HC73" i="135" s="1"/>
  <c r="BM94" i="135"/>
  <c r="BJ94" i="135" s="1"/>
  <c r="CQ94" i="135"/>
  <c r="CM94" i="135" s="1"/>
  <c r="BM65" i="135"/>
  <c r="BK65" i="135" s="1"/>
  <c r="HD65" i="135" s="1"/>
  <c r="BK104" i="135"/>
  <c r="DJ19" i="135"/>
  <c r="CG51" i="135"/>
  <c r="CD51" i="135" s="1"/>
  <c r="HC51" i="135" s="1"/>
  <c r="CI25" i="135"/>
  <c r="BF25" i="135"/>
  <c r="BM98" i="135"/>
  <c r="BK98" i="135" s="1"/>
  <c r="HD98" i="135" s="1"/>
  <c r="BO25" i="135"/>
  <c r="DO12" i="135"/>
  <c r="DK12" i="135"/>
  <c r="DO19" i="135"/>
  <c r="CQ51" i="135"/>
  <c r="CN51" i="135" s="1"/>
  <c r="HF51" i="135" s="1"/>
  <c r="CQ110" i="135"/>
  <c r="CN110" i="135" s="1"/>
  <c r="CD106" i="135"/>
  <c r="CC106" i="135"/>
  <c r="DH19" i="135"/>
  <c r="BV109" i="135"/>
  <c r="CM100" i="135"/>
  <c r="BT100" i="135"/>
  <c r="CG108" i="135"/>
  <c r="CD108" i="135" s="1"/>
  <c r="CG105" i="135"/>
  <c r="CC105" i="135" s="1"/>
  <c r="CM112" i="135"/>
  <c r="BU100" i="135"/>
  <c r="BB102" i="135"/>
  <c r="DN12" i="135"/>
  <c r="CQ39" i="135"/>
  <c r="CM39" i="135" s="1"/>
  <c r="DN19" i="135"/>
  <c r="CQ56" i="135"/>
  <c r="CN56" i="135" s="1"/>
  <c r="HF56" i="135" s="1"/>
  <c r="CG79" i="135"/>
  <c r="CD79" i="135" s="1"/>
  <c r="HC79" i="135" s="1"/>
  <c r="BM110" i="135"/>
  <c r="BK110" i="135" s="1"/>
  <c r="DI12" i="135"/>
  <c r="CT18" i="135"/>
  <c r="BB114" i="135"/>
  <c r="CG110" i="135"/>
  <c r="CD110" i="135" s="1"/>
  <c r="DL12" i="135"/>
  <c r="BD105" i="135"/>
  <c r="BA105" i="135" s="1"/>
  <c r="FD20" i="135"/>
  <c r="FB20" i="135"/>
  <c r="CQ105" i="135"/>
  <c r="CM105" i="135" s="1"/>
  <c r="BU105" i="135"/>
  <c r="BT105" i="135"/>
  <c r="BV105" i="135"/>
  <c r="CC109" i="135"/>
  <c r="CD109" i="135"/>
  <c r="CN103" i="135"/>
  <c r="CM103" i="135"/>
  <c r="BB108" i="135"/>
  <c r="BA108" i="135"/>
  <c r="BB111" i="135"/>
  <c r="BA111" i="135"/>
  <c r="BT108" i="135"/>
  <c r="BU108" i="135"/>
  <c r="BV108" i="135"/>
  <c r="BV103" i="135"/>
  <c r="BT103" i="135"/>
  <c r="BU103" i="135"/>
  <c r="BT110" i="135"/>
  <c r="BU110" i="135"/>
  <c r="BV110" i="135"/>
  <c r="BK109" i="135"/>
  <c r="BJ109" i="135"/>
  <c r="CD107" i="135"/>
  <c r="CC107" i="135"/>
  <c r="BJ112" i="135"/>
  <c r="BK112" i="135"/>
  <c r="BB101" i="135"/>
  <c r="BA101" i="135"/>
  <c r="CM107" i="135"/>
  <c r="CN107" i="135"/>
  <c r="BK105" i="135"/>
  <c r="BJ105" i="135"/>
  <c r="FF20" i="135"/>
  <c r="DM19" i="135"/>
  <c r="FE20" i="135"/>
  <c r="FA20" i="135"/>
  <c r="DM12" i="135"/>
  <c r="BM79" i="135"/>
  <c r="BJ79" i="135" s="1"/>
  <c r="CG97" i="135"/>
  <c r="CD97" i="135" s="1"/>
  <c r="HC97" i="135" s="1"/>
  <c r="CQ45" i="135"/>
  <c r="CM45" i="135" s="1"/>
  <c r="FA23" i="135"/>
  <c r="FN10" i="135"/>
  <c r="FN23" i="135"/>
  <c r="FC23" i="135"/>
  <c r="FN19" i="135"/>
  <c r="FN12" i="135"/>
  <c r="DE23" i="135"/>
  <c r="DE21" i="135"/>
  <c r="DB23" i="135"/>
  <c r="DB21" i="135"/>
  <c r="FG23" i="135"/>
  <c r="FL23" i="135"/>
  <c r="FJ23" i="135"/>
  <c r="FQ10" i="135"/>
  <c r="FQ12" i="135"/>
  <c r="FQ19" i="135"/>
  <c r="FP19" i="135"/>
  <c r="FP10" i="135"/>
  <c r="FP12" i="135"/>
  <c r="DD23" i="135"/>
  <c r="DD21" i="135"/>
  <c r="DC23" i="135"/>
  <c r="DC21" i="135"/>
  <c r="CY23" i="135"/>
  <c r="CY21" i="135"/>
  <c r="FG20" i="135"/>
  <c r="DI10" i="135"/>
  <c r="DI23" i="135"/>
  <c r="DL10" i="135"/>
  <c r="DL23" i="135"/>
  <c r="FD23" i="135"/>
  <c r="FB23" i="135"/>
  <c r="FO10" i="135"/>
  <c r="FO12" i="135"/>
  <c r="FO19" i="135"/>
  <c r="DA23" i="135"/>
  <c r="DA21" i="135"/>
  <c r="CZ23" i="135"/>
  <c r="CZ21" i="135"/>
  <c r="DK10" i="135"/>
  <c r="DK23" i="135"/>
  <c r="DJ10" i="135"/>
  <c r="DJ23" i="135"/>
  <c r="DH10" i="135"/>
  <c r="DH23" i="135"/>
  <c r="EZ23" i="135"/>
  <c r="FK23" i="135"/>
  <c r="FE23" i="135"/>
  <c r="FF23" i="135"/>
  <c r="CG94" i="135"/>
  <c r="CD94" i="135" s="1"/>
  <c r="HC94" i="135" s="1"/>
  <c r="BD40" i="135"/>
  <c r="BB40" i="135" s="1"/>
  <c r="HB40" i="135" s="1"/>
  <c r="BN58" i="135"/>
  <c r="BD73" i="135"/>
  <c r="BB73" i="135" s="1"/>
  <c r="HB73" i="135" s="1"/>
  <c r="BD81" i="135"/>
  <c r="BB81" i="135" s="1"/>
  <c r="HB81" i="135" s="1"/>
  <c r="CI17" i="135"/>
  <c r="BT40" i="135"/>
  <c r="CS17" i="135"/>
  <c r="BT72" i="135"/>
  <c r="BU82" i="135"/>
  <c r="HE82" i="135" s="1"/>
  <c r="CG99" i="135"/>
  <c r="CC99" i="135" s="1"/>
  <c r="BV57" i="135"/>
  <c r="BV65" i="135"/>
  <c r="BV87" i="135"/>
  <c r="BT52" i="135"/>
  <c r="BV82" i="135"/>
  <c r="BU45" i="135"/>
  <c r="HE45" i="135" s="1"/>
  <c r="BT62" i="135"/>
  <c r="BT57" i="135"/>
  <c r="BU96" i="135"/>
  <c r="HE96" i="135" s="1"/>
  <c r="BT71" i="135"/>
  <c r="BV62" i="135"/>
  <c r="CQ69" i="135"/>
  <c r="CM69" i="135" s="1"/>
  <c r="CG89" i="135"/>
  <c r="CD89" i="135" s="1"/>
  <c r="HC89" i="135" s="1"/>
  <c r="CQ40" i="135"/>
  <c r="CN40" i="135" s="1"/>
  <c r="HF40" i="135" s="1"/>
  <c r="BD97" i="135"/>
  <c r="BB97" i="135" s="1"/>
  <c r="HB97" i="135" s="1"/>
  <c r="CQ97" i="135"/>
  <c r="CN97" i="135" s="1"/>
  <c r="HF97" i="135" s="1"/>
  <c r="BB75" i="135"/>
  <c r="HB75" i="135" s="1"/>
  <c r="BU41" i="135"/>
  <c r="HE41" i="135" s="1"/>
  <c r="CG48" i="135"/>
  <c r="CD48" i="135" s="1"/>
  <c r="HC48" i="135" s="1"/>
  <c r="BT84" i="135"/>
  <c r="CG69" i="135"/>
  <c r="CD69" i="135" s="1"/>
  <c r="HC69" i="135" s="1"/>
  <c r="BU75" i="135"/>
  <c r="HE75" i="135" s="1"/>
  <c r="CN82" i="135"/>
  <c r="HF82" i="135" s="1"/>
  <c r="BU40" i="135"/>
  <c r="HE40" i="135" s="1"/>
  <c r="BT75" i="135"/>
  <c r="BD95" i="135"/>
  <c r="BA95" i="135" s="1"/>
  <c r="CG40" i="135"/>
  <c r="CC40" i="135" s="1"/>
  <c r="CQ95" i="135"/>
  <c r="CN95" i="135" s="1"/>
  <c r="HF95" i="135" s="1"/>
  <c r="CT58" i="135"/>
  <c r="CP58" i="135" s="1"/>
  <c r="BD69" i="135"/>
  <c r="BA69" i="135" s="1"/>
  <c r="CQ73" i="135"/>
  <c r="CN73" i="135" s="1"/>
  <c r="HF73" i="135" s="1"/>
  <c r="CG71" i="135"/>
  <c r="CC71" i="135" s="1"/>
  <c r="CG87" i="135"/>
  <c r="CC87" i="135" s="1"/>
  <c r="BT96" i="135"/>
  <c r="BT41" i="135"/>
  <c r="BU71" i="135"/>
  <c r="HE71" i="135" s="1"/>
  <c r="BT74" i="135"/>
  <c r="BT73" i="135"/>
  <c r="BU72" i="135"/>
  <c r="HE72" i="135" s="1"/>
  <c r="BO17" i="135"/>
  <c r="CG81" i="135"/>
  <c r="CC81" i="135" s="1"/>
  <c r="CT22" i="135"/>
  <c r="CG72" i="135"/>
  <c r="CC72" i="135" s="1"/>
  <c r="BD76" i="135"/>
  <c r="BA76" i="135" s="1"/>
  <c r="CQ90" i="135"/>
  <c r="CM90" i="135" s="1"/>
  <c r="CM37" i="135"/>
  <c r="BU97" i="135"/>
  <c r="HE97" i="135" s="1"/>
  <c r="BJ82" i="135"/>
  <c r="BB51" i="135"/>
  <c r="HB51" i="135" s="1"/>
  <c r="BU87" i="135"/>
  <c r="HE87" i="135" s="1"/>
  <c r="CG49" i="135"/>
  <c r="CC49" i="135" s="1"/>
  <c r="CQ84" i="135"/>
  <c r="CM84" i="135" s="1"/>
  <c r="CG82" i="135"/>
  <c r="CD82" i="135" s="1"/>
  <c r="HC82" i="135" s="1"/>
  <c r="CM80" i="135"/>
  <c r="BD99" i="135"/>
  <c r="BB99" i="135" s="1"/>
  <c r="HB99" i="135" s="1"/>
  <c r="CQ96" i="135"/>
  <c r="CM96" i="135" s="1"/>
  <c r="BD37" i="135"/>
  <c r="BA37" i="135" s="1"/>
  <c r="CR58" i="135"/>
  <c r="CM81" i="135"/>
  <c r="BN22" i="135"/>
  <c r="BE22" i="135"/>
  <c r="BM89" i="135"/>
  <c r="BK89" i="135" s="1"/>
  <c r="HD89" i="135" s="1"/>
  <c r="CN37" i="135"/>
  <c r="HF37" i="135" s="1"/>
  <c r="CG56" i="135"/>
  <c r="CD56" i="135" s="1"/>
  <c r="HC56" i="135" s="1"/>
  <c r="CH58" i="135"/>
  <c r="BE58" i="135"/>
  <c r="CR22" i="135"/>
  <c r="CQ83" i="135"/>
  <c r="CM83" i="135" s="1"/>
  <c r="BM76" i="135"/>
  <c r="BK76" i="135" s="1"/>
  <c r="HD76" i="135" s="1"/>
  <c r="CG37" i="135"/>
  <c r="CC37" i="135" s="1"/>
  <c r="BT65" i="135"/>
  <c r="BU39" i="135"/>
  <c r="HE39" i="135" s="1"/>
  <c r="BT45" i="135"/>
  <c r="BP58" i="135"/>
  <c r="CG43" i="135"/>
  <c r="CC43" i="135" s="1"/>
  <c r="CE58" i="135"/>
  <c r="CG90" i="135"/>
  <c r="CC90" i="135" s="1"/>
  <c r="CQ71" i="135"/>
  <c r="CN71" i="135" s="1"/>
  <c r="HF71" i="135" s="1"/>
  <c r="BV49" i="135"/>
  <c r="BY58" i="135"/>
  <c r="BX58" i="135" s="1"/>
  <c r="BT58" i="135" s="1"/>
  <c r="CQ99" i="135"/>
  <c r="CN99" i="135" s="1"/>
  <c r="HF99" i="135" s="1"/>
  <c r="BM39" i="135"/>
  <c r="BK39" i="135" s="1"/>
  <c r="HD39" i="135" s="1"/>
  <c r="BB79" i="135"/>
  <c r="HB79" i="135" s="1"/>
  <c r="BD91" i="135"/>
  <c r="BB91" i="135" s="1"/>
  <c r="HB91" i="135" s="1"/>
  <c r="BD82" i="135"/>
  <c r="BB82" i="135" s="1"/>
  <c r="HB82" i="135" s="1"/>
  <c r="CG83" i="135"/>
  <c r="CD83" i="135" s="1"/>
  <c r="HC83" i="135" s="1"/>
  <c r="BT39" i="135"/>
  <c r="BV78" i="135"/>
  <c r="BT78" i="135"/>
  <c r="CQ68" i="135"/>
  <c r="CN68" i="135" s="1"/>
  <c r="HF68" i="135" s="1"/>
  <c r="CC76" i="135"/>
  <c r="BM74" i="135"/>
  <c r="BK74" i="135" s="1"/>
  <c r="HD74" i="135" s="1"/>
  <c r="BU73" i="135"/>
  <c r="HE73" i="135" s="1"/>
  <c r="BM43" i="135"/>
  <c r="BJ43" i="135" s="1"/>
  <c r="BU74" i="135"/>
  <c r="HE74" i="135" s="1"/>
  <c r="BU49" i="135"/>
  <c r="HE49" i="135" s="1"/>
  <c r="BV97" i="135"/>
  <c r="CM82" i="135"/>
  <c r="BU52" i="135"/>
  <c r="HE52" i="135" s="1"/>
  <c r="BV91" i="135"/>
  <c r="CG47" i="135"/>
  <c r="CC47" i="135" s="1"/>
  <c r="BM96" i="135"/>
  <c r="BK96" i="135" s="1"/>
  <c r="HD96" i="135" s="1"/>
  <c r="BM48" i="135"/>
  <c r="BJ48" i="135" s="1"/>
  <c r="BV76" i="135"/>
  <c r="BD48" i="135"/>
  <c r="BA48" i="135" s="1"/>
  <c r="BT67" i="135"/>
  <c r="CQ85" i="135"/>
  <c r="CM85" i="135" s="1"/>
  <c r="CG80" i="135"/>
  <c r="CC80" i="135" s="1"/>
  <c r="BM61" i="135"/>
  <c r="BJ61" i="135" s="1"/>
  <c r="CN98" i="135"/>
  <c r="HF98" i="135" s="1"/>
  <c r="CQ76" i="135"/>
  <c r="CN76" i="135" s="1"/>
  <c r="HF76" i="135" s="1"/>
  <c r="BD61" i="135"/>
  <c r="BB61" i="135" s="1"/>
  <c r="HB61" i="135" s="1"/>
  <c r="CQ63" i="135"/>
  <c r="CM63" i="135" s="1"/>
  <c r="CQ52" i="135"/>
  <c r="CN52" i="135" s="1"/>
  <c r="HF52" i="135" s="1"/>
  <c r="CQ61" i="135"/>
  <c r="CN61" i="135" s="1"/>
  <c r="HF61" i="135" s="1"/>
  <c r="BU67" i="135"/>
  <c r="HE67" i="135" s="1"/>
  <c r="BT76" i="135"/>
  <c r="BM56" i="135"/>
  <c r="BK56" i="135" s="1"/>
  <c r="HD56" i="135" s="1"/>
  <c r="CG84" i="135"/>
  <c r="CD84" i="135" s="1"/>
  <c r="HC84" i="135" s="1"/>
  <c r="BM85" i="135"/>
  <c r="BK85" i="135" s="1"/>
  <c r="HD85" i="135" s="1"/>
  <c r="CM72" i="135"/>
  <c r="CQ49" i="135"/>
  <c r="CM49" i="135" s="1"/>
  <c r="CN72" i="135"/>
  <c r="HF72" i="135" s="1"/>
  <c r="BV93" i="135"/>
  <c r="BU56" i="135"/>
  <c r="HE56" i="135" s="1"/>
  <c r="BT53" i="135"/>
  <c r="BU53" i="135"/>
  <c r="HE53" i="135" s="1"/>
  <c r="BM86" i="135"/>
  <c r="BJ86" i="135" s="1"/>
  <c r="CG66" i="135"/>
  <c r="CD66" i="135" s="1"/>
  <c r="HC66" i="135" s="1"/>
  <c r="BT56" i="135"/>
  <c r="BT47" i="135"/>
  <c r="BT54" i="135"/>
  <c r="BA71" i="135"/>
  <c r="BU99" i="135"/>
  <c r="HE99" i="135" s="1"/>
  <c r="BV69" i="135"/>
  <c r="CD92" i="135"/>
  <c r="HC92" i="135" s="1"/>
  <c r="BJ71" i="135"/>
  <c r="BT69" i="135"/>
  <c r="BV47" i="135"/>
  <c r="CG91" i="135"/>
  <c r="CC91" i="135" s="1"/>
  <c r="BT93" i="135"/>
  <c r="BV54" i="135"/>
  <c r="BV66" i="135"/>
  <c r="BU91" i="135"/>
  <c r="HE91" i="135" s="1"/>
  <c r="BV61" i="135"/>
  <c r="CQ42" i="135"/>
  <c r="CM42" i="135" s="1"/>
  <c r="BM87" i="135"/>
  <c r="BJ87" i="135" s="1"/>
  <c r="CQ74" i="135"/>
  <c r="CN74" i="135" s="1"/>
  <c r="HF74" i="135" s="1"/>
  <c r="CS18" i="135"/>
  <c r="BJ72" i="135"/>
  <c r="CD95" i="135"/>
  <c r="HC95" i="135" s="1"/>
  <c r="BU84" i="135"/>
  <c r="HE84" i="135" s="1"/>
  <c r="BM66" i="135"/>
  <c r="BK66" i="135" s="1"/>
  <c r="HD66" i="135" s="1"/>
  <c r="BM92" i="135"/>
  <c r="BK92" i="135" s="1"/>
  <c r="HD92" i="135" s="1"/>
  <c r="BM80" i="135"/>
  <c r="BJ80" i="135" s="1"/>
  <c r="CI18" i="135"/>
  <c r="BO18" i="135"/>
  <c r="CQ47" i="135"/>
  <c r="CN47" i="135" s="1"/>
  <c r="HF47" i="135" s="1"/>
  <c r="BD72" i="135"/>
  <c r="BB72" i="135" s="1"/>
  <c r="HB72" i="135" s="1"/>
  <c r="BM45" i="135"/>
  <c r="BJ45" i="135" s="1"/>
  <c r="BM93" i="135"/>
  <c r="BK93" i="135" s="1"/>
  <c r="HD93" i="135" s="1"/>
  <c r="CD74" i="135"/>
  <c r="HC74" i="135" s="1"/>
  <c r="BD47" i="135"/>
  <c r="BA47" i="135" s="1"/>
  <c r="BM77" i="135"/>
  <c r="BK77" i="135" s="1"/>
  <c r="HD77" i="135" s="1"/>
  <c r="CG86" i="135"/>
  <c r="CC86" i="135" s="1"/>
  <c r="BM99" i="135"/>
  <c r="BK99" i="135" s="1"/>
  <c r="HD99" i="135" s="1"/>
  <c r="BV42" i="135"/>
  <c r="CM98" i="135"/>
  <c r="BU42" i="135"/>
  <c r="HE42" i="135" s="1"/>
  <c r="BM46" i="135"/>
  <c r="BK46" i="135" s="1"/>
  <c r="HD46" i="135" s="1"/>
  <c r="CM43" i="135"/>
  <c r="CQ88" i="135"/>
  <c r="CM88" i="135" s="1"/>
  <c r="CQ53" i="135"/>
  <c r="CN53" i="135" s="1"/>
  <c r="HF53" i="135" s="1"/>
  <c r="BD53" i="135"/>
  <c r="BB53" i="135" s="1"/>
  <c r="HB53" i="135" s="1"/>
  <c r="BD18" i="135"/>
  <c r="CQ46" i="135"/>
  <c r="CM46" i="135" s="1"/>
  <c r="BD92" i="135"/>
  <c r="BA92" i="135" s="1"/>
  <c r="BA74" i="135"/>
  <c r="BB74" i="135"/>
  <c r="HB74" i="135" s="1"/>
  <c r="BT90" i="135"/>
  <c r="BA66" i="135"/>
  <c r="CQ93" i="135"/>
  <c r="CN93" i="135" s="1"/>
  <c r="HF93" i="135" s="1"/>
  <c r="BV98" i="135"/>
  <c r="CN89" i="135"/>
  <c r="HF89" i="135" s="1"/>
  <c r="BU90" i="135"/>
  <c r="HE90" i="135" s="1"/>
  <c r="CN92" i="135"/>
  <c r="HF92" i="135" s="1"/>
  <c r="BU98" i="135"/>
  <c r="HE98" i="135" s="1"/>
  <c r="BM68" i="135"/>
  <c r="BK68" i="135" s="1"/>
  <c r="HD68" i="135" s="1"/>
  <c r="CN41" i="135"/>
  <c r="HF41" i="135" s="1"/>
  <c r="BM67" i="135"/>
  <c r="BJ67" i="135" s="1"/>
  <c r="BD78" i="135"/>
  <c r="BA78" i="135" s="1"/>
  <c r="CG68" i="135"/>
  <c r="CD68" i="135" s="1"/>
  <c r="HC68" i="135" s="1"/>
  <c r="BM63" i="135"/>
  <c r="BJ63" i="135" s="1"/>
  <c r="CQ77" i="135"/>
  <c r="CM77" i="135" s="1"/>
  <c r="CQ50" i="135"/>
  <c r="CM50" i="135" s="1"/>
  <c r="CG50" i="135"/>
  <c r="CC50" i="135" s="1"/>
  <c r="CR18" i="135"/>
  <c r="CH18" i="135"/>
  <c r="BN18" i="135"/>
  <c r="BU68" i="135"/>
  <c r="HE68" i="135" s="1"/>
  <c r="BA68" i="135"/>
  <c r="CQ67" i="135"/>
  <c r="CN67" i="135" s="1"/>
  <c r="HF67" i="135" s="1"/>
  <c r="BT68" i="135"/>
  <c r="BM42" i="135"/>
  <c r="BJ42" i="135" s="1"/>
  <c r="CM92" i="135"/>
  <c r="BU61" i="135"/>
  <c r="HE61" i="135" s="1"/>
  <c r="BK50" i="135"/>
  <c r="HD50" i="135" s="1"/>
  <c r="BD42" i="135"/>
  <c r="BA42" i="135" s="1"/>
  <c r="BT66" i="135"/>
  <c r="CD78" i="135"/>
  <c r="HC78" i="135" s="1"/>
  <c r="BT99" i="135"/>
  <c r="BB87" i="135"/>
  <c r="HB87" i="135" s="1"/>
  <c r="CQ75" i="135"/>
  <c r="CN75" i="135" s="1"/>
  <c r="HF75" i="135" s="1"/>
  <c r="CG88" i="135"/>
  <c r="CC88" i="135" s="1"/>
  <c r="CG52" i="135"/>
  <c r="CD52" i="135" s="1"/>
  <c r="HC52" i="135" s="1"/>
  <c r="BA50" i="135"/>
  <c r="BB50" i="135"/>
  <c r="HB50" i="135" s="1"/>
  <c r="CC67" i="135"/>
  <c r="CD67" i="135"/>
  <c r="HC67" i="135" s="1"/>
  <c r="BJ49" i="135"/>
  <c r="BU50" i="135"/>
  <c r="HE50" i="135" s="1"/>
  <c r="CM41" i="135"/>
  <c r="BT50" i="135"/>
  <c r="CX33" i="135"/>
  <c r="CQ78" i="135"/>
  <c r="BU18" i="135"/>
  <c r="HE18" i="135" s="1"/>
  <c r="BA67" i="135"/>
  <c r="BB67" i="135"/>
  <c r="HB67" i="135" s="1"/>
  <c r="BK51" i="135"/>
  <c r="HD51" i="135" s="1"/>
  <c r="BK95" i="135"/>
  <c r="HD95" i="135" s="1"/>
  <c r="BJ95" i="135"/>
  <c r="CG75" i="135"/>
  <c r="FH10" i="135"/>
  <c r="CC96" i="135"/>
  <c r="BM75" i="135"/>
  <c r="DK33" i="135"/>
  <c r="FH33" i="135"/>
  <c r="BJ78" i="135"/>
  <c r="BK78" i="135"/>
  <c r="HD78" i="135" s="1"/>
  <c r="CM87" i="135"/>
  <c r="CN87" i="135"/>
  <c r="HF87" i="135" s="1"/>
  <c r="EZ33" i="135"/>
  <c r="FN33" i="135"/>
  <c r="CN66" i="135"/>
  <c r="HF66" i="135" s="1"/>
  <c r="CM66" i="135"/>
  <c r="BU48" i="135"/>
  <c r="HE48" i="135" s="1"/>
  <c r="BV18" i="135"/>
  <c r="DJ33" i="135"/>
  <c r="FK10" i="135"/>
  <c r="DI33" i="135"/>
  <c r="DL33" i="135"/>
  <c r="DH33" i="135"/>
  <c r="BA80" i="135"/>
  <c r="BA70" i="135"/>
  <c r="FL10" i="135"/>
  <c r="FG10" i="135"/>
  <c r="CM89" i="135"/>
  <c r="BA63" i="135"/>
  <c r="EZ10" i="135"/>
  <c r="FC10" i="135"/>
  <c r="DC10" i="135"/>
  <c r="DG10" i="135"/>
  <c r="DF10" i="135"/>
  <c r="BT48" i="135"/>
  <c r="BB89" i="135"/>
  <c r="HB89" i="135" s="1"/>
  <c r="BA94" i="135"/>
  <c r="FM33" i="135"/>
  <c r="FM10" i="135"/>
  <c r="FI33" i="135"/>
  <c r="FI10" i="135"/>
  <c r="FB10" i="135"/>
  <c r="FA10" i="135"/>
  <c r="DD10" i="135"/>
  <c r="DB10" i="135"/>
  <c r="DA10" i="135"/>
  <c r="FD10" i="135"/>
  <c r="CY10" i="135"/>
  <c r="CZ10" i="135"/>
  <c r="FJ10" i="135"/>
  <c r="FE10" i="135"/>
  <c r="FF10" i="135"/>
  <c r="DE10" i="135"/>
  <c r="CX10" i="135"/>
  <c r="BA49" i="135"/>
  <c r="BB49" i="135"/>
  <c r="HB49" i="135" s="1"/>
  <c r="AX22" i="135"/>
  <c r="BF58" i="135"/>
  <c r="BO58" i="135"/>
  <c r="CI58" i="135"/>
  <c r="CS58" i="135"/>
  <c r="BK47" i="135"/>
  <c r="HD47" i="135" s="1"/>
  <c r="CN80" i="135"/>
  <c r="HF80" i="135" s="1"/>
  <c r="BJ91" i="135"/>
  <c r="BB56" i="135"/>
  <c r="HB56" i="135" s="1"/>
  <c r="FG12" i="135"/>
  <c r="CD70" i="135"/>
  <c r="HC70" i="135" s="1"/>
  <c r="FG24" i="135"/>
  <c r="FG13" i="135"/>
  <c r="FB24" i="135"/>
  <c r="FB13" i="135"/>
  <c r="FM24" i="135"/>
  <c r="FM12" i="135"/>
  <c r="FM13" i="135"/>
  <c r="FI24" i="135"/>
  <c r="FI12" i="135"/>
  <c r="FI13" i="135"/>
  <c r="DK24" i="135"/>
  <c r="DK13" i="135"/>
  <c r="DJ24" i="135"/>
  <c r="DJ13" i="135"/>
  <c r="DE24" i="135"/>
  <c r="DE13" i="135"/>
  <c r="DH24" i="135"/>
  <c r="DH13" i="135"/>
  <c r="EZ12" i="135"/>
  <c r="FC12" i="135"/>
  <c r="CY12" i="135"/>
  <c r="CY17" i="135"/>
  <c r="CZ12" i="135"/>
  <c r="CZ17" i="135"/>
  <c r="BB62" i="135"/>
  <c r="HB62" i="135" s="1"/>
  <c r="FE24" i="135"/>
  <c r="FE13" i="135"/>
  <c r="FA24" i="135"/>
  <c r="FA13" i="135"/>
  <c r="FK24" i="135"/>
  <c r="FK13" i="135"/>
  <c r="FK12" i="135"/>
  <c r="DG24" i="135"/>
  <c r="DG13" i="135"/>
  <c r="DF24" i="135"/>
  <c r="DF13" i="135"/>
  <c r="DC24" i="135"/>
  <c r="DC13" i="135"/>
  <c r="DD24" i="135"/>
  <c r="DD13" i="135"/>
  <c r="FB12" i="135"/>
  <c r="FA12" i="135"/>
  <c r="DE12" i="135"/>
  <c r="DE17" i="135"/>
  <c r="CX17" i="135"/>
  <c r="AS38" i="135"/>
  <c r="AV38" i="135"/>
  <c r="AI38" i="135"/>
  <c r="AY38" i="135"/>
  <c r="CX12" i="135"/>
  <c r="AW38" i="135"/>
  <c r="BT18" i="135"/>
  <c r="FF24" i="135"/>
  <c r="FF13" i="135"/>
  <c r="FJ24" i="135"/>
  <c r="FJ13" i="135"/>
  <c r="FJ12" i="135"/>
  <c r="FD24" i="135"/>
  <c r="FD13" i="135"/>
  <c r="CZ24" i="135"/>
  <c r="CZ13" i="135"/>
  <c r="CY24" i="135"/>
  <c r="CY13" i="135"/>
  <c r="DA24" i="135"/>
  <c r="DA13" i="135"/>
  <c r="DB24" i="135"/>
  <c r="DB13" i="135"/>
  <c r="FD12" i="135"/>
  <c r="DC12" i="135"/>
  <c r="DC17" i="135"/>
  <c r="DG12" i="135"/>
  <c r="DG17" i="135"/>
  <c r="DF12" i="135"/>
  <c r="DF17" i="135"/>
  <c r="FN24" i="135"/>
  <c r="FN13" i="135"/>
  <c r="FH24" i="135"/>
  <c r="FH12" i="135"/>
  <c r="FH13" i="135"/>
  <c r="FC24" i="135"/>
  <c r="FC13" i="135"/>
  <c r="FL24" i="135"/>
  <c r="FL12" i="135"/>
  <c r="FL13" i="135"/>
  <c r="DI24" i="135"/>
  <c r="DI13" i="135"/>
  <c r="DL24" i="135"/>
  <c r="DL13" i="135"/>
  <c r="FE12" i="135"/>
  <c r="FF12" i="135"/>
  <c r="DD12" i="135"/>
  <c r="DD17" i="135"/>
  <c r="DB12" i="135"/>
  <c r="DB17" i="135"/>
  <c r="DA12" i="135"/>
  <c r="DA17" i="135"/>
  <c r="BA96" i="135"/>
  <c r="BA43" i="135"/>
  <c r="CN43" i="135"/>
  <c r="HF43" i="135" s="1"/>
  <c r="DE19" i="135"/>
  <c r="CZ19" i="135"/>
  <c r="FH20" i="135"/>
  <c r="BF59" i="135"/>
  <c r="BD59" i="135" s="1"/>
  <c r="BO59" i="135"/>
  <c r="BM59" i="135" s="1"/>
  <c r="BJ59" i="135" s="1"/>
  <c r="CI59" i="135"/>
  <c r="CG59" i="135" s="1"/>
  <c r="CS59" i="135"/>
  <c r="CQ59" i="135" s="1"/>
  <c r="CN59" i="135" s="1"/>
  <c r="HF59" i="135" s="1"/>
  <c r="FG19" i="135"/>
  <c r="FD19" i="135"/>
  <c r="CC63" i="135"/>
  <c r="AW60" i="135"/>
  <c r="AW21" i="135" s="1"/>
  <c r="BE21" i="135" s="1"/>
  <c r="CX23" i="135"/>
  <c r="AY60" i="135"/>
  <c r="AY21" i="135" s="1"/>
  <c r="AS60" i="135"/>
  <c r="AS21" i="135" s="1"/>
  <c r="BP21" i="135" s="1"/>
  <c r="AV60" i="135"/>
  <c r="AV21" i="135" s="1"/>
  <c r="AI60" i="135"/>
  <c r="EZ24" i="135"/>
  <c r="AX64" i="135"/>
  <c r="AX13" i="135" s="1"/>
  <c r="DA19" i="135"/>
  <c r="AW44" i="135"/>
  <c r="AI44" i="135"/>
  <c r="AY44" i="135"/>
  <c r="AV44" i="135"/>
  <c r="CX19" i="135"/>
  <c r="AS44" i="135"/>
  <c r="FL20" i="135"/>
  <c r="FK20" i="135"/>
  <c r="FI20" i="135"/>
  <c r="FE19" i="135"/>
  <c r="FF19" i="135"/>
  <c r="EZ21" i="135"/>
  <c r="AX57" i="135"/>
  <c r="BP55" i="135"/>
  <c r="AS20" i="135"/>
  <c r="BP20" i="135" s="1"/>
  <c r="DF23" i="135"/>
  <c r="DD19" i="135"/>
  <c r="DC19" i="135"/>
  <c r="FJ20" i="135"/>
  <c r="AX44" i="135"/>
  <c r="EZ19" i="135"/>
  <c r="FC19" i="135"/>
  <c r="AY20" i="135"/>
  <c r="CE55" i="135"/>
  <c r="DG23" i="135"/>
  <c r="DB19" i="135"/>
  <c r="CY19" i="135"/>
  <c r="EZ20" i="135"/>
  <c r="AX54" i="135"/>
  <c r="AY64" i="135"/>
  <c r="AY13" i="135" s="1"/>
  <c r="AV64" i="135"/>
  <c r="AV13" i="135" s="1"/>
  <c r="AS64" i="135"/>
  <c r="AS13" i="135" s="1"/>
  <c r="BP13" i="135" s="1"/>
  <c r="AW64" i="135"/>
  <c r="AW13" i="135" s="1"/>
  <c r="AI64" i="135"/>
  <c r="AI33" i="135" s="1"/>
  <c r="CX24" i="135"/>
  <c r="FB19" i="135"/>
  <c r="FA19" i="135"/>
  <c r="BY55" i="135"/>
  <c r="BX55" i="135" s="1"/>
  <c r="CT55" i="135"/>
  <c r="CP55" i="135" s="1"/>
  <c r="AV20" i="135"/>
  <c r="AW20" i="135"/>
  <c r="CH55" i="135"/>
  <c r="CG55" i="135" s="1"/>
  <c r="CD55" i="135" s="1"/>
  <c r="HC55" i="135" s="1"/>
  <c r="CR55" i="135"/>
  <c r="CQ55" i="135" s="1"/>
  <c r="BE55" i="135"/>
  <c r="BD55" i="135" s="1"/>
  <c r="BA55" i="135" s="1"/>
  <c r="BN55" i="135"/>
  <c r="CC46" i="135"/>
  <c r="BA39" i="135"/>
  <c r="CN81" i="135"/>
  <c r="HF81" i="135" s="1"/>
  <c r="BK81" i="135"/>
  <c r="HD81" i="135" s="1"/>
  <c r="CD42" i="135"/>
  <c r="HC42" i="135" s="1"/>
  <c r="CM62" i="135"/>
  <c r="CM48" i="135"/>
  <c r="CN48" i="135"/>
  <c r="HF48" i="135" s="1"/>
  <c r="BA93" i="135"/>
  <c r="BB93" i="135"/>
  <c r="HB93" i="135" s="1"/>
  <c r="CC39" i="135"/>
  <c r="CD39" i="135"/>
  <c r="HC39" i="135" s="1"/>
  <c r="BA83" i="135"/>
  <c r="BB83" i="135"/>
  <c r="HB83" i="135" s="1"/>
  <c r="CN91" i="135"/>
  <c r="HF91" i="135" s="1"/>
  <c r="CM91" i="135"/>
  <c r="BJ52" i="135"/>
  <c r="BK52" i="135"/>
  <c r="HD52" i="135" s="1"/>
  <c r="BK83" i="135"/>
  <c r="HD83" i="135" s="1"/>
  <c r="BJ83" i="135"/>
  <c r="BB65" i="135"/>
  <c r="HB65" i="135" s="1"/>
  <c r="BA65" i="135"/>
  <c r="BK73" i="135"/>
  <c r="HD73" i="135" s="1"/>
  <c r="BJ73" i="135"/>
  <c r="BB86" i="135"/>
  <c r="HB86" i="135" s="1"/>
  <c r="BA86" i="135"/>
  <c r="BA45" i="135"/>
  <c r="BB45" i="135"/>
  <c r="HB45" i="135" s="1"/>
  <c r="BA84" i="135"/>
  <c r="BB84" i="135"/>
  <c r="HB84" i="135" s="1"/>
  <c r="BA46" i="135"/>
  <c r="BB46" i="135"/>
  <c r="HB46" i="135" s="1"/>
  <c r="BB88" i="135"/>
  <c r="HB88" i="135" s="1"/>
  <c r="BA88" i="135"/>
  <c r="CC53" i="135"/>
  <c r="CD53" i="135"/>
  <c r="HC53" i="135" s="1"/>
  <c r="BK84" i="135"/>
  <c r="HD84" i="135" s="1"/>
  <c r="BJ84" i="135"/>
  <c r="CD65" i="135"/>
  <c r="HC65" i="135" s="1"/>
  <c r="CC65" i="135"/>
  <c r="BB77" i="135"/>
  <c r="HB77" i="135" s="1"/>
  <c r="BA77" i="135"/>
  <c r="CC85" i="135"/>
  <c r="CD85" i="135"/>
  <c r="HC85" i="135" s="1"/>
  <c r="CD61" i="135"/>
  <c r="HC61" i="135" s="1"/>
  <c r="CC61" i="135"/>
  <c r="BJ88" i="135"/>
  <c r="BK88" i="135"/>
  <c r="HD88" i="135" s="1"/>
  <c r="BA52" i="135"/>
  <c r="BB52" i="135"/>
  <c r="HB52" i="135" s="1"/>
  <c r="BK97" i="135"/>
  <c r="HD97" i="135" s="1"/>
  <c r="BJ97" i="135"/>
  <c r="BK53" i="135"/>
  <c r="HD53" i="135" s="1"/>
  <c r="BJ53" i="135"/>
  <c r="CM86" i="135"/>
  <c r="CN86" i="135"/>
  <c r="HF86" i="135" s="1"/>
  <c r="BB90" i="135"/>
  <c r="HB90" i="135" s="1"/>
  <c r="BA90" i="135"/>
  <c r="BB85" i="135"/>
  <c r="HB85" i="135" s="1"/>
  <c r="BA85" i="135"/>
  <c r="CD45" i="135"/>
  <c r="HC45" i="135" s="1"/>
  <c r="CC45" i="135"/>
  <c r="BK90" i="135"/>
  <c r="HD90" i="135" s="1"/>
  <c r="BJ90" i="135"/>
  <c r="BJ40" i="135"/>
  <c r="BK40" i="135"/>
  <c r="HD40" i="135" s="1"/>
  <c r="CC93" i="135"/>
  <c r="CD93" i="135"/>
  <c r="HC93" i="135" s="1"/>
  <c r="CC77" i="135"/>
  <c r="CD77" i="135"/>
  <c r="HC77" i="135" s="1"/>
  <c r="BJ69" i="135"/>
  <c r="BK69" i="135"/>
  <c r="HD69" i="135" s="1"/>
  <c r="DG35" i="135"/>
  <c r="DC35" i="135"/>
  <c r="CZ35" i="135"/>
  <c r="CY35" i="135"/>
  <c r="DE35" i="135"/>
  <c r="DK35" i="135"/>
  <c r="DF35" i="135"/>
  <c r="DB35" i="135"/>
  <c r="CX35" i="135"/>
  <c r="AW35" i="135"/>
  <c r="DI35" i="135"/>
  <c r="DH35" i="135"/>
  <c r="DA35" i="135"/>
  <c r="DJ35" i="135"/>
  <c r="DL35" i="135"/>
  <c r="DD35" i="135"/>
  <c r="AX35" i="135"/>
  <c r="AV26" i="109"/>
  <c r="AU33" i="109"/>
  <c r="AU22" i="109"/>
  <c r="BU22" i="135" l="1"/>
  <c r="HE22" i="135" s="1"/>
  <c r="M193" i="250" s="1"/>
  <c r="BV22" i="135"/>
  <c r="BK102" i="135"/>
  <c r="BK70" i="135"/>
  <c r="HD70" i="135" s="1"/>
  <c r="CN109" i="135"/>
  <c r="BJ37" i="135"/>
  <c r="AW12" i="135"/>
  <c r="BE12" i="135" s="1"/>
  <c r="BK114" i="135"/>
  <c r="BK111" i="135"/>
  <c r="CN111" i="135"/>
  <c r="CN65" i="135"/>
  <c r="HF65" i="135" s="1"/>
  <c r="CM79" i="135"/>
  <c r="CD112" i="135"/>
  <c r="BA112" i="135"/>
  <c r="BB109" i="135"/>
  <c r="BB100" i="135"/>
  <c r="BJ107" i="135"/>
  <c r="CC103" i="135"/>
  <c r="CN104" i="135"/>
  <c r="CN113" i="135"/>
  <c r="BA107" i="135"/>
  <c r="CN70" i="135"/>
  <c r="HF70" i="135" s="1"/>
  <c r="CC98" i="135"/>
  <c r="BA103" i="135"/>
  <c r="BB106" i="135"/>
  <c r="BD25" i="135"/>
  <c r="CN94" i="135"/>
  <c r="HF94" i="135" s="1"/>
  <c r="CN114" i="135"/>
  <c r="CM102" i="135"/>
  <c r="BB98" i="135"/>
  <c r="HB98" i="135" s="1"/>
  <c r="CM101" i="135"/>
  <c r="CD105" i="135"/>
  <c r="BJ101" i="135"/>
  <c r="CC73" i="135"/>
  <c r="BJ62" i="135"/>
  <c r="CM108" i="135"/>
  <c r="BK113" i="135"/>
  <c r="BJ98" i="135"/>
  <c r="BA110" i="135"/>
  <c r="CC113" i="135"/>
  <c r="BK100" i="135"/>
  <c r="CC114" i="135"/>
  <c r="BK103" i="135"/>
  <c r="BJ65" i="135"/>
  <c r="CC111" i="135"/>
  <c r="CM110" i="135"/>
  <c r="CC41" i="135"/>
  <c r="BJ41" i="135"/>
  <c r="BK106" i="135"/>
  <c r="CG25" i="135"/>
  <c r="CC79" i="135"/>
  <c r="CC108" i="135"/>
  <c r="BV25" i="135"/>
  <c r="CC100" i="135"/>
  <c r="CD100" i="135"/>
  <c r="CD62" i="135"/>
  <c r="HC62" i="135" s="1"/>
  <c r="BK108" i="135"/>
  <c r="BJ110" i="135"/>
  <c r="CN39" i="135"/>
  <c r="HF39" i="135" s="1"/>
  <c r="CN45" i="135"/>
  <c r="HF45" i="135" s="1"/>
  <c r="BT25" i="135"/>
  <c r="CM51" i="135"/>
  <c r="BM25" i="135"/>
  <c r="BK94" i="135"/>
  <c r="HD94" i="135" s="1"/>
  <c r="CC51" i="135"/>
  <c r="BK79" i="135"/>
  <c r="HD79" i="135" s="1"/>
  <c r="CM56" i="135"/>
  <c r="CC110" i="135"/>
  <c r="CN105" i="135"/>
  <c r="BB105" i="135"/>
  <c r="CC94" i="135"/>
  <c r="CC97" i="135"/>
  <c r="CM71" i="135"/>
  <c r="CD37" i="135"/>
  <c r="HC37" i="135" s="1"/>
  <c r="AX23" i="135"/>
  <c r="CI23" i="135" s="1"/>
  <c r="CR21" i="135"/>
  <c r="BY21" i="135"/>
  <c r="BX21" i="135" s="1"/>
  <c r="CT21" i="135"/>
  <c r="BA40" i="135"/>
  <c r="BN21" i="135"/>
  <c r="AI23" i="135"/>
  <c r="AI21" i="135"/>
  <c r="CH21" i="135"/>
  <c r="CC48" i="135"/>
  <c r="BA81" i="135"/>
  <c r="CM55" i="135"/>
  <c r="BA73" i="135"/>
  <c r="CC69" i="135"/>
  <c r="BA97" i="135"/>
  <c r="CC89" i="135"/>
  <c r="CM95" i="135"/>
  <c r="CM40" i="135"/>
  <c r="CN63" i="135"/>
  <c r="HF63" i="135" s="1"/>
  <c r="BJ39" i="135"/>
  <c r="BJ96" i="135"/>
  <c r="CD99" i="135"/>
  <c r="HC99" i="135" s="1"/>
  <c r="CC82" i="135"/>
  <c r="CD71" i="135"/>
  <c r="HC71" i="135" s="1"/>
  <c r="CD86" i="135"/>
  <c r="HC86" i="135" s="1"/>
  <c r="CD40" i="135"/>
  <c r="HC40" i="135" s="1"/>
  <c r="CN69" i="135"/>
  <c r="HF69" i="135" s="1"/>
  <c r="CM97" i="135"/>
  <c r="BB95" i="135"/>
  <c r="HB95" i="135" s="1"/>
  <c r="BD58" i="135"/>
  <c r="BA58" i="135" s="1"/>
  <c r="CD87" i="135"/>
  <c r="HC87" i="135" s="1"/>
  <c r="CM99" i="135"/>
  <c r="CN77" i="135"/>
  <c r="HF77" i="135" s="1"/>
  <c r="CD72" i="135"/>
  <c r="HC72" i="135" s="1"/>
  <c r="CC83" i="135"/>
  <c r="BA99" i="135"/>
  <c r="BB69" i="135"/>
  <c r="HB69" i="135" s="1"/>
  <c r="CC84" i="135"/>
  <c r="CM68" i="135"/>
  <c r="CD43" i="135"/>
  <c r="HC43" i="135" s="1"/>
  <c r="CD49" i="135"/>
  <c r="HC49" i="135" s="1"/>
  <c r="BB76" i="135"/>
  <c r="HB76" i="135" s="1"/>
  <c r="CM73" i="135"/>
  <c r="CN83" i="135"/>
  <c r="HF83" i="135" s="1"/>
  <c r="CM93" i="135"/>
  <c r="BK86" i="135"/>
  <c r="HD86" i="135" s="1"/>
  <c r="CN90" i="135"/>
  <c r="HF90" i="135" s="1"/>
  <c r="CD81" i="135"/>
  <c r="HC81" i="135" s="1"/>
  <c r="BB37" i="135"/>
  <c r="HB37" i="135" s="1"/>
  <c r="BJ76" i="135"/>
  <c r="CN84" i="135"/>
  <c r="HF84" i="135" s="1"/>
  <c r="CM52" i="135"/>
  <c r="CC56" i="135"/>
  <c r="CN96" i="135"/>
  <c r="HF96" i="135" s="1"/>
  <c r="BJ89" i="135"/>
  <c r="CD91" i="135"/>
  <c r="HC91" i="135" s="1"/>
  <c r="BM58" i="135"/>
  <c r="BJ58" i="135" s="1"/>
  <c r="CD90" i="135"/>
  <c r="HC90" i="135" s="1"/>
  <c r="CQ58" i="135"/>
  <c r="CM58" i="135" s="1"/>
  <c r="BV58" i="135"/>
  <c r="CG58" i="135"/>
  <c r="CD58" i="135" s="1"/>
  <c r="HC58" i="135" s="1"/>
  <c r="BU58" i="135"/>
  <c r="HE58" i="135" s="1"/>
  <c r="CN85" i="135"/>
  <c r="HF85" i="135" s="1"/>
  <c r="BK48" i="135"/>
  <c r="HD48" i="135" s="1"/>
  <c r="BK43" i="135"/>
  <c r="HD43" i="135" s="1"/>
  <c r="CN49" i="135"/>
  <c r="HF49" i="135" s="1"/>
  <c r="BA82" i="135"/>
  <c r="CM76" i="135"/>
  <c r="BA91" i="135"/>
  <c r="BA53" i="135"/>
  <c r="BJ74" i="135"/>
  <c r="BK61" i="135"/>
  <c r="HD61" i="135" s="1"/>
  <c r="BJ93" i="135"/>
  <c r="BB48" i="135"/>
  <c r="HB48" i="135" s="1"/>
  <c r="BJ77" i="135"/>
  <c r="BJ85" i="135"/>
  <c r="CD47" i="135"/>
  <c r="HC47" i="135" s="1"/>
  <c r="CN42" i="135"/>
  <c r="HF42" i="135" s="1"/>
  <c r="CM74" i="135"/>
  <c r="CM61" i="135"/>
  <c r="BK45" i="135"/>
  <c r="HD45" i="135" s="1"/>
  <c r="BA61" i="135"/>
  <c r="CD80" i="135"/>
  <c r="HC80" i="135" s="1"/>
  <c r="CC52" i="135"/>
  <c r="CG18" i="135"/>
  <c r="BB47" i="135"/>
  <c r="HB47" i="135" s="1"/>
  <c r="BJ56" i="135"/>
  <c r="CN88" i="135"/>
  <c r="HF88" i="135" s="1"/>
  <c r="BK63" i="135"/>
  <c r="HD63" i="135" s="1"/>
  <c r="CN46" i="135"/>
  <c r="HF46" i="135" s="1"/>
  <c r="CC66" i="135"/>
  <c r="BK80" i="135"/>
  <c r="HD80" i="135" s="1"/>
  <c r="CD88" i="135"/>
  <c r="HC88" i="135" s="1"/>
  <c r="CM53" i="135"/>
  <c r="BJ66" i="135"/>
  <c r="CQ18" i="135"/>
  <c r="BJ92" i="135"/>
  <c r="CM75" i="135"/>
  <c r="CM47" i="135"/>
  <c r="BJ46" i="135"/>
  <c r="BJ99" i="135"/>
  <c r="BK87" i="135"/>
  <c r="HD87" i="135" s="1"/>
  <c r="BA72" i="135"/>
  <c r="BM18" i="135"/>
  <c r="BB78" i="135"/>
  <c r="HB78" i="135" s="1"/>
  <c r="BB42" i="135"/>
  <c r="HB42" i="135" s="1"/>
  <c r="BK67" i="135"/>
  <c r="HD67" i="135" s="1"/>
  <c r="BB92" i="135"/>
  <c r="HB92" i="135" s="1"/>
  <c r="BK42" i="135"/>
  <c r="HD42" i="135" s="1"/>
  <c r="BJ68" i="135"/>
  <c r="CC68" i="135"/>
  <c r="CD50" i="135"/>
  <c r="HC50" i="135" s="1"/>
  <c r="CN50" i="135"/>
  <c r="HF50" i="135" s="1"/>
  <c r="CM67" i="135"/>
  <c r="AS33" i="135"/>
  <c r="BP33" i="135" s="1"/>
  <c r="AX33" i="135"/>
  <c r="BO33" i="135" s="1"/>
  <c r="AW33" i="135"/>
  <c r="BE33" i="135" s="1"/>
  <c r="CM78" i="135"/>
  <c r="CN78" i="135"/>
  <c r="HF78" i="135" s="1"/>
  <c r="AY33" i="135"/>
  <c r="CE33" i="135" s="1"/>
  <c r="BB55" i="135"/>
  <c r="HB55" i="135" s="1"/>
  <c r="CM59" i="135"/>
  <c r="AV33" i="135"/>
  <c r="BY33" i="135" s="1"/>
  <c r="BX33" i="135" s="1"/>
  <c r="BU33" i="135" s="1"/>
  <c r="HE33" i="135" s="1"/>
  <c r="BK59" i="135"/>
  <c r="HD59" i="135" s="1"/>
  <c r="CN55" i="135"/>
  <c r="HF55" i="135" s="1"/>
  <c r="CC75" i="135"/>
  <c r="CD75" i="135"/>
  <c r="HC75" i="135" s="1"/>
  <c r="BJ75" i="135"/>
  <c r="BK75" i="135"/>
  <c r="HD75" i="135" s="1"/>
  <c r="AX12" i="135"/>
  <c r="CI12" i="135" s="1"/>
  <c r="AX10" i="135"/>
  <c r="AS10" i="135"/>
  <c r="BP10" i="135" s="1"/>
  <c r="CC55" i="135"/>
  <c r="BM55" i="135"/>
  <c r="BK55" i="135" s="1"/>
  <c r="HD55" i="135" s="1"/>
  <c r="AI10" i="135"/>
  <c r="AY10" i="135"/>
  <c r="AW10" i="135"/>
  <c r="AV10" i="135"/>
  <c r="CI22" i="135"/>
  <c r="CG22" i="135" s="1"/>
  <c r="BO22" i="135"/>
  <c r="BM22" i="135" s="1"/>
  <c r="BF22" i="135"/>
  <c r="BD22" i="135" s="1"/>
  <c r="CS22" i="135"/>
  <c r="CQ22" i="135" s="1"/>
  <c r="BN38" i="135"/>
  <c r="CH38" i="135"/>
  <c r="CG38" i="135" s="1"/>
  <c r="AW17" i="135"/>
  <c r="CR38" i="135"/>
  <c r="CQ38" i="135" s="1"/>
  <c r="BE38" i="135"/>
  <c r="BD38" i="135" s="1"/>
  <c r="AV12" i="135"/>
  <c r="AV17" i="135"/>
  <c r="CT38" i="135"/>
  <c r="CP38" i="135" s="1"/>
  <c r="BY38" i="135"/>
  <c r="BX38" i="135" s="1"/>
  <c r="CS13" i="135"/>
  <c r="CI13" i="135"/>
  <c r="BO13" i="135"/>
  <c r="BF13" i="135"/>
  <c r="BP38" i="135"/>
  <c r="AS17" i="135"/>
  <c r="BP17" i="135" s="1"/>
  <c r="AS12" i="135"/>
  <c r="BP12" i="135" s="1"/>
  <c r="CT13" i="135"/>
  <c r="BY13" i="135"/>
  <c r="BX13" i="135" s="1"/>
  <c r="AI24" i="135"/>
  <c r="AI13" i="135"/>
  <c r="AY12" i="135"/>
  <c r="CE38" i="135"/>
  <c r="AY17" i="135"/>
  <c r="BN13" i="135"/>
  <c r="BM13" i="135" s="1"/>
  <c r="BO5" i="135" s="1"/>
  <c r="BE13" i="135"/>
  <c r="BD13" i="135" s="1"/>
  <c r="CR13" i="135"/>
  <c r="CQ13" i="135" s="1"/>
  <c r="CH13" i="135"/>
  <c r="CG13" i="135" s="1"/>
  <c r="AI17" i="135"/>
  <c r="AI12" i="135"/>
  <c r="CH64" i="135"/>
  <c r="CR64" i="135"/>
  <c r="BE64" i="135"/>
  <c r="AW24" i="135"/>
  <c r="BN64" i="135"/>
  <c r="AX20" i="135"/>
  <c r="BF54" i="135"/>
  <c r="BD54" i="135" s="1"/>
  <c r="BO54" i="135"/>
  <c r="BM54" i="135" s="1"/>
  <c r="CI54" i="135"/>
  <c r="CG54" i="135" s="1"/>
  <c r="CS54" i="135"/>
  <c r="CQ54" i="135" s="1"/>
  <c r="AW19" i="135"/>
  <c r="BN44" i="135"/>
  <c r="CR44" i="135"/>
  <c r="CH44" i="135"/>
  <c r="BE44" i="135"/>
  <c r="BV55" i="135"/>
  <c r="BT55" i="135"/>
  <c r="BU55" i="135"/>
  <c r="HE55" i="135" s="1"/>
  <c r="BP64" i="135"/>
  <c r="AS24" i="135"/>
  <c r="BP24" i="135" s="1"/>
  <c r="BO57" i="135"/>
  <c r="BM57" i="135" s="1"/>
  <c r="AX21" i="135"/>
  <c r="CI57" i="135"/>
  <c r="CG57" i="135" s="1"/>
  <c r="CS57" i="135"/>
  <c r="CQ57" i="135" s="1"/>
  <c r="BF57" i="135"/>
  <c r="BD57" i="135" s="1"/>
  <c r="CT44" i="135"/>
  <c r="CP44" i="135" s="1"/>
  <c r="AV19" i="135"/>
  <c r="BY44" i="135"/>
  <c r="BX44" i="135" s="1"/>
  <c r="BF64" i="135"/>
  <c r="BO64" i="135"/>
  <c r="AX24" i="135"/>
  <c r="CI64" i="135"/>
  <c r="CS64" i="135"/>
  <c r="AV23" i="135"/>
  <c r="CT60" i="135"/>
  <c r="CP60" i="135" s="1"/>
  <c r="BY60" i="135"/>
  <c r="BX60" i="135" s="1"/>
  <c r="CH60" i="135"/>
  <c r="CG60" i="135" s="1"/>
  <c r="AW23" i="135"/>
  <c r="CR60" i="135"/>
  <c r="CQ60" i="135" s="1"/>
  <c r="BE60" i="135"/>
  <c r="BD60" i="135" s="1"/>
  <c r="BN60" i="135"/>
  <c r="CD59" i="135"/>
  <c r="HC59" i="135" s="1"/>
  <c r="CC59" i="135"/>
  <c r="CR20" i="135"/>
  <c r="CH20" i="135"/>
  <c r="BN20" i="135"/>
  <c r="BE20" i="135"/>
  <c r="CT64" i="135"/>
  <c r="CP64" i="135" s="1"/>
  <c r="AV24" i="135"/>
  <c r="BY64" i="135"/>
  <c r="BX64" i="135" s="1"/>
  <c r="CE44" i="135"/>
  <c r="AY19" i="135"/>
  <c r="BP60" i="135"/>
  <c r="AS23" i="135"/>
  <c r="BP23" i="135" s="1"/>
  <c r="BY20" i="135"/>
  <c r="BX20" i="135" s="1"/>
  <c r="CT20" i="135"/>
  <c r="CE64" i="135"/>
  <c r="AY24" i="135"/>
  <c r="BO44" i="135"/>
  <c r="AX19" i="135"/>
  <c r="CS44" i="135"/>
  <c r="BF44" i="135"/>
  <c r="CI44" i="135"/>
  <c r="BP44" i="135"/>
  <c r="AS19" i="135"/>
  <c r="BP19" i="135" s="1"/>
  <c r="AI19" i="135"/>
  <c r="CE60" i="135"/>
  <c r="AY23" i="135"/>
  <c r="BA59" i="135"/>
  <c r="BB59" i="135"/>
  <c r="HB59" i="135" s="1"/>
  <c r="BE35" i="135"/>
  <c r="BN35" i="135"/>
  <c r="CH35" i="135"/>
  <c r="CR35" i="135"/>
  <c r="AS35" i="135"/>
  <c r="BP35" i="135" s="1"/>
  <c r="AI35" i="135"/>
  <c r="AY35" i="135"/>
  <c r="CE35" i="135" s="1"/>
  <c r="AV35" i="135"/>
  <c r="BO35" i="135"/>
  <c r="BF35" i="135"/>
  <c r="CS35" i="135"/>
  <c r="CI35" i="135"/>
  <c r="AV33" i="109"/>
  <c r="AW26" i="109"/>
  <c r="AV22" i="109"/>
  <c r="B5" i="178"/>
  <c r="D5" i="178" s="1"/>
  <c r="BF23" i="135" l="1"/>
  <c r="CS23" i="135"/>
  <c r="BO23" i="135"/>
  <c r="BV21" i="135"/>
  <c r="BT21" i="135"/>
  <c r="BU21" i="135"/>
  <c r="HE21" i="135" s="1"/>
  <c r="CH33" i="135"/>
  <c r="CC58" i="135"/>
  <c r="BB58" i="135"/>
  <c r="HB58" i="135" s="1"/>
  <c r="CN58" i="135"/>
  <c r="HF58" i="135" s="1"/>
  <c r="BK58" i="135"/>
  <c r="HD58" i="135" s="1"/>
  <c r="BV33" i="135"/>
  <c r="CT33" i="135"/>
  <c r="CP33" i="135" s="1"/>
  <c r="BN33" i="135"/>
  <c r="BM33" i="135" s="1"/>
  <c r="BK33" i="135" s="1"/>
  <c r="HD33" i="135" s="1"/>
  <c r="CR33" i="135"/>
  <c r="BT33" i="135"/>
  <c r="BF12" i="135"/>
  <c r="BO12" i="135"/>
  <c r="CS12" i="135"/>
  <c r="BF33" i="135"/>
  <c r="BD33" i="135" s="1"/>
  <c r="BB33" i="135" s="1"/>
  <c r="HB33" i="135" s="1"/>
  <c r="CS33" i="135"/>
  <c r="CI33" i="135"/>
  <c r="BJ55" i="135"/>
  <c r="CT10" i="135"/>
  <c r="BY10" i="135"/>
  <c r="BX10" i="135" s="1"/>
  <c r="BO10" i="135"/>
  <c r="BF10" i="135"/>
  <c r="CI10" i="135"/>
  <c r="CS10" i="135"/>
  <c r="BN10" i="135"/>
  <c r="BE10" i="135"/>
  <c r="BD10" i="135" s="1"/>
  <c r="CH10" i="135"/>
  <c r="CG10" i="135" s="1"/>
  <c r="CR10" i="135"/>
  <c r="CQ10" i="135" s="1"/>
  <c r="BT13" i="135"/>
  <c r="BU13" i="135"/>
  <c r="HE13" i="135" s="1"/>
  <c r="BV13" i="135"/>
  <c r="BY12" i="135"/>
  <c r="BX12" i="135" s="1"/>
  <c r="CT12" i="135"/>
  <c r="BN17" i="135"/>
  <c r="BM17" i="135" s="1"/>
  <c r="BE17" i="135"/>
  <c r="BD17" i="135" s="1"/>
  <c r="CR17" i="135"/>
  <c r="CQ17" i="135" s="1"/>
  <c r="CH17" i="135"/>
  <c r="CG17" i="135" s="1"/>
  <c r="BV38" i="135"/>
  <c r="BU38" i="135"/>
  <c r="HE38" i="135" s="1"/>
  <c r="BT38" i="135"/>
  <c r="BA38" i="135"/>
  <c r="BB38" i="135"/>
  <c r="HB38" i="135" s="1"/>
  <c r="CD38" i="135"/>
  <c r="HC38" i="135" s="1"/>
  <c r="CC38" i="135"/>
  <c r="CR12" i="135"/>
  <c r="BN12" i="135"/>
  <c r="CH12" i="135"/>
  <c r="CG12" i="135" s="1"/>
  <c r="BM38" i="135"/>
  <c r="BY17" i="135"/>
  <c r="BX17" i="135" s="1"/>
  <c r="CT17" i="135"/>
  <c r="CM38" i="135"/>
  <c r="CN38" i="135"/>
  <c r="HF38" i="135" s="1"/>
  <c r="BT64" i="135"/>
  <c r="BU64" i="135"/>
  <c r="HE64" i="135" s="1"/>
  <c r="BV64" i="135"/>
  <c r="BN23" i="135"/>
  <c r="BE23" i="135"/>
  <c r="CR23" i="135"/>
  <c r="CH23" i="135"/>
  <c r="CG23" i="135" s="1"/>
  <c r="CT23" i="135"/>
  <c r="BY23" i="135"/>
  <c r="BX23" i="135" s="1"/>
  <c r="BY19" i="135"/>
  <c r="BX19" i="135" s="1"/>
  <c r="CT19" i="135"/>
  <c r="CD57" i="135"/>
  <c r="HC57" i="135" s="1"/>
  <c r="CC57" i="135"/>
  <c r="BM44" i="135"/>
  <c r="BJ54" i="135"/>
  <c r="BK54" i="135"/>
  <c r="HD54" i="135" s="1"/>
  <c r="BN24" i="135"/>
  <c r="BE24" i="135"/>
  <c r="CH24" i="135"/>
  <c r="CR24" i="135"/>
  <c r="BO19" i="135"/>
  <c r="BF19" i="135"/>
  <c r="CS19" i="135"/>
  <c r="CI19" i="135"/>
  <c r="CT24" i="135"/>
  <c r="BY24" i="135"/>
  <c r="BX24" i="135" s="1"/>
  <c r="BM60" i="135"/>
  <c r="CC60" i="135"/>
  <c r="CD60" i="135"/>
  <c r="HC60" i="135" s="1"/>
  <c r="BO21" i="135"/>
  <c r="BM21" i="135" s="1"/>
  <c r="BF21" i="135"/>
  <c r="BD21" i="135" s="1"/>
  <c r="CI21" i="135"/>
  <c r="CG21" i="135" s="1"/>
  <c r="CS21" i="135"/>
  <c r="CQ21" i="135" s="1"/>
  <c r="BD44" i="135"/>
  <c r="CR19" i="135"/>
  <c r="CQ19" i="135" s="1"/>
  <c r="CH19" i="135"/>
  <c r="CG19" i="135" s="1"/>
  <c r="BN19" i="135"/>
  <c r="BM19" i="135" s="1"/>
  <c r="BE19" i="135"/>
  <c r="BD19" i="135" s="1"/>
  <c r="BB54" i="135"/>
  <c r="HB54" i="135" s="1"/>
  <c r="BA54" i="135"/>
  <c r="BD64" i="135"/>
  <c r="BU20" i="135"/>
  <c r="HE20" i="135" s="1"/>
  <c r="BT20" i="135"/>
  <c r="BV20" i="135"/>
  <c r="BA60" i="135"/>
  <c r="BB60" i="135"/>
  <c r="HB60" i="135" s="1"/>
  <c r="BT60" i="135"/>
  <c r="BV60" i="135"/>
  <c r="BU60" i="135"/>
  <c r="HE60" i="135" s="1"/>
  <c r="BA57" i="135"/>
  <c r="BB57" i="135"/>
  <c r="HB57" i="135" s="1"/>
  <c r="BK57" i="135"/>
  <c r="HD57" i="135" s="1"/>
  <c r="BJ57" i="135"/>
  <c r="CG44" i="135"/>
  <c r="CN54" i="135"/>
  <c r="HF54" i="135" s="1"/>
  <c r="CM54" i="135"/>
  <c r="BO20" i="135"/>
  <c r="BM20" i="135" s="1"/>
  <c r="BF20" i="135"/>
  <c r="CI20" i="135"/>
  <c r="CG20" i="135" s="1"/>
  <c r="CS20" i="135"/>
  <c r="CQ20" i="135" s="1"/>
  <c r="CQ64" i="135"/>
  <c r="BD20" i="135"/>
  <c r="CN60" i="135"/>
  <c r="HF60" i="135" s="1"/>
  <c r="CM60" i="135"/>
  <c r="BO24" i="135"/>
  <c r="BF24" i="135"/>
  <c r="CS24" i="135"/>
  <c r="CI24" i="135"/>
  <c r="BV44" i="135"/>
  <c r="BT44" i="135"/>
  <c r="BU44" i="135"/>
  <c r="HE44" i="135" s="1"/>
  <c r="CN57" i="135"/>
  <c r="HF57" i="135" s="1"/>
  <c r="CM57" i="135"/>
  <c r="CQ44" i="135"/>
  <c r="CD54" i="135"/>
  <c r="HC54" i="135" s="1"/>
  <c r="CC54" i="135"/>
  <c r="BM64" i="135"/>
  <c r="CG64" i="135"/>
  <c r="CG35" i="135"/>
  <c r="CC35" i="135" s="1"/>
  <c r="BD35" i="135"/>
  <c r="BA35" i="135" s="1"/>
  <c r="CQ35" i="135"/>
  <c r="BM35" i="135"/>
  <c r="BJ35" i="135" s="1"/>
  <c r="CT35" i="135"/>
  <c r="CP35" i="135" s="1"/>
  <c r="BY35" i="135"/>
  <c r="BX35" i="135" s="1"/>
  <c r="AX26" i="109"/>
  <c r="AW33" i="109"/>
  <c r="AW22" i="109"/>
  <c r="BM10" i="135" l="1"/>
  <c r="BO2" i="135" s="1"/>
  <c r="BD23" i="135"/>
  <c r="CQ23" i="135"/>
  <c r="BM23" i="135"/>
  <c r="CG33" i="135"/>
  <c r="CC33" i="135" s="1"/>
  <c r="BJ33" i="135"/>
  <c r="CQ33" i="135"/>
  <c r="CM33" i="135" s="1"/>
  <c r="BA33" i="135"/>
  <c r="BM12" i="135"/>
  <c r="BO4" i="135" s="1"/>
  <c r="CQ12" i="135"/>
  <c r="BD12" i="135"/>
  <c r="BT10" i="135"/>
  <c r="BU10" i="135"/>
  <c r="HE10" i="135" s="1"/>
  <c r="BV10" i="135"/>
  <c r="BK38" i="135"/>
  <c r="HD38" i="135" s="1"/>
  <c r="BJ38" i="135"/>
  <c r="BV17" i="135"/>
  <c r="BU17" i="135"/>
  <c r="HE17" i="135" s="1"/>
  <c r="BT17" i="135"/>
  <c r="BT12" i="135"/>
  <c r="BU12" i="135"/>
  <c r="HE12" i="135" s="1"/>
  <c r="BV12" i="135"/>
  <c r="BB44" i="135"/>
  <c r="HB44" i="135" s="1"/>
  <c r="BA44" i="135"/>
  <c r="CG24" i="135"/>
  <c r="CC64" i="135"/>
  <c r="CD64" i="135"/>
  <c r="HC64" i="135" s="1"/>
  <c r="CM44" i="135"/>
  <c r="CN44" i="135"/>
  <c r="HF44" i="135" s="1"/>
  <c r="CD44" i="135"/>
  <c r="HC44" i="135" s="1"/>
  <c r="CC44" i="135"/>
  <c r="BB64" i="135"/>
  <c r="HB64" i="135" s="1"/>
  <c r="BA64" i="135"/>
  <c r="BT24" i="135"/>
  <c r="BU24" i="135"/>
  <c r="HE24" i="135" s="1"/>
  <c r="BV24" i="135"/>
  <c r="BD24" i="135"/>
  <c r="BJ44" i="135"/>
  <c r="BK44" i="135"/>
  <c r="HD44" i="135" s="1"/>
  <c r="BU19" i="135"/>
  <c r="HE19" i="135" s="1"/>
  <c r="BT19" i="135"/>
  <c r="BV19" i="135"/>
  <c r="BJ64" i="135"/>
  <c r="BK64" i="135"/>
  <c r="HD64" i="135" s="1"/>
  <c r="CN64" i="135"/>
  <c r="HF64" i="135" s="1"/>
  <c r="CM64" i="135"/>
  <c r="BM24" i="135"/>
  <c r="BT23" i="135"/>
  <c r="BU23" i="135"/>
  <c r="HE23" i="135" s="1"/>
  <c r="BV23" i="135"/>
  <c r="BK60" i="135"/>
  <c r="HD60" i="135" s="1"/>
  <c r="BJ60" i="135"/>
  <c r="CQ24" i="135"/>
  <c r="BB35" i="135"/>
  <c r="HB35" i="135" s="1"/>
  <c r="CD35" i="135"/>
  <c r="HC35" i="135" s="1"/>
  <c r="CN35" i="135"/>
  <c r="HF35" i="135" s="1"/>
  <c r="BK35" i="135"/>
  <c r="HD35" i="135" s="1"/>
  <c r="CM35" i="135"/>
  <c r="BV35" i="135"/>
  <c r="BU35" i="135"/>
  <c r="HE35" i="135" s="1"/>
  <c r="BT35" i="135"/>
  <c r="AX33" i="109"/>
  <c r="AY26" i="109"/>
  <c r="AZ26" i="109" s="1"/>
  <c r="AX22" i="109"/>
  <c r="CD33" i="135" l="1"/>
  <c r="HC33" i="135" s="1"/>
  <c r="CN33" i="135"/>
  <c r="HF33" i="135" s="1"/>
  <c r="BA26" i="109"/>
  <c r="AZ33" i="109"/>
  <c r="AY33" i="109"/>
  <c r="AY22" i="109"/>
  <c r="AZ22" i="109" s="1"/>
  <c r="BB26" i="109" l="1"/>
  <c r="BA33" i="109"/>
  <c r="BA22" i="109"/>
  <c r="BB33" i="109" l="1"/>
  <c r="BC26" i="109"/>
  <c r="BB22" i="109"/>
  <c r="BD26" i="109" l="1"/>
  <c r="BC33" i="109"/>
  <c r="BC22" i="109"/>
  <c r="BE26" i="109" l="1"/>
  <c r="BD33" i="109"/>
  <c r="BD22" i="109"/>
  <c r="BF26" i="109" l="1"/>
  <c r="BE33" i="109"/>
  <c r="BE22" i="109"/>
  <c r="BF33" i="109" l="1"/>
  <c r="BG26" i="109"/>
  <c r="BF22" i="109"/>
  <c r="BH26" i="109" l="1"/>
  <c r="BG33" i="109"/>
  <c r="BG22" i="109"/>
  <c r="BI26" i="109" l="1"/>
  <c r="BH33" i="109"/>
  <c r="BH22" i="109"/>
  <c r="BJ26" i="109" l="1"/>
  <c r="BI33" i="109"/>
  <c r="BI22" i="109"/>
  <c r="BK26" i="109" l="1"/>
  <c r="BK33" i="109" s="1"/>
  <c r="BJ33" i="109"/>
  <c r="BJ22" i="109"/>
  <c r="BK22" i="109" l="1"/>
  <c r="N88" i="250" l="1"/>
  <c r="N108" i="250" l="1"/>
  <c r="M90" i="250" l="1"/>
  <c r="N109" i="250"/>
  <c r="M207" i="250" l="1"/>
  <c r="M50" i="250"/>
  <c r="M184" i="250"/>
  <c r="M165" i="250"/>
  <c r="M48" i="250"/>
  <c r="M139" i="250"/>
  <c r="M46" i="250"/>
  <c r="M111" i="250"/>
  <c r="M49" i="250"/>
  <c r="M208" i="250" l="1"/>
  <c r="N207" i="250"/>
  <c r="N129" i="250"/>
  <c r="M69" i="250"/>
  <c r="N184" i="250"/>
  <c r="M185" i="250"/>
  <c r="M66" i="250"/>
  <c r="N165" i="250"/>
  <c r="M166" i="250"/>
  <c r="M67" i="250"/>
  <c r="M140" i="250"/>
  <c r="M65" i="250"/>
  <c r="M112" i="250"/>
  <c r="M68" i="250"/>
  <c r="N208" i="250" l="1"/>
  <c r="N185" i="250"/>
  <c r="N66" i="250"/>
  <c r="N166" i="250"/>
  <c r="N50" i="250"/>
  <c r="N69" i="250"/>
  <c r="M174" i="250" l="1"/>
  <c r="M216" i="250"/>
  <c r="M120" i="250"/>
  <c r="M148" i="250"/>
  <c r="M99" i="250"/>
  <c r="N47" i="250" l="1"/>
  <c r="N111" i="250"/>
  <c r="N112" i="250"/>
  <c r="M58" i="250"/>
  <c r="N67" i="250" l="1"/>
  <c r="N140" i="250"/>
  <c r="N48" i="250"/>
  <c r="N139" i="250"/>
  <c r="M39" i="250"/>
  <c r="L60" i="250" l="1"/>
  <c r="N65" i="250"/>
  <c r="L53" i="250" l="1"/>
  <c r="N90" i="250"/>
  <c r="L41" i="250"/>
  <c r="N49" i="250"/>
  <c r="N58" i="250"/>
  <c r="O77" i="250"/>
  <c r="N68" i="250"/>
  <c r="N46" i="250"/>
  <c r="N39" i="250" l="1"/>
  <c r="M224" i="250" l="1"/>
  <c r="N224" i="250" s="1"/>
  <c r="L34" i="135"/>
  <c r="M203" i="250" s="1"/>
  <c r="N203" i="250" s="1"/>
  <c r="L34" i="250"/>
  <c r="AM34" i="135" l="1"/>
  <c r="U34" i="135"/>
  <c r="AC34" i="135"/>
  <c r="AK34" i="135"/>
  <c r="AL34" i="135"/>
  <c r="AJ34" i="135"/>
  <c r="Y34" i="135"/>
  <c r="Q34" i="135"/>
  <c r="AN34" i="135"/>
  <c r="AP34" i="135" s="1"/>
  <c r="AD34" i="135" l="1"/>
  <c r="V34" i="135"/>
  <c r="Z34" i="135"/>
  <c r="AT34" i="135"/>
  <c r="AR34" i="135"/>
  <c r="R34" i="135"/>
  <c r="W34" i="135" l="1"/>
  <c r="FI34" i="135"/>
  <c r="S34" i="135"/>
  <c r="AE34" i="135"/>
  <c r="AA34" i="135"/>
  <c r="M72" i="250"/>
  <c r="N72" i="250" s="1"/>
  <c r="M53" i="250"/>
  <c r="CU34" i="135"/>
  <c r="BZ34" i="135"/>
  <c r="CJ34" i="135"/>
  <c r="CF34" i="135" s="1"/>
  <c r="CA34" i="135"/>
  <c r="BW34" i="135" s="1"/>
  <c r="BR34" i="135"/>
  <c r="BL34" i="135" s="1"/>
  <c r="BH34" i="135"/>
  <c r="BC34" i="135" s="1"/>
  <c r="M70" i="250" l="1"/>
  <c r="N70" i="250" s="1"/>
  <c r="M71" i="250"/>
  <c r="N71" i="250" s="1"/>
  <c r="M51" i="250"/>
  <c r="N51" i="250" s="1"/>
  <c r="M52" i="250"/>
  <c r="N52" i="250" s="1"/>
  <c r="M59" i="250"/>
  <c r="N59" i="250" s="1"/>
  <c r="DH34" i="135"/>
  <c r="DF34" i="135"/>
  <c r="DB34" i="135"/>
  <c r="DG34" i="135"/>
  <c r="FA34" i="135"/>
  <c r="FH34" i="135"/>
  <c r="DI34" i="135"/>
  <c r="FJ34" i="135"/>
  <c r="CX34" i="135"/>
  <c r="DJ34" i="135"/>
  <c r="DL34" i="135"/>
  <c r="DE34" i="135"/>
  <c r="FC34" i="135"/>
  <c r="EZ34" i="135"/>
  <c r="FG34" i="135"/>
  <c r="FK34" i="135"/>
  <c r="FL34" i="135"/>
  <c r="CZ34" i="135"/>
  <c r="CY34" i="135"/>
  <c r="FB34" i="135"/>
  <c r="DA34" i="135"/>
  <c r="FD34" i="135"/>
  <c r="DC34" i="135"/>
  <c r="DD34" i="135"/>
  <c r="DK34" i="135"/>
  <c r="FE34" i="135"/>
  <c r="FF34" i="135"/>
  <c r="FM34" i="135"/>
  <c r="FN34" i="135"/>
  <c r="M40" i="250"/>
  <c r="N40" i="250" s="1"/>
  <c r="M227" i="250"/>
  <c r="M60" i="250"/>
  <c r="M41" i="250"/>
  <c r="M226" i="250"/>
  <c r="N53" i="250"/>
  <c r="N227" i="250" l="1"/>
  <c r="N60" i="250"/>
  <c r="N226" i="250"/>
  <c r="AW34" i="135"/>
  <c r="CR34" i="135" s="1"/>
  <c r="AV34" i="135"/>
  <c r="CT34" i="135" s="1"/>
  <c r="CP34" i="135" s="1"/>
  <c r="AS34" i="135"/>
  <c r="BP34" i="135" s="1"/>
  <c r="AI34" i="135"/>
  <c r="AY34" i="135"/>
  <c r="CE34" i="135" s="1"/>
  <c r="AX34" i="135"/>
  <c r="CS34" i="135" s="1"/>
  <c r="N41" i="250"/>
  <c r="CH34" i="135" l="1"/>
  <c r="BE34" i="135"/>
  <c r="BN34" i="135"/>
  <c r="CQ34" i="135"/>
  <c r="CM34" i="135" s="1"/>
  <c r="BO34" i="135"/>
  <c r="CI34" i="135"/>
  <c r="BF34" i="135"/>
  <c r="BY34" i="135"/>
  <c r="BX34" i="135" s="1"/>
  <c r="BV34" i="135" s="1"/>
  <c r="BM34" i="135" l="1"/>
  <c r="BK34" i="135" s="1"/>
  <c r="HD34" i="135" s="1"/>
  <c r="BD34" i="135"/>
  <c r="BB34" i="135" s="1"/>
  <c r="HB34" i="135" s="1"/>
  <c r="CG34" i="135"/>
  <c r="CC34" i="135" s="1"/>
  <c r="CN34" i="135"/>
  <c r="HF34" i="135" s="1"/>
  <c r="BU34" i="135"/>
  <c r="HE34" i="135" s="1"/>
  <c r="BT34" i="135"/>
  <c r="O78" i="250"/>
  <c r="O79" i="250"/>
  <c r="M235" i="250"/>
  <c r="BJ34" i="135" l="1"/>
  <c r="BA34" i="135"/>
  <c r="CD34" i="135"/>
  <c r="HC34" i="135" s="1"/>
  <c r="AO21" i="135" l="1"/>
  <c r="AP21" i="135" s="1"/>
  <c r="AU21" i="135" l="1"/>
  <c r="BG21" i="135" s="1"/>
  <c r="BC21" i="135" s="1"/>
  <c r="CV21" i="135" l="1"/>
  <c r="CP21" i="135" s="1"/>
  <c r="CM21" i="135" s="1"/>
  <c r="CK21" i="135"/>
  <c r="CF21" i="135" s="1"/>
  <c r="CD21" i="135" s="1"/>
  <c r="HC21" i="135" s="1"/>
  <c r="BQ21" i="135"/>
  <c r="BL21" i="135" s="1"/>
  <c r="BK21" i="135" s="1"/>
  <c r="HD21" i="135" s="1"/>
  <c r="BB21" i="135"/>
  <c r="BA21" i="135"/>
  <c r="AO23" i="135"/>
  <c r="HB21" i="135" l="1"/>
  <c r="CN21" i="135"/>
  <c r="HF21" i="135" s="1"/>
  <c r="BJ21" i="135"/>
  <c r="CE21" i="135"/>
  <c r="CC21" i="135"/>
  <c r="AP23" i="135"/>
  <c r="AU23" i="135"/>
  <c r="CV23" i="135" l="1"/>
  <c r="CP23" i="135" s="1"/>
  <c r="BQ23" i="135"/>
  <c r="BL23" i="135" s="1"/>
  <c r="CK23" i="135"/>
  <c r="CF23" i="135" s="1"/>
  <c r="BG23" i="135"/>
  <c r="BC23" i="135" s="1"/>
  <c r="BJ23" i="135" l="1"/>
  <c r="BK23" i="135"/>
  <c r="HD23" i="135" s="1"/>
  <c r="BB23" i="135"/>
  <c r="BA23" i="135"/>
  <c r="CN23" i="135"/>
  <c r="HF23" i="135" s="1"/>
  <c r="CM23" i="135"/>
  <c r="CC23" i="135"/>
  <c r="CE23" i="135"/>
  <c r="CD23" i="135"/>
  <c r="HC23" i="135" s="1"/>
  <c r="HB23" i="135" l="1"/>
  <c r="M16" i="250"/>
  <c r="AO30" i="135"/>
  <c r="AP30" i="135" s="1"/>
  <c r="AO29" i="135"/>
  <c r="AU29" i="135" s="1"/>
  <c r="CK29" i="135" s="1"/>
  <c r="CF29" i="135" s="1"/>
  <c r="AO27" i="135"/>
  <c r="AU27" i="135" s="1"/>
  <c r="BQ27" i="135" s="1"/>
  <c r="BL27" i="135" s="1"/>
  <c r="AO28" i="135"/>
  <c r="AP28" i="135" s="1"/>
  <c r="AO26" i="135"/>
  <c r="AP26" i="135" s="1"/>
  <c r="AU30" i="135" l="1"/>
  <c r="CV30" i="135" s="1"/>
  <c r="CP30" i="135" s="1"/>
  <c r="CN30" i="135" s="1"/>
  <c r="AP27" i="135"/>
  <c r="AP29" i="135"/>
  <c r="AU26" i="135"/>
  <c r="CV26" i="135" s="1"/>
  <c r="CP26" i="135" s="1"/>
  <c r="CM26" i="135" s="1"/>
  <c r="CE29" i="135"/>
  <c r="CC29" i="135"/>
  <c r="CD29" i="135"/>
  <c r="HC29" i="135" s="1"/>
  <c r="BK27" i="135"/>
  <c r="HD27" i="135" s="1"/>
  <c r="BJ27" i="135"/>
  <c r="CV29" i="135"/>
  <c r="CP29" i="135" s="1"/>
  <c r="AU28" i="135"/>
  <c r="CK27" i="135"/>
  <c r="CF27" i="135" s="1"/>
  <c r="CV27" i="135"/>
  <c r="CP27" i="135" s="1"/>
  <c r="AO14" i="135"/>
  <c r="BG29" i="135"/>
  <c r="BC29" i="135" s="1"/>
  <c r="BG27" i="135"/>
  <c r="BC27" i="135" s="1"/>
  <c r="BQ29" i="135"/>
  <c r="BL29" i="135" s="1"/>
  <c r="CM30" i="135" l="1"/>
  <c r="CK30" i="135"/>
  <c r="CF30" i="135" s="1"/>
  <c r="CE30" i="135" s="1"/>
  <c r="BQ30" i="135"/>
  <c r="BL30" i="135" s="1"/>
  <c r="BJ30" i="135" s="1"/>
  <c r="BG30" i="135"/>
  <c r="BC30" i="135" s="1"/>
  <c r="BB30" i="135" s="1"/>
  <c r="BQ26" i="135"/>
  <c r="BL26" i="135" s="1"/>
  <c r="BJ26" i="135" s="1"/>
  <c r="BG26" i="135"/>
  <c r="BC26" i="135" s="1"/>
  <c r="BA26" i="135" s="1"/>
  <c r="CK26" i="135"/>
  <c r="CF26" i="135" s="1"/>
  <c r="CD26" i="135" s="1"/>
  <c r="HC26" i="135" s="1"/>
  <c r="CN26" i="135"/>
  <c r="HF26" i="135" s="1"/>
  <c r="AP14" i="135"/>
  <c r="AU14" i="135"/>
  <c r="CE27" i="135"/>
  <c r="CD27" i="135"/>
  <c r="HC27" i="135" s="1"/>
  <c r="CC27" i="135"/>
  <c r="CC30" i="135"/>
  <c r="BJ29" i="135"/>
  <c r="BK29" i="135"/>
  <c r="HD29" i="135" s="1"/>
  <c r="CV28" i="135"/>
  <c r="CP28" i="135" s="1"/>
  <c r="BG28" i="135"/>
  <c r="BC28" i="135" s="1"/>
  <c r="BQ28" i="135"/>
  <c r="BL28" i="135" s="1"/>
  <c r="CK28" i="135"/>
  <c r="CF28" i="135" s="1"/>
  <c r="BB27" i="135"/>
  <c r="HB27" i="135" s="1"/>
  <c r="BA27" i="135"/>
  <c r="BA29" i="135"/>
  <c r="BB29" i="135"/>
  <c r="HB29" i="135" s="1"/>
  <c r="CN27" i="135"/>
  <c r="HF27" i="135" s="1"/>
  <c r="CM27" i="135"/>
  <c r="CN29" i="135"/>
  <c r="HF29" i="135" s="1"/>
  <c r="CM29" i="135"/>
  <c r="CD30" i="135" l="1"/>
  <c r="BA30" i="135"/>
  <c r="BK30" i="135"/>
  <c r="BB26" i="135"/>
  <c r="HB26" i="135" s="1"/>
  <c r="BK26" i="135"/>
  <c r="HD26" i="135" s="1"/>
  <c r="CE26" i="135"/>
  <c r="CC26" i="135"/>
  <c r="CM28" i="135"/>
  <c r="CN28" i="135"/>
  <c r="HF28" i="135" s="1"/>
  <c r="CD28" i="135"/>
  <c r="HC28" i="135" s="1"/>
  <c r="CC28" i="135"/>
  <c r="CE28" i="135"/>
  <c r="BK28" i="135"/>
  <c r="HD28" i="135" s="1"/>
  <c r="BJ28" i="135"/>
  <c r="BA28" i="135"/>
  <c r="BB28" i="135"/>
  <c r="HB28" i="135" s="1"/>
  <c r="CV14" i="135"/>
  <c r="CP14" i="135" s="1"/>
  <c r="BG14" i="135"/>
  <c r="BC14" i="135" s="1"/>
  <c r="CK14" i="135"/>
  <c r="CF14" i="135" s="1"/>
  <c r="BQ14" i="135"/>
  <c r="BL14" i="135" s="1"/>
  <c r="N16" i="250"/>
  <c r="CD14" i="135" l="1"/>
  <c r="HC14" i="135" s="1"/>
  <c r="CE14" i="135"/>
  <c r="CC14" i="135"/>
  <c r="BB14" i="135"/>
  <c r="HB14" i="135" s="1"/>
  <c r="BA14" i="135"/>
  <c r="CN14" i="135"/>
  <c r="HF14" i="135" s="1"/>
  <c r="CM14" i="135"/>
  <c r="BJ14" i="135"/>
  <c r="BK14" i="135"/>
  <c r="HD14" i="135" s="1"/>
  <c r="N12" i="250" l="1"/>
  <c r="N15" i="250"/>
  <c r="N14" i="250"/>
  <c r="N13" i="250"/>
  <c r="M31" i="250" l="1"/>
  <c r="AO25" i="135"/>
  <c r="AO24" i="135"/>
  <c r="AO17" i="135"/>
  <c r="AO18" i="135" l="1"/>
  <c r="M25" i="250"/>
  <c r="AU17" i="135"/>
  <c r="AP17" i="135"/>
  <c r="AP24" i="135"/>
  <c r="AO13" i="135"/>
  <c r="AU24" i="135"/>
  <c r="M24" i="250"/>
  <c r="AP25" i="135"/>
  <c r="AU25" i="135"/>
  <c r="M28" i="250"/>
  <c r="AO22" i="135"/>
  <c r="AO20" i="135"/>
  <c r="M27" i="250"/>
  <c r="AO19" i="135"/>
  <c r="M30" i="250"/>
  <c r="M11" i="250"/>
  <c r="N11" i="250" s="1"/>
  <c r="N31" i="250"/>
  <c r="M225" i="250"/>
  <c r="N225" i="250" s="1"/>
  <c r="M26" i="250" l="1"/>
  <c r="N26" i="250" s="1"/>
  <c r="AO31" i="135"/>
  <c r="AO10" i="135" s="1"/>
  <c r="AP10" i="135" s="1"/>
  <c r="BG24" i="135"/>
  <c r="BC24" i="135" s="1"/>
  <c r="CV24" i="135"/>
  <c r="CP24" i="135" s="1"/>
  <c r="BQ24" i="135"/>
  <c r="BL24" i="135" s="1"/>
  <c r="CK24" i="135"/>
  <c r="CF24" i="135" s="1"/>
  <c r="AP13" i="135"/>
  <c r="AU13" i="135"/>
  <c r="AP18" i="135"/>
  <c r="AU18" i="135"/>
  <c r="M183" i="250"/>
  <c r="N183" i="250" s="1"/>
  <c r="N28" i="250"/>
  <c r="AP19" i="135"/>
  <c r="M138" i="250" s="1"/>
  <c r="N138" i="250" s="1"/>
  <c r="AU19" i="135"/>
  <c r="AP20" i="135"/>
  <c r="AU20" i="135"/>
  <c r="BG17" i="135"/>
  <c r="BC17" i="135" s="1"/>
  <c r="CV17" i="135"/>
  <c r="CP17" i="135" s="1"/>
  <c r="BQ17" i="135"/>
  <c r="BL17" i="135" s="1"/>
  <c r="CK17" i="135"/>
  <c r="CF17" i="135" s="1"/>
  <c r="M110" i="250"/>
  <c r="N110" i="250" s="1"/>
  <c r="N25" i="250"/>
  <c r="CK25" i="135"/>
  <c r="CF25" i="135" s="1"/>
  <c r="BQ25" i="135"/>
  <c r="BL25" i="135" s="1"/>
  <c r="BG25" i="135"/>
  <c r="BC25" i="135" s="1"/>
  <c r="CV25" i="135"/>
  <c r="CP25" i="135" s="1"/>
  <c r="M10" i="250"/>
  <c r="N30" i="250"/>
  <c r="M206" i="250"/>
  <c r="N206" i="250" s="1"/>
  <c r="M164" i="250"/>
  <c r="N164" i="250" s="1"/>
  <c r="N27" i="250"/>
  <c r="AP22" i="135"/>
  <c r="AU22" i="135"/>
  <c r="N89" i="250"/>
  <c r="N24" i="250"/>
  <c r="AO12" i="135"/>
  <c r="AP31" i="135" l="1"/>
  <c r="AO15" i="135"/>
  <c r="AU31" i="135"/>
  <c r="M33" i="250"/>
  <c r="M17" i="250"/>
  <c r="N17" i="250" s="1"/>
  <c r="AU10" i="135"/>
  <c r="BG10" i="135" s="1"/>
  <c r="BC10" i="135" s="1"/>
  <c r="N10" i="250"/>
  <c r="CC25" i="135"/>
  <c r="CE25" i="135"/>
  <c r="CD25" i="135"/>
  <c r="HC25" i="135" s="1"/>
  <c r="M233" i="250" s="1"/>
  <c r="BK17" i="135"/>
  <c r="HD17" i="135" s="1"/>
  <c r="M98" i="250" s="1"/>
  <c r="BJ17" i="135"/>
  <c r="BG19" i="135"/>
  <c r="BC19" i="135" s="1"/>
  <c r="BQ19" i="135"/>
  <c r="BL19" i="135" s="1"/>
  <c r="CK19" i="135"/>
  <c r="CF19" i="135" s="1"/>
  <c r="CV19" i="135"/>
  <c r="CP19" i="135" s="1"/>
  <c r="AP12" i="135"/>
  <c r="AU12" i="135"/>
  <c r="BA17" i="135"/>
  <c r="BB17" i="135"/>
  <c r="CV18" i="135"/>
  <c r="CP18" i="135" s="1"/>
  <c r="BG18" i="135"/>
  <c r="BC18" i="135" s="1"/>
  <c r="BQ18" i="135"/>
  <c r="BL18" i="135" s="1"/>
  <c r="CK18" i="135"/>
  <c r="CF18" i="135" s="1"/>
  <c r="CC24" i="135"/>
  <c r="CD24" i="135"/>
  <c r="HC24" i="135" s="1"/>
  <c r="M214" i="250" s="1"/>
  <c r="CE24" i="135"/>
  <c r="BG13" i="135"/>
  <c r="BC13" i="135" s="1"/>
  <c r="CV13" i="135"/>
  <c r="CP13" i="135" s="1"/>
  <c r="BQ13" i="135"/>
  <c r="BL13" i="135" s="1"/>
  <c r="CK13" i="135"/>
  <c r="CF13" i="135" s="1"/>
  <c r="CM24" i="135"/>
  <c r="CN24" i="135"/>
  <c r="HF24" i="135" s="1"/>
  <c r="M217" i="250" s="1"/>
  <c r="CM25" i="135"/>
  <c r="CN25" i="135"/>
  <c r="HF25" i="135" s="1"/>
  <c r="M236" i="250" s="1"/>
  <c r="CM17" i="135"/>
  <c r="CN17" i="135"/>
  <c r="HF17" i="135" s="1"/>
  <c r="M100" i="250" s="1"/>
  <c r="BA24" i="135"/>
  <c r="BB24" i="135"/>
  <c r="BQ22" i="135"/>
  <c r="BL22" i="135" s="1"/>
  <c r="CV22" i="135"/>
  <c r="CP22" i="135" s="1"/>
  <c r="CK22" i="135"/>
  <c r="CF22" i="135" s="1"/>
  <c r="BG22" i="135"/>
  <c r="BC22" i="135" s="1"/>
  <c r="BA25" i="135"/>
  <c r="BB25" i="135"/>
  <c r="BK25" i="135"/>
  <c r="HD25" i="135" s="1"/>
  <c r="M234" i="250" s="1"/>
  <c r="BJ25" i="135"/>
  <c r="CE17" i="135"/>
  <c r="CC17" i="135"/>
  <c r="CD17" i="135"/>
  <c r="HC17" i="135" s="1"/>
  <c r="M97" i="250" s="1"/>
  <c r="CK20" i="135"/>
  <c r="CF20" i="135" s="1"/>
  <c r="BQ20" i="135"/>
  <c r="BL20" i="135" s="1"/>
  <c r="BG20" i="135"/>
  <c r="BC20" i="135" s="1"/>
  <c r="CV20" i="135"/>
  <c r="CP20" i="135" s="1"/>
  <c r="BK24" i="135"/>
  <c r="HD24" i="135" s="1"/>
  <c r="M215" i="250" s="1"/>
  <c r="BJ24" i="135"/>
  <c r="HB25" i="135" l="1"/>
  <c r="M232" i="250" s="1"/>
  <c r="HB24" i="135"/>
  <c r="M213" i="250" s="1"/>
  <c r="HB17" i="135"/>
  <c r="M96" i="250" s="1"/>
  <c r="M18" i="250"/>
  <c r="N18" i="250" s="1"/>
  <c r="CV10" i="135"/>
  <c r="CP10" i="135" s="1"/>
  <c r="CM10" i="135" s="1"/>
  <c r="N33" i="250"/>
  <c r="M34" i="250"/>
  <c r="N34" i="250" s="1"/>
  <c r="CK10" i="135"/>
  <c r="CF10" i="135" s="1"/>
  <c r="CE10" i="135" s="1"/>
  <c r="CV31" i="135"/>
  <c r="CP31" i="135" s="1"/>
  <c r="CK31" i="135"/>
  <c r="CF31" i="135" s="1"/>
  <c r="BG31" i="135"/>
  <c r="BC31" i="135" s="1"/>
  <c r="BQ31" i="135"/>
  <c r="BL31" i="135" s="1"/>
  <c r="AP15" i="135"/>
  <c r="AU15" i="135"/>
  <c r="BQ10" i="135"/>
  <c r="BL10" i="135" s="1"/>
  <c r="BJ10" i="135" s="1"/>
  <c r="CN22" i="135"/>
  <c r="HF22" i="135" s="1"/>
  <c r="M194" i="250" s="1"/>
  <c r="CM22" i="135"/>
  <c r="CM13" i="135"/>
  <c r="CN13" i="135"/>
  <c r="HF13" i="135" s="1"/>
  <c r="P78" i="250" s="1"/>
  <c r="CM18" i="135"/>
  <c r="CN18" i="135"/>
  <c r="HF18" i="135" s="1"/>
  <c r="M121" i="250" s="1"/>
  <c r="BA19" i="135"/>
  <c r="BB19" i="135"/>
  <c r="BB13" i="135"/>
  <c r="HB13" i="135" s="1"/>
  <c r="L78" i="250" s="1"/>
  <c r="BA13" i="135"/>
  <c r="CE18" i="135"/>
  <c r="CC18" i="135"/>
  <c r="CD18" i="135"/>
  <c r="HC18" i="135" s="1"/>
  <c r="M118" i="250" s="1"/>
  <c r="CN19" i="135"/>
  <c r="HF19" i="135" s="1"/>
  <c r="M149" i="250" s="1"/>
  <c r="CM19" i="135"/>
  <c r="CD20" i="135"/>
  <c r="HC20" i="135" s="1"/>
  <c r="M172" i="250" s="1"/>
  <c r="CE20" i="135"/>
  <c r="CC20" i="135"/>
  <c r="BB22" i="135"/>
  <c r="BA22" i="135"/>
  <c r="CC13" i="135"/>
  <c r="CE13" i="135"/>
  <c r="CD13" i="135"/>
  <c r="HC13" i="135" s="1"/>
  <c r="M78" i="250" s="1"/>
  <c r="BJ18" i="135"/>
  <c r="BK18" i="135"/>
  <c r="HD18" i="135" s="1"/>
  <c r="M119" i="250" s="1"/>
  <c r="CC19" i="135"/>
  <c r="CE19" i="135"/>
  <c r="CD19" i="135"/>
  <c r="HC19" i="135" s="1"/>
  <c r="M146" i="250" s="1"/>
  <c r="BB20" i="135"/>
  <c r="BA20" i="135"/>
  <c r="BK20" i="135"/>
  <c r="HD20" i="135" s="1"/>
  <c r="M173" i="250" s="1"/>
  <c r="BJ20" i="135"/>
  <c r="BK22" i="135"/>
  <c r="HD22" i="135" s="1"/>
  <c r="M192" i="250" s="1"/>
  <c r="BJ22" i="135"/>
  <c r="BA10" i="135"/>
  <c r="BB10" i="135"/>
  <c r="HB10" i="135" s="1"/>
  <c r="L79" i="250" s="1"/>
  <c r="CM20" i="135"/>
  <c r="CN20" i="135"/>
  <c r="HF20" i="135" s="1"/>
  <c r="M175" i="250" s="1"/>
  <c r="CE22" i="135"/>
  <c r="CC22" i="135"/>
  <c r="CD22" i="135"/>
  <c r="HC22" i="135" s="1"/>
  <c r="M191" i="250" s="1"/>
  <c r="BJ13" i="135"/>
  <c r="BN5" i="135"/>
  <c r="BK13" i="135"/>
  <c r="HD13" i="135" s="1"/>
  <c r="N78" i="250" s="1"/>
  <c r="BA18" i="135"/>
  <c r="BB18" i="135"/>
  <c r="CK12" i="135"/>
  <c r="CF12" i="135" s="1"/>
  <c r="CV12" i="135"/>
  <c r="CP12" i="135" s="1"/>
  <c r="BQ12" i="135"/>
  <c r="BL12" i="135" s="1"/>
  <c r="BG12" i="135"/>
  <c r="BC12" i="135" s="1"/>
  <c r="BK19" i="135"/>
  <c r="HD19" i="135" s="1"/>
  <c r="M147" i="250" s="1"/>
  <c r="BJ19" i="135"/>
  <c r="HB18" i="135" l="1"/>
  <c r="M117" i="250" s="1"/>
  <c r="HB20" i="135"/>
  <c r="M171" i="250" s="1"/>
  <c r="HB19" i="135"/>
  <c r="M145" i="250" s="1"/>
  <c r="HB22" i="135"/>
  <c r="M190" i="250" s="1"/>
  <c r="CN10" i="135"/>
  <c r="HF10" i="135" s="1"/>
  <c r="P79" i="250" s="1"/>
  <c r="CD10" i="135"/>
  <c r="HC10" i="135" s="1"/>
  <c r="M79" i="250" s="1"/>
  <c r="CC10" i="135"/>
  <c r="BN2" i="135"/>
  <c r="BK10" i="135"/>
  <c r="HD10" i="135" s="1"/>
  <c r="N79" i="250" s="1"/>
  <c r="CN31" i="135"/>
  <c r="CM31" i="135"/>
  <c r="BJ31" i="135"/>
  <c r="BK31" i="135"/>
  <c r="BB31" i="135"/>
  <c r="BA31" i="135"/>
  <c r="CK15" i="135"/>
  <c r="CF15" i="135" s="1"/>
  <c r="BQ15" i="135"/>
  <c r="BL15" i="135" s="1"/>
  <c r="BG15" i="135"/>
  <c r="BC15" i="135" s="1"/>
  <c r="CV15" i="135"/>
  <c r="CP15" i="135" s="1"/>
  <c r="CC31" i="135"/>
  <c r="CD31" i="135"/>
  <c r="CE31" i="135"/>
  <c r="CM12" i="135"/>
  <c r="CN12" i="135"/>
  <c r="HF12" i="135" s="1"/>
  <c r="P77" i="250" s="1"/>
  <c r="BA12" i="135"/>
  <c r="BB12" i="135"/>
  <c r="HB12" i="135" s="1"/>
  <c r="CD12" i="135"/>
  <c r="HC12" i="135" s="1"/>
  <c r="M77" i="250" s="1"/>
  <c r="CE12" i="135"/>
  <c r="CC12" i="135"/>
  <c r="BJ12" i="135"/>
  <c r="BK12" i="135"/>
  <c r="HD12" i="135" s="1"/>
  <c r="N77" i="250" s="1"/>
  <c r="BN4" i="135"/>
  <c r="L77" i="250" l="1"/>
  <c r="BJ15" i="135"/>
  <c r="BK15" i="135"/>
  <c r="HD15" i="135" s="1"/>
  <c r="CE15" i="135"/>
  <c r="CD15" i="135"/>
  <c r="HC15" i="135" s="1"/>
  <c r="CC15" i="135"/>
  <c r="CM15" i="135"/>
  <c r="CN15" i="135"/>
  <c r="HF15" i="135" s="1"/>
  <c r="BB15" i="135"/>
  <c r="HB15" i="135" s="1"/>
  <c r="BA15" i="1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Nielsen, Victoria</author>
  </authors>
  <commentList>
    <comment ref="N52" authorId="0" shapeId="0" xr:uid="{D76A5DA0-CEFE-421D-8951-8146761CF23E}">
      <text>
        <r>
          <rPr>
            <b/>
            <sz val="9"/>
            <color indexed="81"/>
            <rFont val="Tahoma"/>
            <family val="2"/>
          </rPr>
          <t>Nielsen, Victoria:
had to sum two measure because different naming convension in vision</t>
        </r>
      </text>
    </comment>
    <comment ref="N53" authorId="0" shapeId="0" xr:uid="{6BC08F58-C8FB-4239-B2FB-B185E6E6D2D1}">
      <text>
        <r>
          <rPr>
            <b/>
            <sz val="9"/>
            <color indexed="81"/>
            <rFont val="Tahoma"/>
            <family val="2"/>
          </rPr>
          <t>Nielsen, Victoria:
had to sum two measure because different naming convension in vision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Froio, Zach</author>
  </authors>
  <commentList>
    <comment ref="J27" authorId="0" shapeId="0" xr:uid="{52F03E67-1A9A-4D77-8E71-4BDE2B69DBEA}">
      <text>
        <r>
          <rPr>
            <b/>
            <sz val="9"/>
            <color indexed="81"/>
            <rFont val="Tahoma"/>
            <family val="2"/>
          </rPr>
          <t>Froio, Zach:</t>
        </r>
        <r>
          <rPr>
            <sz val="9"/>
            <color indexed="81"/>
            <rFont val="Tahoma"/>
            <family val="2"/>
          </rPr>
          <t xml:space="preserve">
Includes inflation rate of 1.50% per year.</t>
        </r>
      </text>
    </comment>
    <comment ref="J28" authorId="0" shapeId="0" xr:uid="{1CF325A8-F84D-4DBA-82EB-A6D9DB352C64}">
      <text>
        <r>
          <rPr>
            <b/>
            <sz val="9"/>
            <color indexed="81"/>
            <rFont val="Tahoma"/>
            <family val="2"/>
          </rPr>
          <t>Froio, Zach:</t>
        </r>
        <r>
          <rPr>
            <sz val="9"/>
            <color indexed="81"/>
            <rFont val="Tahoma"/>
            <family val="2"/>
          </rPr>
          <t xml:space="preserve">
Includes inflation rate of 1.50% per year.</t>
        </r>
      </text>
    </comment>
  </commentList>
</comments>
</file>

<file path=xl/sharedStrings.xml><?xml version="1.0" encoding="utf-8"?>
<sst xmlns="http://schemas.openxmlformats.org/spreadsheetml/2006/main" count="1501" uniqueCount="290">
  <si>
    <t>Measure Life</t>
  </si>
  <si>
    <t>Residential</t>
  </si>
  <si>
    <t>Measure</t>
  </si>
  <si>
    <t>Sector</t>
  </si>
  <si>
    <t>TRC</t>
  </si>
  <si>
    <t>Program</t>
  </si>
  <si>
    <t>RIM</t>
  </si>
  <si>
    <t>Participation</t>
  </si>
  <si>
    <t>Key</t>
  </si>
  <si>
    <t>Non-incentives</t>
  </si>
  <si>
    <t>Incremental Costs</t>
  </si>
  <si>
    <t>Incentives</t>
  </si>
  <si>
    <t>kWh</t>
  </si>
  <si>
    <t>kW</t>
  </si>
  <si>
    <t>Units</t>
  </si>
  <si>
    <t>UCT</t>
  </si>
  <si>
    <t>PCT</t>
  </si>
  <si>
    <t>Description</t>
  </si>
  <si>
    <t>Section</t>
  </si>
  <si>
    <t>Inputs</t>
  </si>
  <si>
    <t>Analysis</t>
  </si>
  <si>
    <t>Worksheet</t>
  </si>
  <si>
    <t>Measure-level savings, lifetimes, incremental costs, and incentives.</t>
  </si>
  <si>
    <t>Variable</t>
  </si>
  <si>
    <t>space</t>
  </si>
  <si>
    <t>Value</t>
  </si>
  <si>
    <t>Unique measure key</t>
  </si>
  <si>
    <t>Unique program key</t>
  </si>
  <si>
    <t>All</t>
  </si>
  <si>
    <t>Measure Economics</t>
  </si>
  <si>
    <t>Cycle Start Year</t>
  </si>
  <si>
    <t>Model Start Year</t>
  </si>
  <si>
    <t>Model End Year</t>
  </si>
  <si>
    <t>Cycle End Year</t>
  </si>
  <si>
    <t>Max measure life</t>
  </si>
  <si>
    <t>Max measure life is greater than model forecast</t>
  </si>
  <si>
    <t>Error Check</t>
  </si>
  <si>
    <t>Metadata</t>
  </si>
  <si>
    <t>Measure line items</t>
  </si>
  <si>
    <t>Program line items</t>
  </si>
  <si>
    <t>Losses</t>
  </si>
  <si>
    <t>Forecast</t>
  </si>
  <si>
    <t>InModel</t>
  </si>
  <si>
    <t>All measures included in model</t>
  </si>
  <si>
    <t>Cycle years</t>
  </si>
  <si>
    <t>Model years</t>
  </si>
  <si>
    <t>End uses</t>
  </si>
  <si>
    <t>Discount Rate &amp; Cash Flows</t>
  </si>
  <si>
    <t>BENEFIT</t>
  </si>
  <si>
    <t>COST</t>
  </si>
  <si>
    <t>Lost Revenue, Electric</t>
  </si>
  <si>
    <t>Benefit-cost analysis.</t>
  </si>
  <si>
    <t>Measure Inputs</t>
  </si>
  <si>
    <t>Program Inputs</t>
  </si>
  <si>
    <t>Avoided Energy Cost, Electricity</t>
  </si>
  <si>
    <t>Rows</t>
  </si>
  <si>
    <t>Avoided costs, discount rates, line losses, retail rates, etc.</t>
  </si>
  <si>
    <t>Program Year</t>
  </si>
  <si>
    <t>Index</t>
  </si>
  <si>
    <t>Non-Incentives</t>
  </si>
  <si>
    <t>Net First Year Impacts</t>
  </si>
  <si>
    <t>Net Remaining Year Impacts</t>
  </si>
  <si>
    <t>Measure Index</t>
  </si>
  <si>
    <t>Label</t>
  </si>
  <si>
    <t>Program-level budgets and partcipation.</t>
  </si>
  <si>
    <t>Participants</t>
  </si>
  <si>
    <t>UniqueKey</t>
  </si>
  <si>
    <t>Unique Key</t>
  </si>
  <si>
    <t>Max Program Year</t>
  </si>
  <si>
    <t>Non-incentive Costs</t>
  </si>
  <si>
    <t>Existing Life</t>
  </si>
  <si>
    <t>Discount Factor</t>
  </si>
  <si>
    <t>Units / Participant</t>
  </si>
  <si>
    <t>Total Budget</t>
  </si>
  <si>
    <t>General Inputs</t>
  </si>
  <si>
    <t>Appendix</t>
  </si>
  <si>
    <t>Results</t>
  </si>
  <si>
    <t>Non-Incentives ($)</t>
  </si>
  <si>
    <t>Included?</t>
  </si>
  <si>
    <t>Include?</t>
  </si>
  <si>
    <t>Analysis Year</t>
  </si>
  <si>
    <t>Administration</t>
  </si>
  <si>
    <t>Non-Incentives Total</t>
  </si>
  <si>
    <t>Weatherization</t>
  </si>
  <si>
    <t>Unit Description</t>
  </si>
  <si>
    <t>HVAC</t>
  </si>
  <si>
    <t>Lighting</t>
  </si>
  <si>
    <t>Non-energy benefits ($/yr)</t>
  </si>
  <si>
    <t>Realization Rate</t>
  </si>
  <si>
    <t>Retail Rate Escalator</t>
  </si>
  <si>
    <t>NEBs</t>
  </si>
  <si>
    <t>Benefits Bonus Adder</t>
  </si>
  <si>
    <t>Future Replacement Cost</t>
  </si>
  <si>
    <t>Annual O&amp;M</t>
  </si>
  <si>
    <t>Bill Savings</t>
  </si>
  <si>
    <t>BCR</t>
  </si>
  <si>
    <t>NPV</t>
  </si>
  <si>
    <t>BCA</t>
  </si>
  <si>
    <t>Utility Cost Test</t>
  </si>
  <si>
    <t>Participant Cost Test</t>
  </si>
  <si>
    <t>Total Resource Cost Test</t>
  </si>
  <si>
    <t>Lifecycle Revenue Impact ($/kWh)</t>
  </si>
  <si>
    <t>Ratepayer Impact Test</t>
  </si>
  <si>
    <t>First Year</t>
  </si>
  <si>
    <t>Remaining Year</t>
  </si>
  <si>
    <t>Incremental cost per unit ($)</t>
  </si>
  <si>
    <t>Incentive per unit ($)</t>
  </si>
  <si>
    <t>Net-to-Gross</t>
  </si>
  <si>
    <t>Measure life (years)</t>
  </si>
  <si>
    <t>Remaining Life of Existing Unit (years)</t>
  </si>
  <si>
    <t>Future Replacement Cost ($)</t>
  </si>
  <si>
    <t>Avoided O&amp;M Cost ($/yr)</t>
  </si>
  <si>
    <t>RIM Costs</t>
  </si>
  <si>
    <t>RIM Benefits</t>
  </si>
  <si>
    <t>TRC Costs</t>
  </si>
  <si>
    <t>TRC Benefits</t>
  </si>
  <si>
    <t>PCT Costs</t>
  </si>
  <si>
    <t>PCT Benefits</t>
  </si>
  <si>
    <t>UCT Costs</t>
  </si>
  <si>
    <t>UCT Benefits</t>
  </si>
  <si>
    <t>Discounted Participant Payback (Years)</t>
  </si>
  <si>
    <t>Units per Measure</t>
  </si>
  <si>
    <t>Link to Algorithm</t>
  </si>
  <si>
    <t>Discount Rate</t>
  </si>
  <si>
    <t>LCOE ($/kWh)</t>
  </si>
  <si>
    <t>NTG (%)</t>
  </si>
  <si>
    <t>Realization Rate (%)</t>
  </si>
  <si>
    <t>Tables</t>
  </si>
  <si>
    <t>Retail Costs ($/kWh)</t>
  </si>
  <si>
    <t>Source Notes</t>
  </si>
  <si>
    <t>Measure Source Notes</t>
  </si>
  <si>
    <t>[Placeholder]</t>
  </si>
  <si>
    <t>Measure Cost</t>
  </si>
  <si>
    <t>Net Present Value</t>
  </si>
  <si>
    <t>Consumption, Electricity</t>
  </si>
  <si>
    <t>Demand, Electricity</t>
  </si>
  <si>
    <t>Consumption, Gas</t>
  </si>
  <si>
    <t>Demand, Gas</t>
  </si>
  <si>
    <t>Dth</t>
  </si>
  <si>
    <t>Source Link</t>
  </si>
  <si>
    <t>n/a</t>
  </si>
  <si>
    <t>End Use</t>
  </si>
  <si>
    <t>C&amp;I</t>
  </si>
  <si>
    <t>Residential Audit</t>
  </si>
  <si>
    <t>Residential Lighting</t>
  </si>
  <si>
    <t>Whole House Efficiency</t>
  </si>
  <si>
    <t>Refrigerator Recycle</t>
  </si>
  <si>
    <t>LED</t>
  </si>
  <si>
    <t>Freezer Recycle</t>
  </si>
  <si>
    <t>Various</t>
  </si>
  <si>
    <t>Total Units, Actual</t>
  </si>
  <si>
    <t>Line Loss</t>
  </si>
  <si>
    <t>\\ameresco.com\d\aeg\Clients\Black Hills\Black Hills So Dakota\2015-16 DSM Planning\Draft\[Black Hills South Dakota PY2-3 (8.19.15).xlsx]</t>
  </si>
  <si>
    <t>Avoided Energy Cost ($/kWh)</t>
  </si>
  <si>
    <t>Avoided Demand Forecast ($/kW-year)</t>
  </si>
  <si>
    <t>Environmental Costs ($/kWh)</t>
  </si>
  <si>
    <t>Cross Marketing and Training</t>
  </si>
  <si>
    <t>General Administration</t>
  </si>
  <si>
    <t>Executive Summary</t>
  </si>
  <si>
    <t>Budget by Sector</t>
  </si>
  <si>
    <t>Goal</t>
  </si>
  <si>
    <t>Actual</t>
  </si>
  <si>
    <t>% Goal Achieved</t>
  </si>
  <si>
    <t>Non-Residential</t>
  </si>
  <si>
    <t>Cross Marketing &amp; Training</t>
  </si>
  <si>
    <t>Total</t>
  </si>
  <si>
    <t>Budget by Program</t>
  </si>
  <si>
    <t>Residential Programs</t>
  </si>
  <si>
    <t>C&amp;I Programs</t>
  </si>
  <si>
    <t>Energy Impacts by Sector</t>
  </si>
  <si>
    <t>Energy Impacts by Program</t>
  </si>
  <si>
    <t>Demand Impacts by Sector</t>
  </si>
  <si>
    <t>Demand Impacts by Program</t>
  </si>
  <si>
    <t>Cost-effectiveness Results</t>
  </si>
  <si>
    <t>SCT</t>
  </si>
  <si>
    <t>Summary</t>
  </si>
  <si>
    <t>Expenditures</t>
  </si>
  <si>
    <t>Energy Impacts (kWh)</t>
  </si>
  <si>
    <t>Demand Impacts (kW)</t>
  </si>
  <si>
    <t>Cost-Effectiveness</t>
  </si>
  <si>
    <t>Test</t>
  </si>
  <si>
    <t>C&amp;I Custom</t>
  </si>
  <si>
    <t>Avoided Demand Cost, Electricity</t>
  </si>
  <si>
    <t>Avoided Environmental Cost</t>
  </si>
  <si>
    <t>Social Cost Test</t>
  </si>
  <si>
    <t>LED Linear Replacement Lamp (≤4ft)</t>
  </si>
  <si>
    <t>Energy Star LED Lamp (≤5W)</t>
  </si>
  <si>
    <t>LED Linear Replacement Lamp (5-8ft)</t>
  </si>
  <si>
    <t>Fixture Mount Occupancy</t>
  </si>
  <si>
    <t>Gross Impacts / Unit</t>
  </si>
  <si>
    <t>Notes</t>
  </si>
  <si>
    <t>ENERGY STAR Fixture</t>
  </si>
  <si>
    <t>Appliance Recycling</t>
  </si>
  <si>
    <t>High Efficiency HVAC</t>
  </si>
  <si>
    <t>Heat Pump Water Heater</t>
  </si>
  <si>
    <t>Air Sealing (Electric Heat)</t>
  </si>
  <si>
    <t>Air Sealing (Gas Heat)</t>
  </si>
  <si>
    <t>Hot Water Pipe Insulation</t>
  </si>
  <si>
    <t>Water Heater Tank Wrap</t>
  </si>
  <si>
    <t>Low Flow Showerhead</t>
  </si>
  <si>
    <t>School-Based Education</t>
  </si>
  <si>
    <t>Air Sealing</t>
  </si>
  <si>
    <t>Water Heater Temperature Setback</t>
  </si>
  <si>
    <t>C&amp;I Prescriptive</t>
  </si>
  <si>
    <t>High Bay Fluorescent Fixture w/ HE Electronic Ballast (T5 4-6 lamp)</t>
  </si>
  <si>
    <t>High Bay Fluorescent Fixture w/ HE Electronic Ballast (T5 8-lamp)</t>
  </si>
  <si>
    <t>High Bay Fluorescent Fixture w/ HE Electronic Ballast (T5 10-lamp)</t>
  </si>
  <si>
    <t>High Bay Fluorescent Fixture w/ HE Electronic Ballast (T8 6-8 lamp)</t>
  </si>
  <si>
    <t>High Bay Fluorescent Fixture w/ HE Electronic Ballast (T8 12-16 lamp)</t>
  </si>
  <si>
    <t xml:space="preserve">Low-Wattage T8 </t>
  </si>
  <si>
    <t>High Performance T8 (1-2 Lamp)</t>
  </si>
  <si>
    <t>High Performance T8 (3-4 Lamp)</t>
  </si>
  <si>
    <t>LED Parking Garage/Canopy (&lt;30W)</t>
  </si>
  <si>
    <t>LED Parking Garage/Canopy (30-75W)</t>
  </si>
  <si>
    <t>LED Parking Garage/Canopy (≥75W)</t>
  </si>
  <si>
    <t>Ceiling Mount Occupancy</t>
  </si>
  <si>
    <t>Wall Mount Occupancy</t>
  </si>
  <si>
    <t>Exit Sign</t>
  </si>
  <si>
    <t>Split Package Heat Pump</t>
  </si>
  <si>
    <t>Single System Heat Pump</t>
  </si>
  <si>
    <t>Geothermal Heat Pump</t>
  </si>
  <si>
    <t>Motors</t>
  </si>
  <si>
    <t>ODC Motor</t>
  </si>
  <si>
    <t>TEFC Motor</t>
  </si>
  <si>
    <t>Plan/Actual</t>
  </si>
  <si>
    <t>Plan</t>
  </si>
  <si>
    <t>Measures</t>
  </si>
  <si>
    <t>Water Heating</t>
  </si>
  <si>
    <t>Projects</t>
  </si>
  <si>
    <t>BLACK HILLS SD</t>
  </si>
  <si>
    <t>Plan Data</t>
  </si>
  <si>
    <t>Mapped BenCost key to Plan Data. Made some adjustments for participation/measure life highlighted in yellow.</t>
  </si>
  <si>
    <t>VDSM App Details</t>
  </si>
  <si>
    <t>VDSM Mapping</t>
  </si>
  <si>
    <t>Mapped App Data to BenCost Key (Sector, Program, End Use, Measure)</t>
  </si>
  <si>
    <t>App Data Outliers</t>
  </si>
  <si>
    <t>Outliers analysis of unit savings and unit incentives. See highlighted notes in yellow.</t>
  </si>
  <si>
    <t>VDSM to BenCost Inputs</t>
  </si>
  <si>
    <t>Convert VDSM App Data to BenCost Inputs</t>
  </si>
  <si>
    <t>App Data</t>
  </si>
  <si>
    <t xml:space="preserve">Raw data from VDSM application details </t>
  </si>
  <si>
    <t xml:space="preserve">Processed data from VDSM application details </t>
  </si>
  <si>
    <t>VDSM Executive Summary</t>
  </si>
  <si>
    <t>VDSM Executive summary report. Mapped to BenCost Programs in column M</t>
  </si>
  <si>
    <t>Report tables. See notes in highlighted area column O</t>
  </si>
  <si>
    <t>Allocation (%)</t>
  </si>
  <si>
    <t>Avoided Costs ($/kWh)</t>
  </si>
  <si>
    <t>Plan/ Actual</t>
  </si>
  <si>
    <t>Variance</t>
  </si>
  <si>
    <t>Unit Savings from Plan</t>
  </si>
  <si>
    <t>2017/18 Status Report</t>
  </si>
  <si>
    <t>Early Retirement Heat Pump SEER ≥15, EER ≥12.5, HSPF ≥8.5</t>
  </si>
  <si>
    <t>Heat Pump SEER ≥15, EER ≥12.5, HSPF ≥8.5 Replace Electric Furnace</t>
  </si>
  <si>
    <t>CAC SEER ≥15, EER ≥12.5</t>
  </si>
  <si>
    <t>Ductless Mini-Split AC SEER ≥19, EER ≥12.8</t>
  </si>
  <si>
    <t>Ductless Mini-Split HP SEER ≥19, EER ≥12.8, HSPF ≥10</t>
  </si>
  <si>
    <t>Geothermal EER ≥17.1, COP ≥3.6</t>
  </si>
  <si>
    <t>Early Retirement Geothermal EER ≥17.1, COP ≥3.6</t>
  </si>
  <si>
    <t>Faucet Aerator</t>
  </si>
  <si>
    <t>High Bay Fluorescent Fixture w/ HE Electronic Ballast (T5 2-3 lamp)</t>
  </si>
  <si>
    <t>High Bay Fluorescent Fixture w/ HE Electronic Ballast (T8 4 lamp)</t>
  </si>
  <si>
    <t>High Bay Fluorescent Fixture w/ HE Electronic Ballast (T8 18-20 lamp)</t>
  </si>
  <si>
    <t>Energy Star LED Lamp (6-10W)</t>
  </si>
  <si>
    <t>Energy Star LED Lamp (11 to 20W)</t>
  </si>
  <si>
    <t>Energy Star LED Lamp (&gt;20W)</t>
  </si>
  <si>
    <t>LED wall mounted area lights (wallpacks) (&lt;30W)</t>
  </si>
  <si>
    <t>LED wall mounted area lights (wallpacks) (30 to 75W)</t>
  </si>
  <si>
    <t>LED wall mounted area lights (wallpacks) (≥75W)</t>
  </si>
  <si>
    <t>Energy Star LED downlights (new or retrofit) (50W or less)</t>
  </si>
  <si>
    <t>Refrigerated LED Case Lighting 5- and 6-foot Doors</t>
  </si>
  <si>
    <t>Integral Occupancy Control Stairwell fixtures (2-3 lamp T8)</t>
  </si>
  <si>
    <t>Integral Occupancy Control Stairwell fixtures (20W-30W LED)</t>
  </si>
  <si>
    <t>LED Exterior Flood Lights (15W or less)</t>
  </si>
  <si>
    <t>LED Exterior Flood Lights (16W to 35W)</t>
  </si>
  <si>
    <t>LED Exterior Flood Lights (36W to 75W)</t>
  </si>
  <si>
    <t>LED Outdoor Pole/Arm Mounted Parking Roadway (&lt;30W)</t>
  </si>
  <si>
    <t>LED Outdoor Pole/Arm Mounted Parking Roadway (30W to 75W)</t>
  </si>
  <si>
    <t>LED Outdoor Pole/Arm Mounted Parking Roadway (&gt;75W to 150W)</t>
  </si>
  <si>
    <t>Heat Pump SEER ≥15, EER ≥12.5, HSPF ≥8.5</t>
  </si>
  <si>
    <t>Early Retirement Heat Pump SEER ≥15</t>
  </si>
  <si>
    <t>Heat Pump SEER ≥15</t>
  </si>
  <si>
    <t>CAC SEER ≥15</t>
  </si>
  <si>
    <t>Geothermal EER ≥17.1</t>
  </si>
  <si>
    <t>Early Retirement Geothermal EER ≥17.1</t>
  </si>
  <si>
    <t>Heat Pump SEER ≥15 Replace Electric Furnace</t>
  </si>
  <si>
    <t>Residential EE Kit</t>
  </si>
  <si>
    <t>Recommended Audit Measures</t>
  </si>
  <si>
    <t>2016-2017</t>
  </si>
  <si>
    <t>ALl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</si>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</sst>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  <numFmt numFmtId="166" formatCode="&quot;$&quot;#,##0.00"/>
    <numFmt numFmtId="167" formatCode="#,##0;\-#,##0;&quot;-&quot;"/>
    <numFmt numFmtId="168" formatCode="_(* #,##0_);_(* \(#,##0\);_(* &quot;-&quot;??_);_(@_)"/>
    <numFmt numFmtId="169" formatCode="0.000%"/>
    <numFmt numFmtId="170" formatCode="0.00000000%"/>
    <numFmt numFmtId="171" formatCode="#,##0.0000"/>
    <numFmt numFmtId="172" formatCode="0.00000000"/>
    <numFmt numFmtId="173" formatCode="#,##0.000000000"/>
    <numFmt numFmtId="174" formatCode="#,##0.0"/>
    <numFmt numFmtId="175" formatCode="0.00000000000000"/>
    <numFmt numFmtId="176" formatCode="_(&quot;$&quot;* #,##0_);_(&quot;$&quot;* \(#,##0\);_(&quot;$&quot;* &quot;-&quot;??_);_(@_)"/>
    <numFmt numFmtId="177" formatCode="_(* #,##0.0000_);_(* \(#,##0.0000\);_(* &quot;-&quot;_);_(@_)"/>
    <numFmt numFmtId="178" formatCode="_(* #,##0.00_);_(* \(#,##0.00\);_(* &quot;-&quot;_);_(@_)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Geneva"/>
    </font>
    <font>
      <sz val="10"/>
      <name val="Helv"/>
    </font>
    <font>
      <sz val="10"/>
      <color rgb="FF000000"/>
      <name val="Times New Roman"/>
      <family val="1"/>
    </font>
    <font>
      <sz val="11"/>
      <color rgb="FFC0000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b/>
      <sz val="1"/>
      <color theme="0" tint="-0.499984740745262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9"/>
      <color theme="0" tint="-0.499984740745262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9"/>
      <color theme="1"/>
      <name val="Arial"/>
      <family val="2"/>
    </font>
    <font>
      <u/>
      <sz val="9"/>
      <color theme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FBFBF"/>
        <bgColor rgb="FF000000"/>
      </patternFill>
    </fill>
  </fills>
  <borders count="3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ck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ck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medium">
        <color theme="4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ck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ck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7" fillId="0" borderId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0" borderId="0"/>
    <xf numFmtId="0" fontId="19" fillId="0" borderId="0"/>
    <xf numFmtId="0" fontId="1" fillId="0" borderId="0"/>
    <xf numFmtId="0" fontId="21" fillId="0" borderId="0" applyNumberFormat="0" applyProtection="0">
      <alignment horizontal="left"/>
    </xf>
    <xf numFmtId="0" fontId="22" fillId="0" borderId="22" applyNumberFormat="0" applyFont="0" applyProtection="0">
      <alignment wrapText="1"/>
    </xf>
    <xf numFmtId="0" fontId="23" fillId="0" borderId="23" applyNumberFormat="0" applyProtection="0">
      <alignment wrapText="1"/>
    </xf>
    <xf numFmtId="0" fontId="23" fillId="0" borderId="21" applyNumberFormat="0" applyProtection="0">
      <alignment wrapText="1"/>
    </xf>
    <xf numFmtId="0" fontId="22" fillId="0" borderId="24" applyNumberFormat="0" applyProtection="0">
      <alignment vertical="top" wrapText="1"/>
    </xf>
    <xf numFmtId="0" fontId="1" fillId="0" borderId="0"/>
    <xf numFmtId="0" fontId="33" fillId="0" borderId="0"/>
  </cellStyleXfs>
  <cellXfs count="345">
    <xf numFmtId="0" fontId="0" fillId="0" borderId="0" xfId="0"/>
    <xf numFmtId="0" fontId="0" fillId="0" borderId="0" xfId="0" applyFont="1"/>
    <xf numFmtId="0" fontId="0" fillId="0" borderId="0" xfId="0" applyBorder="1"/>
    <xf numFmtId="0" fontId="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Fill="1" applyAlignment="1"/>
    <xf numFmtId="165" fontId="7" fillId="0" borderId="0" xfId="0" applyNumberFormat="1" applyFont="1" applyFill="1" applyAlignment="1"/>
    <xf numFmtId="165" fontId="7" fillId="0" borderId="0" xfId="0" applyNumberFormat="1" applyFont="1" applyFill="1" applyAlignment="1"/>
    <xf numFmtId="9" fontId="7" fillId="0" borderId="0" xfId="0" applyNumberFormat="1" applyFont="1" applyFill="1" applyAlignment="1"/>
    <xf numFmtId="0" fontId="6" fillId="0" borderId="0" xfId="0" applyFont="1"/>
    <xf numFmtId="0" fontId="5" fillId="3" borderId="1" xfId="0" applyFont="1" applyFill="1" applyBorder="1" applyAlignment="1">
      <alignment horizontal="center"/>
    </xf>
    <xf numFmtId="0" fontId="0" fillId="0" borderId="1" xfId="0" applyBorder="1"/>
    <xf numFmtId="0" fontId="12" fillId="0" borderId="0" xfId="25"/>
    <xf numFmtId="0" fontId="13" fillId="8" borderId="0" xfId="0" applyFont="1" applyFill="1"/>
    <xf numFmtId="9" fontId="3" fillId="3" borderId="1" xfId="2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/>
    </xf>
    <xf numFmtId="0" fontId="7" fillId="5" borderId="2" xfId="0" applyFont="1" applyFill="1" applyBorder="1" applyAlignment="1">
      <alignment horizontal="left"/>
    </xf>
    <xf numFmtId="0" fontId="3" fillId="4" borderId="13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right"/>
    </xf>
    <xf numFmtId="10" fontId="7" fillId="5" borderId="1" xfId="3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7" fillId="0" borderId="4" xfId="0" applyFont="1" applyFill="1" applyBorder="1" applyAlignment="1"/>
    <xf numFmtId="0" fontId="7" fillId="0" borderId="4" xfId="0" applyFont="1" applyFill="1" applyBorder="1" applyAlignment="1">
      <alignment horizontal="right"/>
    </xf>
    <xf numFmtId="9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 applyFill="1" applyBorder="1" applyAlignment="1"/>
    <xf numFmtId="0" fontId="7" fillId="0" borderId="4" xfId="0" applyFont="1" applyFill="1" applyBorder="1" applyAlignment="1">
      <alignment horizontal="center"/>
    </xf>
    <xf numFmtId="165" fontId="7" fillId="0" borderId="0" xfId="0" applyNumberFormat="1" applyFont="1" applyFill="1" applyBorder="1" applyAlignment="1"/>
    <xf numFmtId="0" fontId="7" fillId="0" borderId="11" xfId="0" applyFont="1" applyFill="1" applyBorder="1" applyAlignment="1">
      <alignment horizontal="right"/>
    </xf>
    <xf numFmtId="0" fontId="0" fillId="0" borderId="0" xfId="0" applyFont="1" applyProtection="1">
      <protection locked="0"/>
    </xf>
    <xf numFmtId="0" fontId="12" fillId="0" borderId="0" xfId="25" applyProtection="1">
      <protection locked="0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Font="1" applyFill="1" applyProtection="1">
      <protection locked="0"/>
    </xf>
    <xf numFmtId="167" fontId="10" fillId="6" borderId="1" xfId="1" applyNumberFormat="1" applyFont="1" applyFill="1" applyBorder="1" applyAlignment="1" applyProtection="1">
      <alignment horizontal="right" indent="1"/>
      <protection locked="0"/>
    </xf>
    <xf numFmtId="41" fontId="7" fillId="0" borderId="1" xfId="1" applyNumberFormat="1" applyFont="1" applyFill="1" applyBorder="1" applyAlignment="1" applyProtection="1">
      <alignment horizontal="right" indent="1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0" fontId="7" fillId="12" borderId="1" xfId="0" applyNumberFormat="1" applyFont="1" applyFill="1" applyBorder="1" applyAlignment="1">
      <alignment horizontal="left"/>
    </xf>
    <xf numFmtId="0" fontId="7" fillId="0" borderId="0" xfId="0" applyNumberFormat="1" applyFont="1" applyFill="1" applyAlignment="1"/>
    <xf numFmtId="4" fontId="7" fillId="0" borderId="0" xfId="0" applyNumberFormat="1" applyFont="1" applyFill="1" applyAlignment="1"/>
    <xf numFmtId="10" fontId="7" fillId="5" borderId="1" xfId="1" applyNumberFormat="1" applyFont="1" applyFill="1" applyBorder="1" applyAlignment="1">
      <alignment horizontal="right"/>
    </xf>
    <xf numFmtId="6" fontId="0" fillId="0" borderId="0" xfId="0" applyNumberFormat="1"/>
    <xf numFmtId="0" fontId="3" fillId="11" borderId="1" xfId="0" applyFont="1" applyFill="1" applyBorder="1" applyAlignment="1">
      <alignment horizontal="center" vertical="center"/>
    </xf>
    <xf numFmtId="0" fontId="7" fillId="7" borderId="0" xfId="0" applyFont="1" applyFill="1" applyBorder="1" applyAlignment="1"/>
    <xf numFmtId="41" fontId="0" fillId="0" borderId="1" xfId="0" applyNumberFormat="1" applyFont="1" applyFill="1" applyBorder="1" applyAlignment="1" applyProtection="1">
      <alignment horizontal="right" indent="1"/>
      <protection locked="0"/>
    </xf>
    <xf numFmtId="8" fontId="0" fillId="0" borderId="0" xfId="0" applyNumberFormat="1"/>
    <xf numFmtId="0" fontId="11" fillId="0" borderId="1" xfId="0" applyFont="1" applyFill="1" applyBorder="1" applyProtection="1">
      <protection locked="0"/>
    </xf>
    <xf numFmtId="0" fontId="7" fillId="5" borderId="1" xfId="0" applyFont="1" applyFill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7" fillId="0" borderId="0" xfId="1" applyNumberFormat="1" applyFont="1" applyFill="1" applyBorder="1" applyAlignment="1" applyProtection="1">
      <alignment horizontal="center" vertical="center"/>
      <protection locked="0"/>
    </xf>
    <xf numFmtId="9" fontId="7" fillId="0" borderId="1" xfId="1" applyNumberFormat="1" applyFont="1" applyFill="1" applyBorder="1" applyAlignment="1" applyProtection="1">
      <alignment horizontal="right" indent="1"/>
      <protection locked="0"/>
    </xf>
    <xf numFmtId="0" fontId="14" fillId="0" borderId="0" xfId="0" applyFont="1"/>
    <xf numFmtId="0" fontId="12" fillId="0" borderId="1" xfId="25" quotePrefix="1" applyBorder="1" applyAlignment="1">
      <alignment horizontal="center" vertical="center" wrapText="1"/>
    </xf>
    <xf numFmtId="0" fontId="24" fillId="0" borderId="0" xfId="0" applyFont="1" applyFill="1" applyAlignment="1"/>
    <xf numFmtId="0" fontId="8" fillId="0" borderId="0" xfId="1" applyNumberFormat="1" applyFont="1" applyFill="1" applyBorder="1" applyAlignment="1" applyProtection="1">
      <alignment horizontal="left" vertical="center"/>
      <protection locked="0"/>
    </xf>
    <xf numFmtId="6" fontId="0" fillId="5" borderId="1" xfId="0" applyNumberForma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10" fontId="7" fillId="0" borderId="0" xfId="3" applyNumberFormat="1" applyFont="1" applyFill="1" applyBorder="1" applyAlignment="1"/>
    <xf numFmtId="10" fontId="0" fillId="0" borderId="0" xfId="0" applyNumberFormat="1" applyFont="1" applyProtection="1">
      <protection locked="0"/>
    </xf>
    <xf numFmtId="169" fontId="7" fillId="0" borderId="0" xfId="0" applyNumberFormat="1" applyFont="1" applyFill="1" applyAlignment="1"/>
    <xf numFmtId="171" fontId="7" fillId="0" borderId="0" xfId="0" applyNumberFormat="1" applyFont="1" applyFill="1" applyAlignment="1"/>
    <xf numFmtId="170" fontId="7" fillId="0" borderId="0" xfId="0" applyNumberFormat="1" applyFont="1" applyFill="1" applyAlignment="1"/>
    <xf numFmtId="172" fontId="7" fillId="0" borderId="0" xfId="0" applyNumberFormat="1" applyFont="1" applyFill="1" applyAlignment="1"/>
    <xf numFmtId="3" fontId="10" fillId="6" borderId="1" xfId="1" applyNumberFormat="1" applyFont="1" applyFill="1" applyBorder="1" applyAlignment="1" applyProtection="1">
      <protection locked="0"/>
    </xf>
    <xf numFmtId="10" fontId="7" fillId="0" borderId="0" xfId="0" applyNumberFormat="1" applyFont="1" applyFill="1" applyAlignment="1"/>
    <xf numFmtId="9" fontId="7" fillId="0" borderId="1" xfId="0" applyNumberFormat="1" applyFont="1" applyFill="1" applyBorder="1" applyAlignment="1"/>
    <xf numFmtId="42" fontId="0" fillId="0" borderId="0" xfId="0" applyNumberFormat="1" applyFont="1" applyFill="1" applyProtection="1">
      <protection locked="0"/>
    </xf>
    <xf numFmtId="0" fontId="25" fillId="0" borderId="0" xfId="0" applyFont="1" applyProtection="1">
      <protection locked="0"/>
    </xf>
    <xf numFmtId="9" fontId="5" fillId="3" borderId="9" xfId="2" applyFont="1" applyFill="1" applyBorder="1" applyAlignment="1" applyProtection="1">
      <alignment vertical="center" wrapText="1"/>
      <protection locked="0"/>
    </xf>
    <xf numFmtId="9" fontId="5" fillId="3" borderId="10" xfId="2" applyFont="1" applyFill="1" applyBorder="1" applyAlignment="1" applyProtection="1">
      <alignment vertical="center" wrapText="1"/>
      <protection locked="0"/>
    </xf>
    <xf numFmtId="167" fontId="26" fillId="6" borderId="1" xfId="2" applyNumberFormat="1" applyFont="1" applyFill="1" applyBorder="1" applyAlignment="1" applyProtection="1">
      <alignment vertical="center" wrapText="1"/>
      <protection locked="0"/>
    </xf>
    <xf numFmtId="167" fontId="26" fillId="6" borderId="15" xfId="2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Protection="1">
      <protection locked="0"/>
    </xf>
    <xf numFmtId="9" fontId="5" fillId="3" borderId="25" xfId="2" applyFont="1" applyFill="1" applyBorder="1" applyAlignment="1" applyProtection="1">
      <alignment vertical="center" wrapText="1"/>
      <protection locked="0"/>
    </xf>
    <xf numFmtId="9" fontId="5" fillId="3" borderId="0" xfId="2" applyFont="1" applyFill="1" applyBorder="1" applyAlignment="1" applyProtection="1">
      <alignment vertical="center" wrapText="1"/>
      <protection locked="0"/>
    </xf>
    <xf numFmtId="167" fontId="26" fillId="6" borderId="11" xfId="2" applyNumberFormat="1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67" fontId="26" fillId="6" borderId="8" xfId="2" applyNumberFormat="1" applyFont="1" applyFill="1" applyBorder="1" applyAlignment="1" applyProtection="1">
      <alignment vertical="center" wrapText="1"/>
      <protection locked="0"/>
    </xf>
    <xf numFmtId="9" fontId="5" fillId="3" borderId="11" xfId="2" applyFont="1" applyFill="1" applyBorder="1" applyAlignment="1" applyProtection="1">
      <alignment horizontal="center" vertical="center" wrapText="1"/>
      <protection locked="0"/>
    </xf>
    <xf numFmtId="9" fontId="27" fillId="6" borderId="1" xfId="2" applyFont="1" applyFill="1" applyBorder="1" applyAlignment="1" applyProtection="1">
      <alignment horizontal="center" vertical="center" wrapText="1"/>
      <protection locked="0"/>
    </xf>
    <xf numFmtId="9" fontId="5" fillId="4" borderId="1" xfId="2" applyFont="1" applyFill="1" applyBorder="1" applyAlignment="1" applyProtection="1">
      <alignment horizontal="center" vertical="center" wrapText="1"/>
      <protection locked="0"/>
    </xf>
    <xf numFmtId="9" fontId="5" fillId="4" borderId="11" xfId="2" applyFont="1" applyFill="1" applyBorder="1" applyAlignment="1" applyProtection="1">
      <alignment horizontal="center" vertical="center" wrapText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9" fontId="28" fillId="6" borderId="1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3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 vertical="center" wrapText="1"/>
    </xf>
    <xf numFmtId="8" fontId="7" fillId="0" borderId="1" xfId="0" applyNumberFormat="1" applyFont="1" applyFill="1" applyBorder="1" applyAlignment="1"/>
    <xf numFmtId="168" fontId="7" fillId="0" borderId="1" xfId="1" applyNumberFormat="1" applyFont="1" applyFill="1" applyBorder="1" applyAlignment="1" applyProtection="1">
      <alignment horizontal="right"/>
      <protection locked="0"/>
    </xf>
    <xf numFmtId="4" fontId="0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6" fontId="0" fillId="0" borderId="1" xfId="0" applyNumberFormat="1" applyFont="1" applyFill="1" applyBorder="1" applyAlignment="1" applyProtection="1">
      <alignment horizontal="right"/>
      <protection locked="0"/>
    </xf>
    <xf numFmtId="8" fontId="7" fillId="0" borderId="0" xfId="0" applyNumberFormat="1" applyFont="1" applyFill="1" applyAlignment="1"/>
    <xf numFmtId="4" fontId="0" fillId="0" borderId="1" xfId="0" applyNumberFormat="1" applyFont="1" applyFill="1" applyBorder="1" applyAlignment="1" applyProtection="1">
      <alignment horizontal="center"/>
      <protection locked="0"/>
    </xf>
    <xf numFmtId="8" fontId="0" fillId="0" borderId="1" xfId="0" applyNumberFormat="1" applyFont="1" applyFill="1" applyBorder="1" applyAlignment="1" applyProtection="1">
      <alignment horizontal="center"/>
      <protection locked="0"/>
    </xf>
    <xf numFmtId="0" fontId="6" fillId="3" borderId="26" xfId="0" applyFont="1" applyFill="1" applyBorder="1" applyAlignment="1" applyProtection="1">
      <alignment horizontal="center"/>
      <protection locked="0"/>
    </xf>
    <xf numFmtId="0" fontId="6" fillId="3" borderId="8" xfId="0" applyFont="1" applyFill="1" applyBorder="1" applyAlignment="1" applyProtection="1">
      <alignment horizontal="center"/>
      <protection locked="0"/>
    </xf>
    <xf numFmtId="0" fontId="6" fillId="3" borderId="27" xfId="0" applyFont="1" applyFill="1" applyBorder="1" applyAlignment="1" applyProtection="1">
      <alignment horizontal="center"/>
      <protection locked="0"/>
    </xf>
    <xf numFmtId="0" fontId="6" fillId="0" borderId="5" xfId="0" applyFont="1" applyFill="1" applyBorder="1" applyAlignment="1" applyProtection="1">
      <alignment horizontal="center"/>
      <protection locked="0"/>
    </xf>
    <xf numFmtId="0" fontId="11" fillId="0" borderId="11" xfId="0" applyFont="1" applyFill="1" applyBorder="1" applyProtection="1">
      <protection locked="0"/>
    </xf>
    <xf numFmtId="0" fontId="7" fillId="5" borderId="11" xfId="0" applyFont="1" applyFill="1" applyBorder="1" applyAlignment="1" applyProtection="1">
      <alignment horizontal="left"/>
      <protection locked="0"/>
    </xf>
    <xf numFmtId="0" fontId="11" fillId="14" borderId="11" xfId="0" applyFont="1" applyFill="1" applyBorder="1" applyProtection="1">
      <protection locked="0"/>
    </xf>
    <xf numFmtId="0" fontId="7" fillId="14" borderId="11" xfId="0" applyFont="1" applyFill="1" applyBorder="1" applyAlignment="1" applyProtection="1">
      <alignment horizontal="left"/>
      <protection locked="0"/>
    </xf>
    <xf numFmtId="167" fontId="10" fillId="14" borderId="1" xfId="1" applyNumberFormat="1" applyFont="1" applyFill="1" applyBorder="1" applyAlignment="1" applyProtection="1">
      <alignment horizontal="right" indent="1"/>
      <protection locked="0"/>
    </xf>
    <xf numFmtId="0" fontId="7" fillId="14" borderId="1" xfId="0" applyFont="1" applyFill="1" applyBorder="1" applyAlignment="1" applyProtection="1">
      <alignment horizontal="center" vertical="center"/>
      <protection locked="0"/>
    </xf>
    <xf numFmtId="41" fontId="7" fillId="14" borderId="1" xfId="1" applyNumberFormat="1" applyFont="1" applyFill="1" applyBorder="1" applyAlignment="1" applyProtection="1">
      <alignment horizontal="right" indent="1"/>
      <protection locked="0"/>
    </xf>
    <xf numFmtId="10" fontId="7" fillId="14" borderId="1" xfId="1" applyNumberFormat="1" applyFont="1" applyFill="1" applyBorder="1" applyAlignment="1" applyProtection="1">
      <alignment horizontal="right" indent="1"/>
      <protection locked="0"/>
    </xf>
    <xf numFmtId="9" fontId="7" fillId="14" borderId="1" xfId="1" applyNumberFormat="1" applyFont="1" applyFill="1" applyBorder="1" applyAlignment="1" applyProtection="1">
      <alignment horizontal="right" indent="1"/>
      <protection locked="0"/>
    </xf>
    <xf numFmtId="168" fontId="7" fillId="14" borderId="1" xfId="1" applyNumberFormat="1" applyFont="1" applyFill="1" applyBorder="1" applyAlignment="1" applyProtection="1">
      <alignment horizontal="right"/>
      <protection locked="0"/>
    </xf>
    <xf numFmtId="6" fontId="0" fillId="14" borderId="1" xfId="0" applyNumberFormat="1" applyFont="1" applyFill="1" applyBorder="1" applyAlignment="1" applyProtection="1">
      <alignment horizontal="right"/>
      <protection locked="0"/>
    </xf>
    <xf numFmtId="4" fontId="0" fillId="14" borderId="1" xfId="0" applyNumberFormat="1" applyFont="1" applyFill="1" applyBorder="1" applyAlignment="1" applyProtection="1">
      <alignment horizontal="center"/>
      <protection locked="0"/>
    </xf>
    <xf numFmtId="6" fontId="0" fillId="14" borderId="1" xfId="0" applyNumberFormat="1" applyFont="1" applyFill="1" applyBorder="1" applyAlignment="1" applyProtection="1">
      <alignment horizontal="center"/>
      <protection locked="0"/>
    </xf>
    <xf numFmtId="41" fontId="0" fillId="14" borderId="1" xfId="0" applyNumberFormat="1" applyFont="1" applyFill="1" applyBorder="1" applyAlignment="1" applyProtection="1">
      <alignment horizontal="right" indent="1"/>
      <protection locked="0"/>
    </xf>
    <xf numFmtId="0" fontId="3" fillId="4" borderId="20" xfId="2" applyNumberFormat="1" applyFont="1" applyFill="1" applyBorder="1" applyAlignment="1">
      <alignment horizontal="center" vertical="center" wrapText="1"/>
    </xf>
    <xf numFmtId="3" fontId="0" fillId="5" borderId="12" xfId="0" applyNumberFormat="1" applyFill="1" applyBorder="1"/>
    <xf numFmtId="6" fontId="0" fillId="5" borderId="3" xfId="0" applyNumberFormat="1" applyFill="1" applyBorder="1"/>
    <xf numFmtId="6" fontId="0" fillId="5" borderId="29" xfId="0" applyNumberFormat="1" applyFill="1" applyBorder="1"/>
    <xf numFmtId="4" fontId="7" fillId="0" borderId="1" xfId="1" applyNumberFormat="1" applyFont="1" applyFill="1" applyBorder="1" applyAlignment="1" applyProtection="1">
      <alignment horizontal="right"/>
      <protection locked="0"/>
    </xf>
    <xf numFmtId="173" fontId="0" fillId="0" borderId="1" xfId="0" applyNumberFormat="1" applyFont="1" applyFill="1" applyBorder="1" applyAlignment="1" applyProtection="1">
      <alignment horizontal="center"/>
      <protection locked="0"/>
    </xf>
    <xf numFmtId="4" fontId="7" fillId="0" borderId="11" xfId="1" applyNumberFormat="1" applyFont="1" applyFill="1" applyBorder="1" applyAlignment="1" applyProtection="1">
      <alignment horizontal="right"/>
      <protection locked="0"/>
    </xf>
    <xf numFmtId="4" fontId="7" fillId="14" borderId="11" xfId="1" applyNumberFormat="1" applyFont="1" applyFill="1" applyBorder="1" applyAlignment="1" applyProtection="1">
      <alignment horizontal="right"/>
      <protection locked="0"/>
    </xf>
    <xf numFmtId="173" fontId="0" fillId="14" borderId="1" xfId="0" applyNumberFormat="1" applyFont="1" applyFill="1" applyBorder="1" applyAlignment="1" applyProtection="1">
      <alignment horizontal="center"/>
      <protection locked="0"/>
    </xf>
    <xf numFmtId="9" fontId="20" fillId="0" borderId="1" xfId="1" applyNumberFormat="1" applyFont="1" applyFill="1" applyBorder="1" applyAlignment="1" applyProtection="1">
      <alignment horizontal="right" indent="1"/>
      <protection locked="0"/>
    </xf>
    <xf numFmtId="10" fontId="20" fillId="0" borderId="1" xfId="1" applyNumberFormat="1" applyFont="1" applyFill="1" applyBorder="1" applyAlignment="1" applyProtection="1">
      <alignment horizontal="right" indent="1"/>
      <protection locked="0"/>
    </xf>
    <xf numFmtId="0" fontId="7" fillId="7" borderId="0" xfId="0" applyFont="1" applyFill="1" applyAlignment="1">
      <alignment horizontal="right"/>
    </xf>
    <xf numFmtId="0" fontId="7" fillId="7" borderId="0" xfId="0" applyFont="1" applyFill="1" applyAlignment="1"/>
    <xf numFmtId="0" fontId="0" fillId="7" borderId="0" xfId="0" applyFill="1"/>
    <xf numFmtId="0" fontId="24" fillId="7" borderId="0" xfId="0" applyFont="1" applyFill="1" applyAlignment="1"/>
    <xf numFmtId="0" fontId="7" fillId="0" borderId="4" xfId="0" applyFont="1" applyFill="1" applyBorder="1" applyAlignment="1">
      <alignment horizontal="left"/>
    </xf>
    <xf numFmtId="10" fontId="7" fillId="5" borderId="1" xfId="3" applyNumberFormat="1" applyFont="1" applyFill="1" applyBorder="1" applyAlignment="1">
      <alignment horizontal="left"/>
    </xf>
    <xf numFmtId="0" fontId="12" fillId="5" borderId="1" xfId="25" applyFill="1" applyBorder="1" applyAlignment="1">
      <alignment horizontal="center"/>
    </xf>
    <xf numFmtId="0" fontId="3" fillId="4" borderId="27" xfId="2" applyNumberFormat="1" applyFont="1" applyFill="1" applyBorder="1" applyAlignment="1">
      <alignment horizontal="center" vertical="center" wrapText="1"/>
    </xf>
    <xf numFmtId="6" fontId="0" fillId="5" borderId="5" xfId="0" applyNumberFormat="1" applyFill="1" applyBorder="1"/>
    <xf numFmtId="0" fontId="29" fillId="4" borderId="11" xfId="2" applyNumberFormat="1" applyFont="1" applyFill="1" applyBorder="1" applyAlignment="1">
      <alignment horizontal="center" vertical="center" wrapText="1"/>
    </xf>
    <xf numFmtId="0" fontId="29" fillId="4" borderId="14" xfId="2" applyNumberFormat="1" applyFont="1" applyFill="1" applyBorder="1" applyAlignment="1">
      <alignment horizontal="center" vertical="center" wrapText="1"/>
    </xf>
    <xf numFmtId="0" fontId="0" fillId="0" borderId="0" xfId="0" applyFont="1" applyFill="1" applyAlignment="1" applyProtection="1">
      <protection locked="0"/>
    </xf>
    <xf numFmtId="0" fontId="6" fillId="0" borderId="0" xfId="0" applyFont="1" applyFill="1" applyAlignment="1" applyProtection="1">
      <protection locked="0"/>
    </xf>
    <xf numFmtId="0" fontId="0" fillId="0" borderId="0" xfId="0" applyFont="1" applyFill="1" applyAlignment="1" applyProtection="1">
      <alignment horizontal="center"/>
      <protection locked="0"/>
    </xf>
    <xf numFmtId="8" fontId="0" fillId="0" borderId="0" xfId="0" applyNumberFormat="1" applyFont="1" applyFill="1" applyAlignment="1" applyProtection="1">
      <protection locked="0"/>
    </xf>
    <xf numFmtId="6" fontId="0" fillId="0" borderId="0" xfId="0" applyNumberFormat="1" applyFont="1" applyFill="1" applyAlignment="1" applyProtection="1">
      <protection locked="0"/>
    </xf>
    <xf numFmtId="4" fontId="0" fillId="0" borderId="0" xfId="0" applyNumberFormat="1" applyFont="1" applyFill="1" applyAlignment="1" applyProtection="1">
      <protection locked="0"/>
    </xf>
    <xf numFmtId="173" fontId="0" fillId="0" borderId="0" xfId="0" applyNumberFormat="1" applyFont="1" applyFill="1" applyAlignment="1" applyProtection="1">
      <protection locked="0"/>
    </xf>
    <xf numFmtId="9" fontId="0" fillId="0" borderId="0" xfId="0" applyNumberFormat="1" applyFont="1" applyFill="1" applyAlignment="1" applyProtection="1">
      <protection locked="0"/>
    </xf>
    <xf numFmtId="168" fontId="0" fillId="0" borderId="0" xfId="0" applyNumberFormat="1" applyFont="1" applyFill="1" applyAlignment="1" applyProtection="1">
      <protection locked="0"/>
    </xf>
    <xf numFmtId="10" fontId="7" fillId="5" borderId="2" xfId="1" applyNumberFormat="1" applyFont="1" applyFill="1" applyBorder="1" applyAlignment="1">
      <alignment horizontal="left"/>
    </xf>
    <xf numFmtId="10" fontId="7" fillId="5" borderId="5" xfId="1" applyNumberFormat="1" applyFont="1" applyFill="1" applyBorder="1" applyAlignment="1">
      <alignment horizontal="left"/>
    </xf>
    <xf numFmtId="0" fontId="7" fillId="5" borderId="2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left"/>
    </xf>
    <xf numFmtId="10" fontId="7" fillId="5" borderId="2" xfId="3" applyNumberFormat="1" applyFont="1" applyFill="1" applyBorder="1" applyAlignment="1">
      <alignment horizontal="left"/>
    </xf>
    <xf numFmtId="10" fontId="7" fillId="5" borderId="5" xfId="3" applyNumberFormat="1" applyFont="1" applyFill="1" applyBorder="1" applyAlignment="1">
      <alignment horizontal="left"/>
    </xf>
    <xf numFmtId="164" fontId="5" fillId="3" borderId="25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28" xfId="1" applyNumberFormat="1" applyFont="1" applyFill="1" applyBorder="1" applyAlignment="1" applyProtection="1">
      <alignment horizontal="center" vertical="center" wrapText="1"/>
      <protection locked="0"/>
    </xf>
    <xf numFmtId="6" fontId="0" fillId="5" borderId="1" xfId="0" applyNumberFormat="1" applyFont="1" applyFill="1" applyBorder="1" applyAlignment="1" applyProtection="1">
      <alignment horizontal="right"/>
      <protection locked="0"/>
    </xf>
    <xf numFmtId="4" fontId="0" fillId="14" borderId="1" xfId="0" applyNumberFormat="1" applyFont="1" applyFill="1" applyBorder="1" applyAlignment="1" applyProtection="1">
      <alignment horizontal="right"/>
      <protection locked="0"/>
    </xf>
    <xf numFmtId="9" fontId="0" fillId="0" borderId="0" xfId="0" applyNumberFormat="1"/>
    <xf numFmtId="171" fontId="7" fillId="5" borderId="1" xfId="1" applyNumberFormat="1" applyFont="1" applyFill="1" applyBorder="1" applyAlignment="1">
      <alignment horizontal="right"/>
    </xf>
    <xf numFmtId="171" fontId="7" fillId="0" borderId="1" xfId="1" applyNumberFormat="1" applyFont="1" applyFill="1" applyBorder="1" applyAlignment="1" applyProtection="1">
      <alignment horizontal="right" indent="1"/>
      <protection locked="0"/>
    </xf>
    <xf numFmtId="8" fontId="20" fillId="0" borderId="1" xfId="0" applyNumberFormat="1" applyFont="1" applyFill="1" applyBorder="1" applyAlignment="1"/>
    <xf numFmtId="0" fontId="30" fillId="0" borderId="0" xfId="0" applyFont="1"/>
    <xf numFmtId="0" fontId="31" fillId="0" borderId="0" xfId="0" applyFont="1"/>
    <xf numFmtId="0" fontId="32" fillId="9" borderId="0" xfId="0" applyFont="1" applyFill="1"/>
    <xf numFmtId="0" fontId="32" fillId="9" borderId="0" xfId="0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31" xfId="41" applyFont="1" applyFill="1" applyBorder="1" applyAlignment="1">
      <alignment horizontal="center" vertical="center"/>
    </xf>
    <xf numFmtId="0" fontId="32" fillId="3" borderId="31" xfId="0" applyFont="1" applyFill="1" applyBorder="1" applyAlignment="1">
      <alignment horizontal="center" vertical="center"/>
    </xf>
    <xf numFmtId="0" fontId="31" fillId="0" borderId="31" xfId="41" applyFont="1" applyBorder="1" applyAlignment="1">
      <alignment horizontal="left" vertical="center"/>
    </xf>
    <xf numFmtId="5" fontId="31" fillId="0" borderId="31" xfId="41" applyNumberFormat="1" applyFont="1" applyBorder="1"/>
    <xf numFmtId="9" fontId="31" fillId="0" borderId="31" xfId="0" applyNumberFormat="1" applyFont="1" applyBorder="1"/>
    <xf numFmtId="0" fontId="31" fillId="0" borderId="31" xfId="41" applyFont="1" applyBorder="1" applyAlignment="1">
      <alignment horizontal="right" vertical="center"/>
    </xf>
    <xf numFmtId="3" fontId="31" fillId="0" borderId="31" xfId="0" applyNumberFormat="1" applyFont="1" applyBorder="1"/>
    <xf numFmtId="4" fontId="31" fillId="0" borderId="0" xfId="0" applyNumberFormat="1" applyFont="1"/>
    <xf numFmtId="0" fontId="31" fillId="0" borderId="0" xfId="41" applyFont="1" applyBorder="1" applyAlignment="1">
      <alignment horizontal="left" vertical="center"/>
    </xf>
    <xf numFmtId="3" fontId="31" fillId="0" borderId="0" xfId="0" applyNumberFormat="1" applyFont="1" applyBorder="1"/>
    <xf numFmtId="9" fontId="31" fillId="0" borderId="0" xfId="0" applyNumberFormat="1" applyFont="1" applyBorder="1"/>
    <xf numFmtId="0" fontId="31" fillId="0" borderId="31" xfId="0" applyFont="1" applyBorder="1" applyAlignment="1">
      <alignment horizontal="left" vertical="center"/>
    </xf>
    <xf numFmtId="4" fontId="31" fillId="0" borderId="31" xfId="0" applyNumberFormat="1" applyFont="1" applyBorder="1"/>
    <xf numFmtId="0" fontId="31" fillId="0" borderId="31" xfId="0" applyFont="1" applyBorder="1"/>
    <xf numFmtId="0" fontId="31" fillId="0" borderId="31" xfId="0" applyFont="1" applyBorder="1" applyAlignment="1">
      <alignment horizontal="right" vertical="center"/>
    </xf>
    <xf numFmtId="6" fontId="31" fillId="0" borderId="31" xfId="0" applyNumberFormat="1" applyFont="1" applyBorder="1"/>
    <xf numFmtId="174" fontId="31" fillId="0" borderId="31" xfId="0" applyNumberFormat="1" applyFont="1" applyBorder="1"/>
    <xf numFmtId="0" fontId="31" fillId="0" borderId="0" xfId="0" applyFont="1" applyAlignment="1">
      <alignment horizontal="right"/>
    </xf>
    <xf numFmtId="0" fontId="30" fillId="0" borderId="0" xfId="0" applyFont="1" applyBorder="1"/>
    <xf numFmtId="0" fontId="30" fillId="0" borderId="0" xfId="0" applyFont="1" applyFill="1" applyBorder="1" applyAlignment="1" applyProtection="1">
      <alignment horizontal="left"/>
      <protection locked="0"/>
    </xf>
    <xf numFmtId="0" fontId="31" fillId="0" borderId="0" xfId="0" applyFont="1" applyBorder="1"/>
    <xf numFmtId="3" fontId="31" fillId="0" borderId="0" xfId="0" applyNumberFormat="1" applyFont="1"/>
    <xf numFmtId="0" fontId="31" fillId="15" borderId="0" xfId="0" applyFont="1" applyFill="1"/>
    <xf numFmtId="6" fontId="31" fillId="0" borderId="0" xfId="0" applyNumberFormat="1" applyFont="1"/>
    <xf numFmtId="7" fontId="31" fillId="0" borderId="0" xfId="0" applyNumberFormat="1" applyFont="1"/>
    <xf numFmtId="8" fontId="31" fillId="0" borderId="0" xfId="0" applyNumberFormat="1" applyFont="1"/>
    <xf numFmtId="0" fontId="14" fillId="0" borderId="1" xfId="0" applyFont="1" applyBorder="1" applyAlignment="1">
      <alignment horizontal="left" vertical="center" wrapText="1"/>
    </xf>
    <xf numFmtId="9" fontId="0" fillId="5" borderId="5" xfId="0" applyNumberFormat="1" applyFill="1" applyBorder="1"/>
    <xf numFmtId="0" fontId="29" fillId="4" borderId="27" xfId="2" applyNumberFormat="1" applyFont="1" applyFill="1" applyBorder="1" applyAlignment="1">
      <alignment horizontal="center" vertical="center" wrapText="1"/>
    </xf>
    <xf numFmtId="0" fontId="30" fillId="16" borderId="0" xfId="0" applyFont="1" applyFill="1"/>
    <xf numFmtId="0" fontId="31" fillId="16" borderId="0" xfId="0" applyFont="1" applyFill="1"/>
    <xf numFmtId="0" fontId="31" fillId="16" borderId="31" xfId="41" applyFont="1" applyFill="1" applyBorder="1" applyAlignment="1">
      <alignment horizontal="left" vertical="center"/>
    </xf>
    <xf numFmtId="5" fontId="31" fillId="16" borderId="31" xfId="41" applyNumberFormat="1" applyFont="1" applyFill="1" applyBorder="1"/>
    <xf numFmtId="9" fontId="31" fillId="16" borderId="31" xfId="0" applyNumberFormat="1" applyFont="1" applyFill="1" applyBorder="1"/>
    <xf numFmtId="0" fontId="34" fillId="0" borderId="0" xfId="0" applyFont="1"/>
    <xf numFmtId="0" fontId="35" fillId="0" borderId="0" xfId="25" applyFont="1"/>
    <xf numFmtId="43" fontId="16" fillId="0" borderId="0" xfId="0" applyNumberFormat="1" applyFont="1" applyProtection="1">
      <protection locked="0"/>
    </xf>
    <xf numFmtId="9" fontId="31" fillId="0" borderId="0" xfId="2" applyFont="1"/>
    <xf numFmtId="0" fontId="36" fillId="0" borderId="0" xfId="0" applyFont="1"/>
    <xf numFmtId="0" fontId="37" fillId="0" borderId="0" xfId="0" applyFont="1" applyFill="1" applyProtection="1">
      <protection locked="0"/>
    </xf>
    <xf numFmtId="0" fontId="38" fillId="0" borderId="0" xfId="0" applyFont="1"/>
    <xf numFmtId="0" fontId="39" fillId="0" borderId="0" xfId="25" applyFont="1" applyAlignment="1">
      <alignment vertical="top"/>
    </xf>
    <xf numFmtId="0" fontId="40" fillId="0" borderId="0" xfId="26" applyFont="1"/>
    <xf numFmtId="0" fontId="41" fillId="0" borderId="0" xfId="0" applyFont="1" applyFill="1"/>
    <xf numFmtId="0" fontId="38" fillId="0" borderId="0" xfId="0" applyFont="1" applyFill="1"/>
    <xf numFmtId="0" fontId="38" fillId="0" borderId="0" xfId="0" applyFont="1" applyFill="1" applyAlignment="1"/>
    <xf numFmtId="164" fontId="42" fillId="3" borderId="8" xfId="1" applyNumberFormat="1" applyFont="1" applyFill="1" applyBorder="1" applyAlignment="1">
      <alignment horizontal="center" vertical="center"/>
    </xf>
    <xf numFmtId="9" fontId="43" fillId="3" borderId="1" xfId="2" applyFont="1" applyFill="1" applyBorder="1" applyAlignment="1">
      <alignment horizontal="center" vertical="center" wrapText="1"/>
    </xf>
    <xf numFmtId="9" fontId="43" fillId="3" borderId="2" xfId="2" applyFont="1" applyFill="1" applyBorder="1" applyAlignment="1">
      <alignment horizontal="center" vertical="center" wrapText="1"/>
    </xf>
    <xf numFmtId="9" fontId="43" fillId="3" borderId="4" xfId="2" applyFont="1" applyFill="1" applyBorder="1" applyAlignment="1">
      <alignment horizontal="center" vertical="center" wrapText="1"/>
    </xf>
    <xf numFmtId="164" fontId="43" fillId="4" borderId="5" xfId="1" applyNumberFormat="1" applyFont="1" applyFill="1" applyBorder="1" applyAlignment="1">
      <alignment horizontal="center" vertical="center" wrapText="1"/>
    </xf>
    <xf numFmtId="164" fontId="43" fillId="4" borderId="1" xfId="1" applyNumberFormat="1" applyFont="1" applyFill="1" applyBorder="1" applyAlignment="1">
      <alignment horizontal="center" vertical="center" wrapText="1"/>
    </xf>
    <xf numFmtId="164" fontId="43" fillId="4" borderId="3" xfId="1" applyNumberFormat="1" applyFont="1" applyFill="1" applyBorder="1" applyAlignment="1">
      <alignment horizontal="center" vertical="center" wrapText="1"/>
    </xf>
    <xf numFmtId="165" fontId="43" fillId="4" borderId="1" xfId="0" applyNumberFormat="1" applyFont="1" applyFill="1" applyBorder="1" applyAlignment="1">
      <alignment horizontal="center" vertical="center" wrapText="1"/>
    </xf>
    <xf numFmtId="165" fontId="43" fillId="4" borderId="2" xfId="0" applyNumberFormat="1" applyFont="1" applyFill="1" applyBorder="1" applyAlignment="1">
      <alignment horizontal="center" vertical="center" wrapText="1"/>
    </xf>
    <xf numFmtId="165" fontId="43" fillId="4" borderId="29" xfId="0" applyNumberFormat="1" applyFont="1" applyFill="1" applyBorder="1" applyAlignment="1">
      <alignment horizontal="center" vertical="center" wrapText="1"/>
    </xf>
    <xf numFmtId="165" fontId="43" fillId="4" borderId="8" xfId="0" applyNumberFormat="1" applyFont="1" applyFill="1" applyBorder="1" applyAlignment="1">
      <alignment horizontal="center" vertical="center" wrapText="1"/>
    </xf>
    <xf numFmtId="164" fontId="43" fillId="4" borderId="13" xfId="1" applyNumberFormat="1" applyFont="1" applyFill="1" applyBorder="1" applyAlignment="1">
      <alignment horizontal="center" vertical="center" wrapText="1"/>
    </xf>
    <xf numFmtId="164" fontId="43" fillId="4" borderId="8" xfId="1" applyNumberFormat="1" applyFont="1" applyFill="1" applyBorder="1" applyAlignment="1">
      <alignment horizontal="center" vertical="center" wrapText="1"/>
    </xf>
    <xf numFmtId="164" fontId="43" fillId="4" borderId="11" xfId="1" applyNumberFormat="1" applyFont="1" applyFill="1" applyBorder="1" applyAlignment="1">
      <alignment horizontal="center" vertical="center" wrapText="1"/>
    </xf>
    <xf numFmtId="164" fontId="43" fillId="4" borderId="14" xfId="1" applyNumberFormat="1" applyFont="1" applyFill="1" applyBorder="1" applyAlignment="1">
      <alignment horizontal="center" vertical="center" wrapText="1"/>
    </xf>
    <xf numFmtId="0" fontId="44" fillId="0" borderId="1" xfId="0" applyFont="1" applyFill="1" applyBorder="1"/>
    <xf numFmtId="3" fontId="44" fillId="0" borderId="1" xfId="0" applyNumberFormat="1" applyFont="1" applyFill="1" applyBorder="1"/>
    <xf numFmtId="0" fontId="41" fillId="5" borderId="1" xfId="0" applyFont="1" applyFill="1" applyBorder="1" applyAlignment="1">
      <alignment horizontal="left"/>
    </xf>
    <xf numFmtId="0" fontId="41" fillId="5" borderId="2" xfId="0" applyFont="1" applyFill="1" applyBorder="1" applyAlignment="1">
      <alignment horizontal="left"/>
    </xf>
    <xf numFmtId="4" fontId="45" fillId="0" borderId="1" xfId="0" applyNumberFormat="1" applyFont="1" applyFill="1" applyBorder="1" applyAlignment="1">
      <alignment horizontal="center" vertical="center"/>
    </xf>
    <xf numFmtId="41" fontId="41" fillId="5" borderId="1" xfId="0" applyNumberFormat="1" applyFont="1" applyFill="1" applyBorder="1" applyAlignment="1">
      <alignment horizontal="right" vertical="center"/>
    </xf>
    <xf numFmtId="4" fontId="38" fillId="5" borderId="5" xfId="0" applyNumberFormat="1" applyFont="1" applyFill="1" applyBorder="1" applyAlignment="1">
      <alignment horizontal="center" vertical="center"/>
    </xf>
    <xf numFmtId="41" fontId="45" fillId="0" borderId="1" xfId="0" applyNumberFormat="1" applyFont="1" applyFill="1" applyBorder="1" applyAlignment="1">
      <alignment horizontal="right" vertical="center"/>
    </xf>
    <xf numFmtId="41" fontId="41" fillId="5" borderId="3" xfId="1" applyNumberFormat="1" applyFont="1" applyFill="1" applyBorder="1" applyAlignment="1">
      <alignment horizontal="right" vertical="center"/>
    </xf>
    <xf numFmtId="167" fontId="41" fillId="5" borderId="1" xfId="1" applyNumberFormat="1" applyFont="1" applyFill="1" applyBorder="1" applyAlignment="1">
      <alignment horizontal="right" vertical="center"/>
    </xf>
    <xf numFmtId="8" fontId="41" fillId="15" borderId="1" xfId="0" applyNumberFormat="1" applyFont="1" applyFill="1" applyBorder="1" applyAlignment="1">
      <alignment horizontal="right" vertical="center"/>
    </xf>
    <xf numFmtId="8" fontId="41" fillId="5" borderId="1" xfId="0" applyNumberFormat="1" applyFont="1" applyFill="1" applyBorder="1" applyAlignment="1">
      <alignment horizontal="right" vertical="center"/>
    </xf>
    <xf numFmtId="9" fontId="41" fillId="5" borderId="2" xfId="0" applyNumberFormat="1" applyFont="1" applyFill="1" applyBorder="1" applyAlignment="1">
      <alignment horizontal="right" vertical="center"/>
    </xf>
    <xf numFmtId="9" fontId="41" fillId="5" borderId="29" xfId="0" applyNumberFormat="1" applyFont="1" applyFill="1" applyBorder="1" applyAlignment="1">
      <alignment horizontal="right" vertical="center"/>
    </xf>
    <xf numFmtId="9" fontId="39" fillId="0" borderId="4" xfId="25" applyNumberFormat="1" applyFont="1" applyFill="1" applyBorder="1" applyAlignment="1">
      <alignment horizontal="center" vertical="center"/>
    </xf>
    <xf numFmtId="43" fontId="45" fillId="5" borderId="1" xfId="1" applyNumberFormat="1" applyFont="1" applyFill="1" applyBorder="1" applyAlignment="1">
      <alignment horizontal="right" vertical="center"/>
    </xf>
    <xf numFmtId="43" fontId="45" fillId="5" borderId="17" xfId="1" applyNumberFormat="1" applyFont="1" applyFill="1" applyBorder="1" applyAlignment="1">
      <alignment horizontal="right" vertical="center"/>
    </xf>
    <xf numFmtId="43" fontId="41" fillId="5" borderId="17" xfId="1" applyNumberFormat="1" applyFont="1" applyFill="1" applyBorder="1" applyAlignment="1">
      <alignment horizontal="left" vertical="center"/>
    </xf>
    <xf numFmtId="4" fontId="38" fillId="0" borderId="0" xfId="0" applyNumberFormat="1" applyFont="1"/>
    <xf numFmtId="175" fontId="31" fillId="0" borderId="0" xfId="0" applyNumberFormat="1" applyFont="1"/>
    <xf numFmtId="0" fontId="31" fillId="0" borderId="0" xfId="0" applyFont="1" applyFill="1"/>
    <xf numFmtId="0" fontId="34" fillId="0" borderId="31" xfId="41" applyFont="1" applyBorder="1" applyAlignment="1">
      <alignment horizontal="left" vertical="center"/>
    </xf>
    <xf numFmtId="5" fontId="34" fillId="0" borderId="31" xfId="41" applyNumberFormat="1" applyFont="1" applyBorder="1"/>
    <xf numFmtId="9" fontId="34" fillId="0" borderId="31" xfId="0" applyNumberFormat="1" applyFont="1" applyBorder="1"/>
    <xf numFmtId="3" fontId="34" fillId="0" borderId="31" xfId="0" applyNumberFormat="1" applyFont="1" applyBorder="1"/>
    <xf numFmtId="0" fontId="34" fillId="0" borderId="31" xfId="0" applyFont="1" applyBorder="1" applyAlignment="1">
      <alignment horizontal="left" vertical="center"/>
    </xf>
    <xf numFmtId="4" fontId="34" fillId="0" borderId="31" xfId="0" applyNumberFormat="1" applyFont="1" applyBorder="1"/>
    <xf numFmtId="43" fontId="7" fillId="5" borderId="17" xfId="1" applyNumberFormat="1" applyFont="1" applyFill="1" applyBorder="1" applyAlignment="1">
      <alignment horizontal="left" vertical="center"/>
    </xf>
    <xf numFmtId="9" fontId="31" fillId="0" borderId="0" xfId="0" applyNumberFormat="1" applyFont="1"/>
    <xf numFmtId="164" fontId="5" fillId="3" borderId="30" xfId="1" applyNumberFormat="1" applyFont="1" applyFill="1" applyBorder="1" applyAlignment="1">
      <alignment horizontal="center" vertical="center"/>
    </xf>
    <xf numFmtId="9" fontId="41" fillId="5" borderId="17" xfId="1" applyNumberFormat="1" applyFont="1" applyFill="1" applyBorder="1" applyAlignment="1">
      <alignment vertical="center"/>
    </xf>
    <xf numFmtId="164" fontId="42" fillId="3" borderId="30" xfId="1" applyNumberFormat="1" applyFont="1" applyFill="1" applyBorder="1" applyAlignment="1">
      <alignment horizontal="center" vertical="center" wrapText="1"/>
    </xf>
    <xf numFmtId="164" fontId="5" fillId="3" borderId="30" xfId="1" applyNumberFormat="1" applyFont="1" applyFill="1" applyBorder="1" applyAlignment="1">
      <alignment horizontal="center" vertical="center" wrapText="1"/>
    </xf>
    <xf numFmtId="168" fontId="41" fillId="5" borderId="17" xfId="1" applyNumberFormat="1" applyFont="1" applyFill="1" applyBorder="1" applyAlignment="1">
      <alignment horizontal="left" vertical="center"/>
    </xf>
    <xf numFmtId="0" fontId="15" fillId="0" borderId="0" xfId="0" applyFont="1" applyFill="1"/>
    <xf numFmtId="43" fontId="41" fillId="5" borderId="1" xfId="0" applyNumberFormat="1" applyFont="1" applyFill="1" applyBorder="1" applyAlignment="1">
      <alignment horizontal="right" vertical="center"/>
    </xf>
    <xf numFmtId="177" fontId="41" fillId="5" borderId="1" xfId="0" applyNumberFormat="1" applyFont="1" applyFill="1" applyBorder="1" applyAlignment="1">
      <alignment horizontal="right" vertical="center"/>
    </xf>
    <xf numFmtId="44" fontId="20" fillId="0" borderId="1" xfId="0" applyNumberFormat="1" applyFont="1" applyFill="1" applyBorder="1"/>
    <xf numFmtId="41" fontId="41" fillId="15" borderId="3" xfId="1" applyNumberFormat="1" applyFont="1" applyFill="1" applyBorder="1" applyAlignment="1">
      <alignment horizontal="right" vertical="center"/>
    </xf>
    <xf numFmtId="4" fontId="48" fillId="0" borderId="35" xfId="0" applyNumberFormat="1" applyFont="1" applyFill="1" applyBorder="1" applyAlignment="1" applyProtection="1">
      <alignment horizontal="center"/>
      <protection locked="0"/>
    </xf>
    <xf numFmtId="6" fontId="48" fillId="0" borderId="35" xfId="0" applyNumberFormat="1" applyFont="1" applyFill="1" applyBorder="1" applyAlignment="1" applyProtection="1">
      <alignment horizontal="right"/>
      <protection locked="0"/>
    </xf>
    <xf numFmtId="4" fontId="48" fillId="17" borderId="35" xfId="0" applyNumberFormat="1" applyFont="1" applyFill="1" applyBorder="1" applyAlignment="1" applyProtection="1">
      <alignment horizontal="center"/>
      <protection locked="0"/>
    </xf>
    <xf numFmtId="6" fontId="48" fillId="17" borderId="35" xfId="0" applyNumberFormat="1" applyFont="1" applyFill="1" applyBorder="1" applyAlignment="1" applyProtection="1">
      <alignment horizontal="right"/>
      <protection locked="0"/>
    </xf>
    <xf numFmtId="9" fontId="16" fillId="0" borderId="0" xfId="2" applyFont="1" applyProtection="1">
      <protection locked="0"/>
    </xf>
    <xf numFmtId="8" fontId="41" fillId="15" borderId="3" xfId="1" applyNumberFormat="1" applyFont="1" applyFill="1" applyBorder="1" applyAlignment="1">
      <alignment horizontal="right" vertical="center"/>
    </xf>
    <xf numFmtId="41" fontId="41" fillId="15" borderId="1" xfId="0" applyNumberFormat="1" applyFont="1" applyFill="1" applyBorder="1" applyAlignment="1">
      <alignment horizontal="right" vertical="center"/>
    </xf>
    <xf numFmtId="43" fontId="41" fillId="15" borderId="1" xfId="0" applyNumberFormat="1" applyFont="1" applyFill="1" applyBorder="1" applyAlignment="1">
      <alignment horizontal="right" vertical="center"/>
    </xf>
    <xf numFmtId="178" fontId="41" fillId="15" borderId="1" xfId="0" applyNumberFormat="1" applyFont="1" applyFill="1" applyBorder="1" applyAlignment="1">
      <alignment horizontal="right" vertical="center"/>
    </xf>
    <xf numFmtId="4" fontId="31" fillId="0" borderId="31" xfId="0" applyNumberFormat="1" applyFont="1" applyBorder="1" applyAlignment="1">
      <alignment horizontal="center"/>
    </xf>
    <xf numFmtId="4" fontId="31" fillId="0" borderId="0" xfId="0" applyNumberFormat="1" applyFont="1" applyAlignment="1">
      <alignment horizontal="center" vertical="center"/>
    </xf>
    <xf numFmtId="4" fontId="31" fillId="0" borderId="0" xfId="0" applyNumberFormat="1" applyFont="1" applyFill="1"/>
    <xf numFmtId="174" fontId="34" fillId="0" borderId="31" xfId="0" applyNumberFormat="1" applyFont="1" applyBorder="1"/>
    <xf numFmtId="44" fontId="15" fillId="0" borderId="5" xfId="0" applyNumberFormat="1" applyFont="1" applyFill="1" applyBorder="1"/>
    <xf numFmtId="165" fontId="15" fillId="0" borderId="0" xfId="1" applyNumberFormat="1" applyFont="1" applyFill="1"/>
    <xf numFmtId="44" fontId="15" fillId="0" borderId="1" xfId="0" applyNumberFormat="1" applyFont="1" applyFill="1" applyBorder="1"/>
    <xf numFmtId="176" fontId="15" fillId="0" borderId="5" xfId="0" applyNumberFormat="1" applyFont="1" applyFill="1" applyBorder="1"/>
    <xf numFmtId="6" fontId="15" fillId="0" borderId="1" xfId="0" applyNumberFormat="1" applyFont="1" applyFill="1" applyBorder="1"/>
    <xf numFmtId="165" fontId="15" fillId="0" borderId="0" xfId="0" applyNumberFormat="1" applyFont="1" applyFill="1"/>
    <xf numFmtId="3" fontId="31" fillId="0" borderId="31" xfId="0" applyNumberFormat="1" applyFont="1" applyFill="1" applyBorder="1"/>
    <xf numFmtId="0" fontId="3" fillId="10" borderId="1" xfId="0" applyFont="1" applyFill="1" applyBorder="1" applyAlignment="1">
      <alignment horizontal="center" vertical="center"/>
    </xf>
    <xf numFmtId="0" fontId="3" fillId="13" borderId="18" xfId="0" applyFont="1" applyFill="1" applyBorder="1" applyAlignment="1">
      <alignment horizontal="center" vertical="center"/>
    </xf>
    <xf numFmtId="0" fontId="3" fillId="13" borderId="28" xfId="0" applyFont="1" applyFill="1" applyBorder="1" applyAlignment="1">
      <alignment horizontal="center" vertical="center"/>
    </xf>
    <xf numFmtId="0" fontId="31" fillId="0" borderId="32" xfId="41" applyFont="1" applyBorder="1" applyAlignment="1">
      <alignment horizontal="left" vertical="center"/>
    </xf>
    <xf numFmtId="0" fontId="31" fillId="0" borderId="33" xfId="41" applyFont="1" applyBorder="1" applyAlignment="1">
      <alignment horizontal="left" vertical="center"/>
    </xf>
    <xf numFmtId="0" fontId="31" fillId="0" borderId="34" xfId="4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3" borderId="11" xfId="1" applyNumberFormat="1" applyFont="1" applyFill="1" applyBorder="1" applyAlignment="1">
      <alignment horizontal="center" vertical="center" wrapText="1"/>
    </xf>
    <xf numFmtId="0" fontId="3" fillId="3" borderId="18" xfId="1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/>
    </xf>
    <xf numFmtId="164" fontId="42" fillId="3" borderId="0" xfId="1" applyNumberFormat="1" applyFont="1" applyFill="1" applyBorder="1" applyAlignment="1">
      <alignment horizontal="center" vertical="center" wrapText="1"/>
    </xf>
    <xf numFmtId="164" fontId="42" fillId="3" borderId="7" xfId="1" applyNumberFormat="1" applyFont="1" applyFill="1" applyBorder="1" applyAlignment="1">
      <alignment horizontal="center" vertical="center" wrapText="1"/>
    </xf>
    <xf numFmtId="164" fontId="42" fillId="3" borderId="8" xfId="1" applyNumberFormat="1" applyFont="1" applyFill="1" applyBorder="1" applyAlignment="1">
      <alignment horizontal="center" vertical="center" wrapText="1"/>
    </xf>
    <xf numFmtId="164" fontId="42" fillId="3" borderId="19" xfId="1" applyNumberFormat="1" applyFont="1" applyFill="1" applyBorder="1" applyAlignment="1">
      <alignment horizontal="center" vertical="center" wrapText="1"/>
    </xf>
    <xf numFmtId="164" fontId="42" fillId="3" borderId="6" xfId="1" applyNumberFormat="1" applyFont="1" applyFill="1" applyBorder="1" applyAlignment="1">
      <alignment horizontal="center" vertical="center"/>
    </xf>
    <xf numFmtId="164" fontId="42" fillId="3" borderId="0" xfId="1" applyNumberFormat="1" applyFont="1" applyFill="1" applyBorder="1" applyAlignment="1">
      <alignment horizontal="center" vertical="center"/>
    </xf>
    <xf numFmtId="164" fontId="42" fillId="3" borderId="7" xfId="1" applyNumberFormat="1" applyFont="1" applyFill="1" applyBorder="1" applyAlignment="1">
      <alignment horizontal="center" vertical="center"/>
    </xf>
    <xf numFmtId="164" fontId="42" fillId="3" borderId="20" xfId="1" applyNumberFormat="1" applyFont="1" applyFill="1" applyBorder="1" applyAlignment="1">
      <alignment horizontal="center" vertical="center"/>
    </xf>
    <xf numFmtId="164" fontId="42" fillId="3" borderId="8" xfId="1" applyNumberFormat="1" applyFont="1" applyFill="1" applyBorder="1" applyAlignment="1">
      <alignment horizontal="center" vertical="center"/>
    </xf>
    <xf numFmtId="164" fontId="42" fillId="3" borderId="19" xfId="1" applyNumberFormat="1" applyFont="1" applyFill="1" applyBorder="1" applyAlignment="1">
      <alignment horizontal="center" vertical="center"/>
    </xf>
    <xf numFmtId="0" fontId="42" fillId="3" borderId="6" xfId="0" applyFont="1" applyFill="1" applyBorder="1" applyAlignment="1">
      <alignment horizontal="center"/>
    </xf>
    <xf numFmtId="0" fontId="42" fillId="3" borderId="0" xfId="0" applyFont="1" applyFill="1" applyBorder="1" applyAlignment="1">
      <alignment horizontal="center"/>
    </xf>
    <xf numFmtId="0" fontId="42" fillId="3" borderId="7" xfId="0" applyFont="1" applyFill="1" applyBorder="1" applyAlignment="1">
      <alignment horizontal="center"/>
    </xf>
    <xf numFmtId="164" fontId="42" fillId="3" borderId="20" xfId="1" applyNumberFormat="1" applyFont="1" applyFill="1" applyBorder="1" applyAlignment="1">
      <alignment horizontal="center" vertical="center" wrapText="1"/>
    </xf>
    <xf numFmtId="164" fontId="42" fillId="3" borderId="26" xfId="1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64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8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26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27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4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26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27" xfId="0" applyNumberFormat="1" applyFont="1" applyFill="1" applyBorder="1" applyAlignment="1" applyProtection="1">
      <alignment horizontal="center" vertical="center" wrapText="1"/>
      <protection locked="0"/>
    </xf>
  </cellXfs>
  <cellStyles count="43">
    <cellStyle name=" 1" xfId="5" xr:uid="{00000000-0005-0000-0000-000000000000}"/>
    <cellStyle name=" _x0007_LÓ_x0018_ÄþÍN^NuNVþˆHÁ_x0001__x0018_(n" xfId="4" xr:uid="{00000000-0005-0000-0000-000001000000}"/>
    <cellStyle name="%_Current Year Actual " xfId="6" xr:uid="{00000000-0005-0000-0000-000002000000}"/>
    <cellStyle name="Accent1" xfId="3" builtinId="29"/>
    <cellStyle name="Body: normal cell" xfId="37" xr:uid="{00000000-0005-0000-0000-000007000000}"/>
    <cellStyle name="Calculation 2 2 2_BHP 4Q 2010 Ops Review Senior Managment " xfId="7" xr:uid="{00000000-0005-0000-0000-000008000000}"/>
    <cellStyle name="Calculation 2 2_BHP 4Q 2010 Ops Review Senior Managment " xfId="8" xr:uid="{00000000-0005-0000-0000-000009000000}"/>
    <cellStyle name="Check Cell 2 2 2_BHP 4Q 2010 Ops Review Senior Managment " xfId="9" xr:uid="{00000000-0005-0000-0000-00000A000000}"/>
    <cellStyle name="Check Cell 2 2_BHP 4Q 2010 Ops Review Senior Managment " xfId="10" xr:uid="{00000000-0005-0000-0000-00000B000000}"/>
    <cellStyle name="Comma" xfId="1" builtinId="3"/>
    <cellStyle name="Comma 10 6" xfId="31" xr:uid="{00000000-0005-0000-0000-00000D000000}"/>
    <cellStyle name="Comma 6 2 2 11" xfId="32" xr:uid="{00000000-0005-0000-0000-00000E000000}"/>
    <cellStyle name="Footnotes: top row" xfId="40" xr:uid="{00000000-0005-0000-0000-00000F000000}"/>
    <cellStyle name="Header: bottom row" xfId="39" xr:uid="{00000000-0005-0000-0000-000010000000}"/>
    <cellStyle name="Heading 1 2 2_BHP 4Q 2010 Ops Review Senior Managment " xfId="11" xr:uid="{00000000-0005-0000-0000-000011000000}"/>
    <cellStyle name="Heading 2 2 2_BHP 4Q 2010 Ops Review Senior Managment " xfId="12" xr:uid="{00000000-0005-0000-0000-000012000000}"/>
    <cellStyle name="Heading 3 2 2_BHP 4Q 2010 Ops Review Senior Managment " xfId="13" xr:uid="{00000000-0005-0000-0000-000013000000}"/>
    <cellStyle name="Hyperlink" xfId="25" builtinId="8"/>
    <cellStyle name="Input 2 2 2_BHP 4Q 2010 Ops Review Senior Managment " xfId="14" xr:uid="{00000000-0005-0000-0000-000015000000}"/>
    <cellStyle name="Input 2 2_BHP 4Q 2010 Ops Review Senior Managment " xfId="15" xr:uid="{00000000-0005-0000-0000-000016000000}"/>
    <cellStyle name="Linked Cell 2 2_BHP 4Q 2010 Ops Review Senior Managment " xfId="16" xr:uid="{00000000-0005-0000-0000-000017000000}"/>
    <cellStyle name="Normal" xfId="0" builtinId="0"/>
    <cellStyle name="Normal 13 2 2" xfId="35" xr:uid="{00000000-0005-0000-0000-000019000000}"/>
    <cellStyle name="Normal 163" xfId="34" xr:uid="{00000000-0005-0000-0000-00001A000000}"/>
    <cellStyle name="Normal 2" xfId="41" xr:uid="{00000000-0005-0000-0000-00001B000000}"/>
    <cellStyle name="Normal 2 2_Add'l Measures Algorithm" xfId="33" xr:uid="{00000000-0005-0000-0000-00001C000000}"/>
    <cellStyle name="Normal 2 254" xfId="30" xr:uid="{00000000-0005-0000-0000-00001D000000}"/>
    <cellStyle name="Normal 2 3" xfId="28" xr:uid="{00000000-0005-0000-0000-00001E000000}"/>
    <cellStyle name="Normal 3" xfId="42" xr:uid="{00000000-0005-0000-0000-00001F000000}"/>
    <cellStyle name="Normal 3 3 12" xfId="29" xr:uid="{00000000-0005-0000-0000-000020000000}"/>
    <cellStyle name="Normal 9 11 2" xfId="27" xr:uid="{00000000-0005-0000-0000-000021000000}"/>
    <cellStyle name="Note 2 2 2_BHP 4Q 2010 Ops Review Senior Managment " xfId="17" xr:uid="{00000000-0005-0000-0000-000022000000}"/>
    <cellStyle name="Note 2 2_BHP 4Q 2010 Ops Review Senior Managment " xfId="18" xr:uid="{00000000-0005-0000-0000-000023000000}"/>
    <cellStyle name="Note 2_BHP 4Q 2010 Ops Review Senior Managment " xfId="19" xr:uid="{00000000-0005-0000-0000-000024000000}"/>
    <cellStyle name="Note 3_BHP 4Q 2010 Ops Review Senior Managment " xfId="20" xr:uid="{00000000-0005-0000-0000-000025000000}"/>
    <cellStyle name="Note 4_BHP 4Q 2010 Ops Review Senior Managment " xfId="21" xr:uid="{00000000-0005-0000-0000-000026000000}"/>
    <cellStyle name="Output 2 2 2_BHP 4Q 2010 Ops Review Senior Managment " xfId="22" xr:uid="{00000000-0005-0000-0000-000027000000}"/>
    <cellStyle name="Output 2 2_BHP 4Q 2010 Ops Review Senior Managment " xfId="23" xr:uid="{00000000-0005-0000-0000-000028000000}"/>
    <cellStyle name="Parent row" xfId="38" xr:uid="{00000000-0005-0000-0000-000029000000}"/>
    <cellStyle name="Percent" xfId="2" builtinId="5"/>
    <cellStyle name="Table title" xfId="36" xr:uid="{00000000-0005-0000-0000-00002B000000}"/>
    <cellStyle name="Total 2 2_BHP 4Q 2010 Ops Review Senior Managment " xfId="24" xr:uid="{00000000-0005-0000-0000-00002C000000}"/>
    <cellStyle name="Warning Text" xfId="26" builtinId="11"/>
  </cellStyles>
  <dxfs count="4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1A1D5D"/>
      <color rgb="FF000000"/>
      <color rgb="FFFFD966"/>
      <color rgb="FF8EB4E3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838200</xdr:colOff>
          <xdr:row>1</xdr:row>
          <xdr:rowOff>95250</xdr:rowOff>
        </xdr:from>
        <xdr:to>
          <xdr:col>5</xdr:col>
          <xdr:colOff>0</xdr:colOff>
          <xdr:row>4</xdr:row>
          <xdr:rowOff>95250</xdr:rowOff>
        </xdr:to>
        <xdr:sp macro="" textlink="">
          <xdr:nvSpPr>
            <xdr:cNvPr id="11270" name="CheckBox1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5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BHCRates/PSCModels/2005.04.14/Clean/CAS%20Electric%20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HP/2005/Rate%20Case/BHP%20Cost%20of%20Service%20Model%20(Excel)%203.07.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s/Black%20Hills%20Power,%20Inc/Rate%20Case/2009%20-%20BHP%20-%20SD/Cost%20of%20Service%20Models/Master%20Rate%20Filing%20Statement-July%2008%20-%20June%2009-Settlement%20with%20Staff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kilpatr/My%20Documents/Rate%20Class%20Info/COS%20Exercise%206%20with%20answe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eg/Clients/Black%20Hills/Black%20Hills%20So%20Dakota/2016-17%20Status%20Report/BHP%20SD%20PY2-3%20Plan%20Adjus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eg/Clients/Black_Hills/Black%20Hills%20So%20Dakota/2017-18%20Status%20Report/Commission%20Approved%20BenCost_BHP_SD_2017-08-29%20-%20GOALS%20FOR%20VI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folio Inputs"/>
      <sheetName val="2016"/>
      <sheetName val="Sources"/>
      <sheetName val="Measure Calculations"/>
      <sheetName val="General Input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>
            <v>8.8400000000000006E-2</v>
          </cell>
        </row>
        <row r="5">
          <cell r="B5">
            <v>1.0469999999999999</v>
          </cell>
        </row>
        <row r="6">
          <cell r="B6">
            <v>1.0469999999999999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ortfolio Summary"/>
      <sheetName val="Vision Program Goals"/>
      <sheetName val="Vision Measure"/>
      <sheetName val="Program Inputs"/>
      <sheetName val="Measure Inputs"/>
      <sheetName val="General Inputs"/>
      <sheetName val="Previous Inputs"/>
      <sheetName val="Analysis"/>
      <sheetName val="Measure Calculations"/>
      <sheetName val="New Program-Budget Summary"/>
      <sheetName val="Table ES1 &amp; ES2"/>
      <sheetName val="ErrorCheck"/>
      <sheetName val="Cost Curve"/>
      <sheetName val="EPA Emissions Factors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>
        <row r="5">
          <cell r="D5">
            <v>2017</v>
          </cell>
        </row>
        <row r="11">
          <cell r="D11">
            <v>8.8400000000000006E-2</v>
          </cell>
        </row>
        <row r="12">
          <cell r="D12">
            <v>8.8400000000000006E-2</v>
          </cell>
        </row>
        <row r="13">
          <cell r="D13">
            <v>8.8400000000000006E-2</v>
          </cell>
        </row>
        <row r="14">
          <cell r="D14">
            <v>8.8400000000000006E-2</v>
          </cell>
        </row>
        <row r="17">
          <cell r="D17">
            <v>4.6999999999999931E-2</v>
          </cell>
        </row>
        <row r="18">
          <cell r="D18">
            <v>4.6999999999999931E-2</v>
          </cell>
        </row>
        <row r="19">
          <cell r="D19">
            <v>0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>
        <row r="10">
          <cell r="B10">
            <v>228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rgb="FFC00000"/>
  </sheetPr>
  <dimension ref="A1:U17"/>
  <sheetViews>
    <sheetView tabSelected="1" workbookViewId="0">
      <selection activeCell="C3" sqref="C3"/>
    </sheetView>
  </sheetViews>
  <sheetFormatPr defaultColWidth="2.42578125" defaultRowHeight="15"/>
  <cols>
    <col min="1" max="1" width="3.140625" customWidth="1"/>
    <col min="2" max="2" width="12.7109375" customWidth="1"/>
    <col min="3" max="3" width="29.7109375" customWidth="1"/>
    <col min="4" max="4" width="58.5703125" bestFit="1" customWidth="1"/>
    <col min="5" max="5" width="4.28515625" customWidth="1"/>
    <col min="6" max="6" width="2.42578125" customWidth="1"/>
    <col min="7" max="20" width="2.42578125" hidden="1" customWidth="1"/>
    <col min="21" max="21" width="5.5703125" hidden="1" customWidth="1"/>
    <col min="22" max="31" width="0" hidden="1" customWidth="1"/>
  </cols>
  <sheetData>
    <row r="1" spans="1:21">
      <c r="A1" s="10" t="s">
        <v>229</v>
      </c>
    </row>
    <row r="2" spans="1:21">
      <c r="A2" s="55" t="s">
        <v>250</v>
      </c>
    </row>
    <row r="3" spans="1:21">
      <c r="A3" s="55"/>
    </row>
    <row r="4" spans="1:21">
      <c r="A4" s="55"/>
    </row>
    <row r="5" spans="1:21">
      <c r="B5" s="23" t="s">
        <v>18</v>
      </c>
      <c r="C5" s="23" t="s">
        <v>21</v>
      </c>
      <c r="D5" s="23" t="s">
        <v>17</v>
      </c>
    </row>
    <row r="6" spans="1:21" ht="37.9" customHeight="1">
      <c r="B6" s="94" t="s">
        <v>76</v>
      </c>
      <c r="C6" s="56" t="str">
        <f>HYPERLINK("#'"&amp;U6&amp;"'!a1",U6)</f>
        <v>Tables</v>
      </c>
      <c r="D6" s="200" t="s">
        <v>244</v>
      </c>
      <c r="U6" s="14" t="s">
        <v>127</v>
      </c>
    </row>
    <row r="7" spans="1:21" ht="37.9" customHeight="1">
      <c r="B7" s="294" t="s">
        <v>19</v>
      </c>
      <c r="C7" s="56" t="str">
        <f t="shared" ref="C7:C17" si="0">HYPERLINK("#'"&amp;U7&amp;"'!a1",U7)</f>
        <v>Program Inputs</v>
      </c>
      <c r="D7" s="200" t="s">
        <v>64</v>
      </c>
      <c r="U7" s="14" t="s">
        <v>53</v>
      </c>
    </row>
    <row r="8" spans="1:21" ht="37.9" customHeight="1">
      <c r="B8" s="294"/>
      <c r="C8" s="56" t="str">
        <f t="shared" si="0"/>
        <v>Measure Inputs</v>
      </c>
      <c r="D8" s="200" t="s">
        <v>22</v>
      </c>
      <c r="U8" s="14" t="s">
        <v>52</v>
      </c>
    </row>
    <row r="9" spans="1:21" ht="37.9" customHeight="1">
      <c r="B9" s="294"/>
      <c r="C9" s="56" t="str">
        <f t="shared" si="0"/>
        <v>General Inputs</v>
      </c>
      <c r="D9" s="200" t="s">
        <v>56</v>
      </c>
      <c r="U9" s="14" t="s">
        <v>74</v>
      </c>
    </row>
    <row r="10" spans="1:21" ht="37.9" customHeight="1">
      <c r="B10" s="46" t="s">
        <v>20</v>
      </c>
      <c r="C10" s="56" t="str">
        <f t="shared" si="0"/>
        <v>Analysis</v>
      </c>
      <c r="D10" s="200" t="s">
        <v>51</v>
      </c>
      <c r="U10" s="14" t="s">
        <v>20</v>
      </c>
    </row>
    <row r="11" spans="1:21" ht="37.9" customHeight="1">
      <c r="B11" s="295" t="s">
        <v>75</v>
      </c>
      <c r="C11" s="56" t="str">
        <f t="shared" si="0"/>
        <v>Plan Data</v>
      </c>
      <c r="D11" s="200" t="s">
        <v>231</v>
      </c>
      <c r="U11" s="14" t="s">
        <v>230</v>
      </c>
    </row>
    <row r="12" spans="1:21" ht="37.9" customHeight="1">
      <c r="B12" s="296"/>
      <c r="C12" s="56" t="str">
        <f t="shared" si="0"/>
        <v>VDSM Executive Summary</v>
      </c>
      <c r="D12" s="200" t="s">
        <v>243</v>
      </c>
      <c r="U12" s="14" t="s">
        <v>242</v>
      </c>
    </row>
    <row r="13" spans="1:21" ht="37.9" customHeight="1">
      <c r="B13" s="296"/>
      <c r="C13" s="56" t="str">
        <f t="shared" si="0"/>
        <v>VDSM App Details</v>
      </c>
      <c r="D13" s="200" t="s">
        <v>240</v>
      </c>
      <c r="U13" s="14" t="s">
        <v>232</v>
      </c>
    </row>
    <row r="14" spans="1:21" ht="37.9" customHeight="1">
      <c r="B14" s="296"/>
      <c r="C14" s="56" t="str">
        <f t="shared" si="0"/>
        <v>App Data</v>
      </c>
      <c r="D14" s="200" t="s">
        <v>241</v>
      </c>
      <c r="U14" s="14" t="s">
        <v>239</v>
      </c>
    </row>
    <row r="15" spans="1:21" ht="37.9" customHeight="1">
      <c r="B15" s="296"/>
      <c r="C15" s="56" t="str">
        <f t="shared" si="0"/>
        <v>VDSM Mapping</v>
      </c>
      <c r="D15" s="200" t="s">
        <v>234</v>
      </c>
      <c r="U15" s="14" t="s">
        <v>233</v>
      </c>
    </row>
    <row r="16" spans="1:21" ht="37.9" customHeight="1">
      <c r="B16" s="296"/>
      <c r="C16" s="56" t="str">
        <f t="shared" si="0"/>
        <v>App Data Outliers</v>
      </c>
      <c r="D16" s="200" t="s">
        <v>236</v>
      </c>
      <c r="U16" s="14" t="s">
        <v>235</v>
      </c>
    </row>
    <row r="17" spans="2:21" ht="37.9" customHeight="1">
      <c r="B17" s="296"/>
      <c r="C17" s="56" t="str">
        <f t="shared" si="0"/>
        <v>VDSM to BenCost Inputs</v>
      </c>
      <c r="D17" s="200" t="s">
        <v>238</v>
      </c>
      <c r="U17" s="14" t="s">
        <v>237</v>
      </c>
    </row>
  </sheetData>
  <mergeCells count="2">
    <mergeCell ref="B7:B9"/>
    <mergeCell ref="B11:B1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AE239"/>
  <sheetViews>
    <sheetView topLeftCell="A191" workbookViewId="0">
      <selection activeCell="O233" sqref="O233"/>
    </sheetView>
  </sheetViews>
  <sheetFormatPr defaultRowHeight="12"/>
  <cols>
    <col min="1" max="1" width="9.140625" style="168"/>
    <col min="2" max="2" width="12.28515625" style="168" hidden="1" customWidth="1"/>
    <col min="3" max="3" width="11.28515625" style="168" hidden="1" customWidth="1"/>
    <col min="4" max="4" width="24.5703125" style="168" hidden="1" customWidth="1"/>
    <col min="5" max="5" width="16.85546875" style="168" hidden="1" customWidth="1"/>
    <col min="6" max="6" width="38.42578125" style="168" hidden="1" customWidth="1"/>
    <col min="7" max="7" width="11.85546875" style="168" hidden="1" customWidth="1"/>
    <col min="8" max="8" width="8.85546875" style="168" hidden="1" customWidth="1"/>
    <col min="9" max="10" width="9.140625" style="168"/>
    <col min="11" max="11" width="39.42578125" style="168" bestFit="1" customWidth="1"/>
    <col min="12" max="12" width="13" style="168" customWidth="1"/>
    <col min="13" max="13" width="11.7109375" style="168" customWidth="1"/>
    <col min="14" max="14" width="15.140625" style="168" bestFit="1" customWidth="1"/>
    <col min="15" max="16" width="8" style="168" bestFit="1" customWidth="1"/>
    <col min="17" max="17" width="5.7109375" style="168" customWidth="1"/>
    <col min="18" max="18" width="10" style="168" customWidth="1"/>
    <col min="19" max="19" width="12" style="168" customWidth="1"/>
    <col min="20" max="20" width="12.42578125" style="168" customWidth="1"/>
    <col min="21" max="21" width="33.28515625" style="168" customWidth="1"/>
    <col min="22" max="22" width="12" style="168" customWidth="1"/>
    <col min="23" max="23" width="9.140625" style="168" customWidth="1"/>
    <col min="24" max="24" width="22.85546875" style="168" customWidth="1"/>
    <col min="25" max="26" width="9.140625" style="168" customWidth="1"/>
    <col min="27" max="16384" width="9.140625" style="168"/>
  </cols>
  <sheetData>
    <row r="1" spans="1:25">
      <c r="A1" s="208" t="str">
        <f ca="1">IFERROR(VALUE(MID(CELL("filename",$A$1),FIND("]",CELL("filename",$A$1))+1,255)),MID(CELL("filename",$A$1),FIND("]",CELL("filename",$A$1))+1,255))</f>
        <v>Tables</v>
      </c>
    </row>
    <row r="2" spans="1:25">
      <c r="A2" s="209" t="str">
        <f>HYPERLINK("#'Contents'!a1","Return to Contents")</f>
        <v>Return to Contents</v>
      </c>
    </row>
    <row r="4" spans="1:25">
      <c r="B4" s="172" t="s">
        <v>8</v>
      </c>
      <c r="C4" s="167" t="s">
        <v>3</v>
      </c>
      <c r="D4" s="167" t="s">
        <v>5</v>
      </c>
      <c r="E4" s="167" t="s">
        <v>141</v>
      </c>
      <c r="F4" s="167" t="s">
        <v>2</v>
      </c>
      <c r="G4" s="167" t="s">
        <v>57</v>
      </c>
      <c r="L4" s="168" t="s">
        <v>225</v>
      </c>
      <c r="M4" s="168" t="s">
        <v>161</v>
      </c>
      <c r="S4" s="196" t="s">
        <v>190</v>
      </c>
    </row>
    <row r="5" spans="1:25">
      <c r="B5" s="172"/>
      <c r="C5" s="167"/>
      <c r="D5" s="167"/>
      <c r="E5" s="167"/>
      <c r="F5" s="167"/>
      <c r="G5" s="167"/>
      <c r="I5" s="169" t="s">
        <v>158</v>
      </c>
      <c r="J5" s="169"/>
      <c r="K5" s="170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</row>
    <row r="6" spans="1:25">
      <c r="B6" s="167"/>
      <c r="C6" s="167"/>
      <c r="D6" s="167"/>
      <c r="E6" s="167"/>
      <c r="F6" s="167"/>
      <c r="G6" s="167"/>
      <c r="K6" s="171"/>
    </row>
    <row r="7" spans="1:25">
      <c r="B7" s="167"/>
      <c r="C7" s="167"/>
      <c r="D7" s="167"/>
      <c r="E7" s="167"/>
      <c r="F7" s="167"/>
      <c r="G7" s="167"/>
      <c r="J7" s="168" t="s">
        <v>159</v>
      </c>
      <c r="K7" s="171"/>
    </row>
    <row r="8" spans="1:25">
      <c r="B8" s="167"/>
      <c r="C8" s="167"/>
      <c r="D8" s="167"/>
      <c r="E8" s="167"/>
      <c r="F8" s="167"/>
      <c r="G8" s="167"/>
      <c r="K8" s="171"/>
    </row>
    <row r="9" spans="1:25" s="173" customFormat="1">
      <c r="B9" s="172"/>
      <c r="C9" s="167"/>
      <c r="D9" s="167"/>
      <c r="E9" s="167"/>
      <c r="F9" s="167"/>
      <c r="G9" s="167"/>
      <c r="K9" s="174" t="s">
        <v>3</v>
      </c>
      <c r="L9" s="175" t="s">
        <v>160</v>
      </c>
      <c r="M9" s="175" t="s">
        <v>161</v>
      </c>
      <c r="N9" s="175" t="s">
        <v>162</v>
      </c>
    </row>
    <row r="10" spans="1:25">
      <c r="B10" s="167" t="str">
        <f t="shared" ref="B10:B18" si="0">C10&amp;"_"&amp;D10&amp;"_"&amp;E10&amp;"_"&amp;F10&amp;"_"&amp;G10</f>
        <v>Residential_All_All_All_2017</v>
      </c>
      <c r="C10" s="167" t="s">
        <v>1</v>
      </c>
      <c r="D10" s="167" t="s">
        <v>28</v>
      </c>
      <c r="E10" s="167" t="s">
        <v>28</v>
      </c>
      <c r="F10" s="167" t="s">
        <v>28</v>
      </c>
      <c r="G10" s="167">
        <v>2017</v>
      </c>
      <c r="K10" s="176" t="s">
        <v>1</v>
      </c>
      <c r="L10" s="177">
        <f>SUM(L24:L28)</f>
        <v>139239.13</v>
      </c>
      <c r="M10" s="189">
        <f>INDEX('Program Inputs'!$S:$S,MATCH($B10&amp;"_"&amp;M$4,'Program Inputs'!$B:$B,0))</f>
        <v>82529.349999999991</v>
      </c>
      <c r="N10" s="178">
        <f t="shared" ref="N10:N18" si="1">IFERROR(M10/L10,0)</f>
        <v>0.59271664509825639</v>
      </c>
    </row>
    <row r="11" spans="1:25">
      <c r="B11" s="167" t="str">
        <f t="shared" si="0"/>
        <v>C&amp;I_All_All_All_2017</v>
      </c>
      <c r="C11" s="167" t="s">
        <v>142</v>
      </c>
      <c r="D11" s="167" t="s">
        <v>28</v>
      </c>
      <c r="E11" s="167" t="s">
        <v>28</v>
      </c>
      <c r="F11" s="167" t="s">
        <v>28</v>
      </c>
      <c r="G11" s="167">
        <v>2017</v>
      </c>
      <c r="K11" s="176" t="s">
        <v>163</v>
      </c>
      <c r="L11" s="177">
        <f>SUM(L30:L31)</f>
        <v>536902.66999999993</v>
      </c>
      <c r="M11" s="189">
        <f>INDEX('Program Inputs'!$S:$S,MATCH($B11&amp;"_"&amp;M$4,'Program Inputs'!$B:$B,0))</f>
        <v>488346.11000000004</v>
      </c>
      <c r="N11" s="178">
        <f t="shared" si="1"/>
        <v>0.90956170882890208</v>
      </c>
    </row>
    <row r="12" spans="1:25" hidden="1">
      <c r="B12" s="203" t="str">
        <f t="shared" si="0"/>
        <v>Residential_Cross Marketing and Training_All_All_2017</v>
      </c>
      <c r="C12" s="203" t="s">
        <v>1</v>
      </c>
      <c r="D12" s="203" t="s">
        <v>156</v>
      </c>
      <c r="E12" s="203" t="s">
        <v>28</v>
      </c>
      <c r="F12" s="203" t="s">
        <v>28</v>
      </c>
      <c r="G12" s="203">
        <v>2017</v>
      </c>
      <c r="H12" s="204"/>
      <c r="I12" s="204"/>
      <c r="J12" s="204"/>
      <c r="K12" s="205"/>
      <c r="L12" s="206"/>
      <c r="M12" s="206"/>
      <c r="N12" s="207">
        <f t="shared" ref="N12:N15" si="2">IFERROR(M12/L12,0)</f>
        <v>0</v>
      </c>
    </row>
    <row r="13" spans="1:25" hidden="1">
      <c r="B13" s="203" t="str">
        <f t="shared" si="0"/>
        <v>Residential_General Administration_All_All_2017</v>
      </c>
      <c r="C13" s="203" t="s">
        <v>1</v>
      </c>
      <c r="D13" s="203" t="s">
        <v>157</v>
      </c>
      <c r="E13" s="203" t="s">
        <v>28</v>
      </c>
      <c r="F13" s="203" t="s">
        <v>28</v>
      </c>
      <c r="G13" s="203">
        <v>2017</v>
      </c>
      <c r="H13" s="204"/>
      <c r="I13" s="204"/>
      <c r="J13" s="204"/>
      <c r="K13" s="205"/>
      <c r="L13" s="206"/>
      <c r="M13" s="206"/>
      <c r="N13" s="207">
        <f t="shared" si="2"/>
        <v>0</v>
      </c>
    </row>
    <row r="14" spans="1:25" hidden="1">
      <c r="B14" s="203" t="str">
        <f t="shared" si="0"/>
        <v>C&amp;I_Cross Marketing and Training_All_All_2017</v>
      </c>
      <c r="C14" s="203" t="s">
        <v>142</v>
      </c>
      <c r="D14" s="203" t="s">
        <v>156</v>
      </c>
      <c r="E14" s="203" t="s">
        <v>28</v>
      </c>
      <c r="F14" s="203" t="s">
        <v>28</v>
      </c>
      <c r="G14" s="203">
        <v>2017</v>
      </c>
      <c r="H14" s="204"/>
      <c r="I14" s="204"/>
      <c r="J14" s="204"/>
      <c r="K14" s="205"/>
      <c r="L14" s="206"/>
      <c r="M14" s="206"/>
      <c r="N14" s="207">
        <f t="shared" si="2"/>
        <v>0</v>
      </c>
    </row>
    <row r="15" spans="1:25" hidden="1">
      <c r="B15" s="203" t="str">
        <f t="shared" si="0"/>
        <v>C&amp;I_General Administration_All_All_2017</v>
      </c>
      <c r="C15" s="203" t="s">
        <v>142</v>
      </c>
      <c r="D15" s="203" t="s">
        <v>157</v>
      </c>
      <c r="E15" s="203" t="s">
        <v>28</v>
      </c>
      <c r="F15" s="203" t="s">
        <v>28</v>
      </c>
      <c r="G15" s="203">
        <v>2017</v>
      </c>
      <c r="H15" s="204"/>
      <c r="I15" s="204"/>
      <c r="J15" s="204"/>
      <c r="K15" s="205"/>
      <c r="L15" s="206"/>
      <c r="M15" s="206"/>
      <c r="N15" s="207">
        <f t="shared" si="2"/>
        <v>0</v>
      </c>
    </row>
    <row r="16" spans="1:25">
      <c r="B16" s="167" t="str">
        <f t="shared" si="0"/>
        <v>All_Cross Marketing and Training_All_All_2017</v>
      </c>
      <c r="C16" s="167" t="s">
        <v>28</v>
      </c>
      <c r="D16" s="167" t="s">
        <v>156</v>
      </c>
      <c r="E16" s="167" t="s">
        <v>28</v>
      </c>
      <c r="F16" s="167" t="s">
        <v>28</v>
      </c>
      <c r="G16" s="167">
        <v>2017</v>
      </c>
      <c r="K16" s="176" t="s">
        <v>164</v>
      </c>
      <c r="L16" s="177">
        <f>L32</f>
        <v>116513.75</v>
      </c>
      <c r="M16" s="189">
        <f>INDEX('Program Inputs'!$S:$S,MATCH($B16&amp;"_"&amp;M$4,'Program Inputs'!$B:$B,0))-SUMIFS(M$12:M$15,$C$12:$C$15,$C16)</f>
        <v>86649.23</v>
      </c>
      <c r="N16" s="178">
        <f t="shared" si="1"/>
        <v>0.74368244091362601</v>
      </c>
    </row>
    <row r="17" spans="2:31">
      <c r="B17" s="167" t="str">
        <f t="shared" si="0"/>
        <v>All_General Administration_All_All_2017</v>
      </c>
      <c r="C17" s="167" t="s">
        <v>28</v>
      </c>
      <c r="D17" s="167" t="s">
        <v>157</v>
      </c>
      <c r="E17" s="167" t="s">
        <v>28</v>
      </c>
      <c r="F17" s="167" t="s">
        <v>28</v>
      </c>
      <c r="G17" s="167">
        <v>2017</v>
      </c>
      <c r="K17" s="176" t="s">
        <v>157</v>
      </c>
      <c r="L17" s="177">
        <f>L33</f>
        <v>57840.55</v>
      </c>
      <c r="M17" s="189">
        <f>INDEX('Program Inputs'!$S:$S,MATCH($B17&amp;"_"&amp;M$4,'Program Inputs'!$B:$B,0))-SUMIFS(M$12:M$15,$C$12:$C$15,$C17)</f>
        <v>64209.070000000007</v>
      </c>
      <c r="N17" s="178">
        <f t="shared" si="1"/>
        <v>1.1101047621435136</v>
      </c>
    </row>
    <row r="18" spans="2:31" ht="14.25" customHeight="1">
      <c r="B18" s="167" t="str">
        <f t="shared" si="0"/>
        <v>All_All_All_All_2017</v>
      </c>
      <c r="C18" s="167" t="s">
        <v>28</v>
      </c>
      <c r="D18" s="167" t="s">
        <v>28</v>
      </c>
      <c r="E18" s="167" t="s">
        <v>28</v>
      </c>
      <c r="F18" s="167" t="s">
        <v>28</v>
      </c>
      <c r="G18" s="167">
        <v>2017</v>
      </c>
      <c r="K18" s="256" t="s">
        <v>165</v>
      </c>
      <c r="L18" s="257">
        <f>SUM(L10:L17)</f>
        <v>850496.1</v>
      </c>
      <c r="M18" s="257">
        <f>SUM(M10:M17)</f>
        <v>721733.76</v>
      </c>
      <c r="N18" s="258">
        <f t="shared" si="1"/>
        <v>0.84860325638177536</v>
      </c>
      <c r="S18" s="198"/>
    </row>
    <row r="19" spans="2:31">
      <c r="B19" s="167"/>
      <c r="C19" s="167"/>
      <c r="D19" s="167"/>
      <c r="E19" s="167"/>
      <c r="F19" s="167"/>
      <c r="G19" s="167"/>
      <c r="K19" s="171"/>
    </row>
    <row r="20" spans="2:31">
      <c r="B20" s="167"/>
      <c r="C20" s="167"/>
      <c r="D20" s="167"/>
      <c r="E20" s="167"/>
      <c r="F20" s="167"/>
      <c r="G20" s="167"/>
      <c r="J20" s="168" t="s">
        <v>166</v>
      </c>
      <c r="K20" s="171"/>
    </row>
    <row r="21" spans="2:31">
      <c r="B21" s="167"/>
      <c r="C21" s="167"/>
      <c r="D21" s="167"/>
      <c r="E21" s="167"/>
      <c r="F21" s="167"/>
      <c r="G21" s="167"/>
      <c r="K21" s="171"/>
    </row>
    <row r="22" spans="2:31" s="173" customFormat="1">
      <c r="B22" s="172"/>
      <c r="C22" s="172"/>
      <c r="D22" s="172"/>
      <c r="E22" s="172"/>
      <c r="F22" s="172"/>
      <c r="G22" s="172"/>
      <c r="K22" s="174" t="s">
        <v>5</v>
      </c>
      <c r="L22" s="175" t="s">
        <v>160</v>
      </c>
      <c r="M22" s="175" t="s">
        <v>161</v>
      </c>
      <c r="N22" s="175" t="s">
        <v>162</v>
      </c>
      <c r="Z22" s="168"/>
      <c r="AA22" s="168"/>
      <c r="AB22" s="168"/>
      <c r="AC22" s="168"/>
      <c r="AD22" s="168"/>
      <c r="AE22" s="168"/>
    </row>
    <row r="23" spans="2:31">
      <c r="B23" s="167"/>
      <c r="C23" s="167"/>
      <c r="D23" s="167"/>
      <c r="E23" s="167"/>
      <c r="F23" s="167"/>
      <c r="G23" s="167"/>
      <c r="K23" s="297" t="s">
        <v>167</v>
      </c>
      <c r="L23" s="298"/>
      <c r="M23" s="298"/>
      <c r="N23" s="299"/>
    </row>
    <row r="24" spans="2:31">
      <c r="B24" s="167" t="str">
        <f>C24&amp;"_"&amp;D24&amp;"_"&amp;E24&amp;"_"&amp;F24&amp;"_"&amp;G24</f>
        <v>Residential_Residential Lighting_All_All_2017</v>
      </c>
      <c r="C24" s="167" t="s">
        <v>1</v>
      </c>
      <c r="D24" s="167" t="s">
        <v>144</v>
      </c>
      <c r="E24" s="167" t="s">
        <v>28</v>
      </c>
      <c r="F24" s="167" t="s">
        <v>28</v>
      </c>
      <c r="G24" s="167">
        <v>2017</v>
      </c>
      <c r="K24" s="179" t="str">
        <f>D24</f>
        <v>Residential Lighting</v>
      </c>
      <c r="L24" s="177">
        <v>33550</v>
      </c>
      <c r="M24" s="189">
        <f>INDEX('Program Inputs'!$S:$S,MATCH($B24&amp;"_"&amp;M$4,'Program Inputs'!$B:$B,0))</f>
        <v>7645.09</v>
      </c>
      <c r="N24" s="178">
        <f t="shared" ref="N24:N34" si="3">IFERROR(M24/L24,0)</f>
        <v>0.22787153502235469</v>
      </c>
    </row>
    <row r="25" spans="2:31">
      <c r="B25" s="167" t="str">
        <f>C25&amp;"_"&amp;D25&amp;"_"&amp;E25&amp;"_"&amp;F25&amp;"_"&amp;G25</f>
        <v>Residential_Appliance Recycling_All_All_2017</v>
      </c>
      <c r="C25" s="167" t="s">
        <v>1</v>
      </c>
      <c r="D25" s="167" t="s">
        <v>192</v>
      </c>
      <c r="E25" s="167" t="s">
        <v>28</v>
      </c>
      <c r="F25" s="167" t="s">
        <v>28</v>
      </c>
      <c r="G25" s="167">
        <v>2017</v>
      </c>
      <c r="K25" s="179" t="str">
        <f t="shared" ref="K25:K28" si="4">D25</f>
        <v>Appliance Recycling</v>
      </c>
      <c r="L25" s="177">
        <v>13103.63</v>
      </c>
      <c r="M25" s="189">
        <f>INDEX('Program Inputs'!$S:$S,MATCH($B25&amp;"_"&amp;M$4,'Program Inputs'!$B:$B,0))</f>
        <v>11960.15</v>
      </c>
      <c r="N25" s="178">
        <f t="shared" si="3"/>
        <v>0.91273563127164004</v>
      </c>
    </row>
    <row r="26" spans="2:31">
      <c r="B26" s="167" t="str">
        <f>C26&amp;"_"&amp;D26&amp;"_"&amp;E26&amp;"_"&amp;F26&amp;"_"&amp;G26</f>
        <v>Residential_High Efficiency HVAC_All_All_2017</v>
      </c>
      <c r="C26" s="167" t="s">
        <v>1</v>
      </c>
      <c r="D26" s="167" t="s">
        <v>193</v>
      </c>
      <c r="E26" s="167" t="s">
        <v>28</v>
      </c>
      <c r="F26" s="167" t="s">
        <v>28</v>
      </c>
      <c r="G26" s="167">
        <v>2017</v>
      </c>
      <c r="K26" s="179" t="str">
        <f t="shared" si="4"/>
        <v>High Efficiency HVAC</v>
      </c>
      <c r="L26" s="177">
        <v>19085.88</v>
      </c>
      <c r="M26" s="189">
        <f>INDEX('Program Inputs'!$S:$S,MATCH($B26&amp;"_"&amp;M$4,'Program Inputs'!$B:$B,0))</f>
        <v>540</v>
      </c>
      <c r="N26" s="178">
        <f t="shared" si="3"/>
        <v>2.8293167514413794E-2</v>
      </c>
    </row>
    <row r="27" spans="2:31">
      <c r="B27" s="167" t="str">
        <f>C27&amp;"_"&amp;D27&amp;"_"&amp;E27&amp;"_"&amp;F27&amp;"_"&amp;G27</f>
        <v>Residential_Whole House Efficiency_All_All_2017</v>
      </c>
      <c r="C27" s="167" t="s">
        <v>1</v>
      </c>
      <c r="D27" s="167" t="s">
        <v>145</v>
      </c>
      <c r="E27" s="167" t="s">
        <v>28</v>
      </c>
      <c r="F27" s="167" t="s">
        <v>28</v>
      </c>
      <c r="G27" s="167">
        <v>2017</v>
      </c>
      <c r="K27" s="179" t="str">
        <f>D27</f>
        <v>Whole House Efficiency</v>
      </c>
      <c r="L27" s="177">
        <v>10349.620000000001</v>
      </c>
      <c r="M27" s="189">
        <f>INDEX('Program Inputs'!$S:$S,MATCH($B27&amp;"_"&amp;M$4,'Program Inputs'!$B:$B,0))</f>
        <v>5044.6899999999996</v>
      </c>
      <c r="N27" s="178">
        <f t="shared" si="3"/>
        <v>0.48742755772675705</v>
      </c>
      <c r="X27" s="254"/>
    </row>
    <row r="28" spans="2:31">
      <c r="B28" s="167" t="str">
        <f t="shared" ref="B28:B33" si="5">C28&amp;"_"&amp;D28&amp;"_"&amp;E28&amp;"_"&amp;F28&amp;"_"&amp;G28</f>
        <v>Residential_School-Based Education_All_All_2017</v>
      </c>
      <c r="C28" s="167" t="s">
        <v>1</v>
      </c>
      <c r="D28" s="167" t="s">
        <v>200</v>
      </c>
      <c r="E28" s="167" t="s">
        <v>28</v>
      </c>
      <c r="F28" s="167" t="s">
        <v>28</v>
      </c>
      <c r="G28" s="167">
        <v>2017</v>
      </c>
      <c r="K28" s="179" t="str">
        <f t="shared" si="4"/>
        <v>School-Based Education</v>
      </c>
      <c r="L28" s="177">
        <v>63150</v>
      </c>
      <c r="M28" s="189">
        <f>INDEX('Program Inputs'!$S:$S,MATCH($B28&amp;"_"&amp;M$4,'Program Inputs'!$B:$B,0))</f>
        <v>57339.42</v>
      </c>
      <c r="N28" s="178">
        <f t="shared" si="3"/>
        <v>0.90798764845605695</v>
      </c>
    </row>
    <row r="29" spans="2:31">
      <c r="B29" s="167"/>
      <c r="C29" s="167"/>
      <c r="D29" s="167"/>
      <c r="E29" s="167"/>
      <c r="F29" s="167"/>
      <c r="G29" s="167"/>
      <c r="K29" s="297" t="s">
        <v>168</v>
      </c>
      <c r="L29" s="298"/>
      <c r="M29" s="298"/>
      <c r="N29" s="299"/>
    </row>
    <row r="30" spans="2:31">
      <c r="B30" s="167" t="str">
        <f t="shared" si="5"/>
        <v>C&amp;I_C&amp;I Prescriptive_All_All_2017</v>
      </c>
      <c r="C30" s="167" t="s">
        <v>142</v>
      </c>
      <c r="D30" s="167" t="s">
        <v>203</v>
      </c>
      <c r="E30" s="167" t="s">
        <v>28</v>
      </c>
      <c r="F30" s="167" t="s">
        <v>28</v>
      </c>
      <c r="G30" s="167">
        <v>2017</v>
      </c>
      <c r="K30" s="179" t="str">
        <f>D30</f>
        <v>C&amp;I Prescriptive</v>
      </c>
      <c r="L30" s="177">
        <v>97048.5</v>
      </c>
      <c r="M30" s="189">
        <f>INDEX('Program Inputs'!$S:$S,MATCH($B30&amp;"_"&amp;M$4,'Program Inputs'!$B:$B,0))</f>
        <v>75576.570000000007</v>
      </c>
      <c r="N30" s="178">
        <f t="shared" si="3"/>
        <v>0.77875052164639336</v>
      </c>
    </row>
    <row r="31" spans="2:31">
      <c r="B31" s="167" t="str">
        <f t="shared" si="5"/>
        <v>C&amp;I_C&amp;I Custom_All_All_2017</v>
      </c>
      <c r="C31" s="167" t="s">
        <v>142</v>
      </c>
      <c r="D31" s="167" t="s">
        <v>181</v>
      </c>
      <c r="E31" s="167" t="s">
        <v>28</v>
      </c>
      <c r="F31" s="167" t="s">
        <v>28</v>
      </c>
      <c r="G31" s="167">
        <v>2017</v>
      </c>
      <c r="K31" s="179" t="str">
        <f>D31</f>
        <v>C&amp;I Custom</v>
      </c>
      <c r="L31" s="177">
        <v>439854.17</v>
      </c>
      <c r="M31" s="189">
        <f>INDEX('Program Inputs'!$S:$S,MATCH($B31&amp;"_"&amp;M$4,'Program Inputs'!$B:$B,0))</f>
        <v>412769.54000000004</v>
      </c>
      <c r="N31" s="178">
        <f t="shared" si="3"/>
        <v>0.93842361435382105</v>
      </c>
    </row>
    <row r="32" spans="2:31">
      <c r="B32" s="167" t="str">
        <f t="shared" si="5"/>
        <v>All_Cross Marketing and Training_All_All_2017</v>
      </c>
      <c r="C32" s="167" t="s">
        <v>28</v>
      </c>
      <c r="D32" s="167" t="s">
        <v>156</v>
      </c>
      <c r="E32" s="167" t="s">
        <v>28</v>
      </c>
      <c r="F32" s="167" t="s">
        <v>28</v>
      </c>
      <c r="G32" s="167">
        <v>2017</v>
      </c>
      <c r="K32" s="176" t="s">
        <v>156</v>
      </c>
      <c r="L32" s="177">
        <v>116513.75</v>
      </c>
      <c r="M32" s="189">
        <f>INDEX('Program Inputs'!$S:$S,MATCH($B32&amp;"_"&amp;M$4,'Program Inputs'!$B:$B,0))</f>
        <v>86649.23</v>
      </c>
      <c r="N32" s="178">
        <f t="shared" si="3"/>
        <v>0.74368244091362601</v>
      </c>
    </row>
    <row r="33" spans="2:31">
      <c r="B33" s="167" t="str">
        <f t="shared" si="5"/>
        <v>All_General Administration_All_All_2017</v>
      </c>
      <c r="C33" s="167" t="s">
        <v>28</v>
      </c>
      <c r="D33" s="167" t="s">
        <v>157</v>
      </c>
      <c r="E33" s="167" t="s">
        <v>28</v>
      </c>
      <c r="F33" s="167" t="s">
        <v>28</v>
      </c>
      <c r="G33" s="167">
        <v>2017</v>
      </c>
      <c r="K33" s="176" t="s">
        <v>157</v>
      </c>
      <c r="L33" s="177">
        <v>57840.55</v>
      </c>
      <c r="M33" s="189">
        <f>INDEX('Program Inputs'!$S:$S,MATCH($B33&amp;"_"&amp;M$4,'Program Inputs'!$B:$B,0))</f>
        <v>64209.070000000007</v>
      </c>
      <c r="N33" s="178">
        <f t="shared" si="3"/>
        <v>1.1101047621435136</v>
      </c>
    </row>
    <row r="34" spans="2:31">
      <c r="B34" s="167"/>
      <c r="C34" s="167"/>
      <c r="D34" s="167"/>
      <c r="E34" s="167"/>
      <c r="F34" s="167"/>
      <c r="G34" s="167"/>
      <c r="K34" s="256" t="s">
        <v>165</v>
      </c>
      <c r="L34" s="257">
        <f>SUM(L24:L33)</f>
        <v>850496.10000000009</v>
      </c>
      <c r="M34" s="257">
        <f>SUM(M24:M33)</f>
        <v>721733.76</v>
      </c>
      <c r="N34" s="258">
        <f t="shared" si="3"/>
        <v>0.84860325638177525</v>
      </c>
    </row>
    <row r="35" spans="2:31">
      <c r="B35" s="167"/>
      <c r="C35" s="167"/>
      <c r="D35" s="167"/>
      <c r="E35" s="167"/>
      <c r="F35" s="167"/>
      <c r="G35" s="167"/>
      <c r="K35" s="171"/>
    </row>
    <row r="36" spans="2:31">
      <c r="B36" s="167"/>
      <c r="C36" s="167"/>
      <c r="D36" s="167"/>
      <c r="E36" s="167"/>
      <c r="F36" s="167"/>
      <c r="G36" s="167"/>
      <c r="J36" s="168" t="s">
        <v>169</v>
      </c>
      <c r="K36" s="171"/>
    </row>
    <row r="37" spans="2:31">
      <c r="B37" s="167"/>
      <c r="C37" s="167"/>
      <c r="D37" s="167"/>
      <c r="E37" s="167"/>
      <c r="F37" s="167"/>
      <c r="G37" s="167"/>
      <c r="K37" s="171"/>
    </row>
    <row r="38" spans="2:31" s="173" customFormat="1">
      <c r="B38" s="172"/>
      <c r="C38" s="172"/>
      <c r="D38" s="172"/>
      <c r="E38" s="172"/>
      <c r="F38" s="172"/>
      <c r="G38" s="172"/>
      <c r="K38" s="174" t="s">
        <v>3</v>
      </c>
      <c r="L38" s="175" t="s">
        <v>160</v>
      </c>
      <c r="M38" s="175" t="s">
        <v>161</v>
      </c>
      <c r="N38" s="175" t="s">
        <v>162</v>
      </c>
      <c r="Z38" s="168"/>
      <c r="AA38" s="168"/>
      <c r="AB38" s="168"/>
      <c r="AC38" s="168"/>
      <c r="AD38" s="168"/>
      <c r="AE38" s="168"/>
    </row>
    <row r="39" spans="2:31">
      <c r="B39" s="167" t="str">
        <f>C39&amp;"_"&amp;D39&amp;"_"&amp;E39&amp;"_"&amp;F39&amp;"_"&amp;G39</f>
        <v>Residential_All_All_All_2017</v>
      </c>
      <c r="C39" s="167" t="s">
        <v>1</v>
      </c>
      <c r="D39" s="167" t="s">
        <v>28</v>
      </c>
      <c r="E39" s="167" t="s">
        <v>28</v>
      </c>
      <c r="F39" s="167" t="s">
        <v>28</v>
      </c>
      <c r="G39" s="167">
        <v>2017</v>
      </c>
      <c r="K39" s="176" t="str">
        <f>C39</f>
        <v>Residential</v>
      </c>
      <c r="L39" s="180">
        <f>SUM(L46:L50)</f>
        <v>879538.10200000007</v>
      </c>
      <c r="M39" s="180">
        <f ca="1">INDEX(Analysis!$S:$S,MATCH($B39&amp;"_"&amp;M$4,Analysis!$B:$B,0))</f>
        <v>553369.71100000001</v>
      </c>
      <c r="N39" s="178">
        <f t="shared" ref="N39:N41" ca="1" si="6">IFERROR(M39/L39,0)</f>
        <v>0.62915945283289154</v>
      </c>
      <c r="V39" s="194"/>
    </row>
    <row r="40" spans="2:31">
      <c r="B40" s="167" t="str">
        <f>C40&amp;"_"&amp;D40&amp;"_"&amp;E40&amp;"_"&amp;F40&amp;"_"&amp;G40</f>
        <v>C&amp;I_All_All_All_2017</v>
      </c>
      <c r="C40" s="167" t="s">
        <v>142</v>
      </c>
      <c r="D40" s="167" t="s">
        <v>28</v>
      </c>
      <c r="E40" s="167" t="s">
        <v>28</v>
      </c>
      <c r="F40" s="167" t="s">
        <v>28</v>
      </c>
      <c r="G40" s="167">
        <v>2017</v>
      </c>
      <c r="K40" s="176" t="str">
        <f>C40</f>
        <v>C&amp;I</v>
      </c>
      <c r="L40" s="180">
        <f>SUM(L51:L52)</f>
        <v>4220504.6720000003</v>
      </c>
      <c r="M40" s="180">
        <f ca="1">INDEX(Analysis!$S:$S,MATCH($B40&amp;"_"&amp;M$4,Analysis!$B:$B,0))</f>
        <v>3281751.9012000002</v>
      </c>
      <c r="N40" s="178">
        <f t="shared" ca="1" si="6"/>
        <v>0.77757333689784858</v>
      </c>
    </row>
    <row r="41" spans="2:31">
      <c r="B41" s="167" t="str">
        <f>C41&amp;"_"&amp;D41&amp;"_"&amp;E41&amp;"_"&amp;F41&amp;"_"&amp;G41</f>
        <v>All_All_All_All_2017</v>
      </c>
      <c r="C41" s="167" t="s">
        <v>28</v>
      </c>
      <c r="D41" s="167" t="s">
        <v>28</v>
      </c>
      <c r="E41" s="167" t="s">
        <v>28</v>
      </c>
      <c r="F41" s="167" t="s">
        <v>28</v>
      </c>
      <c r="G41" s="167">
        <v>2017</v>
      </c>
      <c r="K41" s="256" t="s">
        <v>165</v>
      </c>
      <c r="L41" s="259">
        <f>SUM(L39:L40)</f>
        <v>5100042.7740000002</v>
      </c>
      <c r="M41" s="259">
        <f ca="1">INDEX(Analysis!$S:$S,MATCH($B41&amp;"_"&amp;M$4,Analysis!$B:$B,0))</f>
        <v>3835121.6122000003</v>
      </c>
      <c r="N41" s="258">
        <f t="shared" ca="1" si="6"/>
        <v>0.75197832295670863</v>
      </c>
    </row>
    <row r="42" spans="2:31">
      <c r="B42" s="167"/>
      <c r="C42" s="167"/>
      <c r="D42" s="167"/>
      <c r="E42" s="167"/>
      <c r="F42" s="167"/>
      <c r="G42" s="167"/>
      <c r="K42" s="171"/>
      <c r="W42" s="195"/>
    </row>
    <row r="43" spans="2:31">
      <c r="B43" s="167"/>
      <c r="C43" s="167"/>
      <c r="D43" s="167"/>
      <c r="E43" s="167"/>
      <c r="F43" s="167"/>
      <c r="G43" s="167"/>
      <c r="J43" s="168" t="s">
        <v>170</v>
      </c>
      <c r="K43" s="171"/>
      <c r="W43" s="195"/>
    </row>
    <row r="44" spans="2:31">
      <c r="B44" s="167"/>
      <c r="C44" s="167"/>
      <c r="D44" s="167"/>
      <c r="E44" s="167"/>
      <c r="F44" s="167"/>
      <c r="G44" s="167"/>
      <c r="K44" s="171"/>
      <c r="W44" s="195"/>
      <c r="Y44" s="198"/>
    </row>
    <row r="45" spans="2:31" s="173" customFormat="1">
      <c r="B45" s="172"/>
      <c r="C45" s="172"/>
      <c r="D45" s="172"/>
      <c r="E45" s="172"/>
      <c r="F45" s="172"/>
      <c r="G45" s="172"/>
      <c r="K45" s="174" t="s">
        <v>5</v>
      </c>
      <c r="L45" s="175" t="s">
        <v>160</v>
      </c>
      <c r="M45" s="175" t="s">
        <v>161</v>
      </c>
      <c r="N45" s="175" t="s">
        <v>162</v>
      </c>
      <c r="Z45" s="168"/>
      <c r="AA45" s="168"/>
      <c r="AB45" s="168"/>
      <c r="AC45" s="168"/>
      <c r="AD45" s="168"/>
      <c r="AE45" s="168"/>
    </row>
    <row r="46" spans="2:31">
      <c r="B46" s="167" t="str">
        <f>C46&amp;"_"&amp;D46&amp;"_"&amp;E46&amp;"_"&amp;F46&amp;"_"&amp;G46</f>
        <v>Residential_Residential Lighting_All_All_2017</v>
      </c>
      <c r="C46" s="167" t="s">
        <v>1</v>
      </c>
      <c r="D46" s="167" t="s">
        <v>144</v>
      </c>
      <c r="E46" s="167" t="s">
        <v>28</v>
      </c>
      <c r="F46" s="167" t="s">
        <v>28</v>
      </c>
      <c r="G46" s="167">
        <v>2017</v>
      </c>
      <c r="K46" s="176" t="str">
        <f>D46</f>
        <v>Residential Lighting</v>
      </c>
      <c r="L46" s="180">
        <v>162334.834</v>
      </c>
      <c r="M46" s="180">
        <f ca="1">INDEX(Analysis!$S:$S,MATCH($B46&amp;"_"&amp;M$4,Analysis!$B:$B,0))</f>
        <v>0</v>
      </c>
      <c r="N46" s="178">
        <f t="shared" ref="N46:N53" ca="1" si="7">IFERROR(M46/L46,0)</f>
        <v>0</v>
      </c>
    </row>
    <row r="47" spans="2:31">
      <c r="B47" s="167" t="str">
        <f t="shared" ref="B47:B52" si="8">C47&amp;"_"&amp;D47&amp;"_"&amp;E47&amp;"_"&amp;F47&amp;"_"&amp;G47</f>
        <v>Residential_Appliance Recycling_All_All_2017</v>
      </c>
      <c r="C47" s="167" t="s">
        <v>1</v>
      </c>
      <c r="D47" s="167" t="s">
        <v>192</v>
      </c>
      <c r="E47" s="167" t="s">
        <v>28</v>
      </c>
      <c r="F47" s="167" t="s">
        <v>28</v>
      </c>
      <c r="G47" s="167">
        <v>2017</v>
      </c>
      <c r="K47" s="176" t="str">
        <f t="shared" ref="K47:K52" si="9">D47</f>
        <v>Appliance Recycling</v>
      </c>
      <c r="L47" s="180">
        <v>105515</v>
      </c>
      <c r="M47" s="180">
        <f ca="1">INDEX(Analysis!$S:$S,MATCH($B47&amp;"_"&amp;M$4,Analysis!$B:$B,0))</f>
        <v>95941</v>
      </c>
      <c r="N47" s="178">
        <f t="shared" ca="1" si="7"/>
        <v>0.90926408567502248</v>
      </c>
    </row>
    <row r="48" spans="2:31">
      <c r="B48" s="167" t="str">
        <f t="shared" si="8"/>
        <v>Residential_High Efficiency HVAC_All_All_2017</v>
      </c>
      <c r="C48" s="167" t="s">
        <v>1</v>
      </c>
      <c r="D48" s="167" t="s">
        <v>193</v>
      </c>
      <c r="E48" s="167" t="s">
        <v>28</v>
      </c>
      <c r="F48" s="167" t="s">
        <v>28</v>
      </c>
      <c r="G48" s="167">
        <v>2017</v>
      </c>
      <c r="K48" s="176" t="str">
        <f t="shared" si="9"/>
        <v>High Efficiency HVAC</v>
      </c>
      <c r="L48" s="180">
        <v>103882.526</v>
      </c>
      <c r="M48" s="180">
        <f ca="1">INDEX(Analysis!$S:$S,MATCH($B48&amp;"_"&amp;M$4,Analysis!$B:$B,0))</f>
        <v>923.71100000000001</v>
      </c>
      <c r="N48" s="178">
        <f t="shared" ca="1" si="7"/>
        <v>8.8918804304007788E-3</v>
      </c>
    </row>
    <row r="49" spans="2:25">
      <c r="B49" s="167" t="str">
        <f t="shared" si="8"/>
        <v>Residential_Whole House Efficiency_All_All_2017</v>
      </c>
      <c r="C49" s="167" t="s">
        <v>1</v>
      </c>
      <c r="D49" s="167" t="s">
        <v>145</v>
      </c>
      <c r="E49" s="167" t="s">
        <v>28</v>
      </c>
      <c r="F49" s="167" t="s">
        <v>28</v>
      </c>
      <c r="G49" s="167">
        <v>2017</v>
      </c>
      <c r="K49" s="176" t="str">
        <f t="shared" si="9"/>
        <v>Whole House Efficiency</v>
      </c>
      <c r="L49" s="180">
        <v>31405.741999999998</v>
      </c>
      <c r="M49" s="180">
        <f ca="1">INDEX(Analysis!$S:$S,MATCH($B49&amp;"_"&amp;M$4,Analysis!$B:$B,0))</f>
        <v>19408</v>
      </c>
      <c r="N49" s="178">
        <f t="shared" ca="1" si="7"/>
        <v>0.61797616499556041</v>
      </c>
    </row>
    <row r="50" spans="2:25">
      <c r="B50" s="167" t="str">
        <f t="shared" si="8"/>
        <v>Residential_School-Based Education_All_All_2017</v>
      </c>
      <c r="C50" s="167" t="s">
        <v>1</v>
      </c>
      <c r="D50" s="167" t="s">
        <v>200</v>
      </c>
      <c r="E50" s="167" t="s">
        <v>28</v>
      </c>
      <c r="F50" s="167" t="s">
        <v>28</v>
      </c>
      <c r="G50" s="167">
        <v>2017</v>
      </c>
      <c r="K50" s="176" t="str">
        <f t="shared" si="9"/>
        <v>School-Based Education</v>
      </c>
      <c r="L50" s="180">
        <v>476400</v>
      </c>
      <c r="M50" s="180">
        <f ca="1">INDEX(Analysis!$S:$S,MATCH($B50&amp;"_"&amp;M$4,Analysis!$B:$B,0))</f>
        <v>437097</v>
      </c>
      <c r="N50" s="178">
        <f t="shared" ca="1" si="7"/>
        <v>0.91749999999999998</v>
      </c>
    </row>
    <row r="51" spans="2:25">
      <c r="B51" s="167" t="str">
        <f t="shared" si="8"/>
        <v>C&amp;I_C&amp;I Prescriptive_All_All_2017</v>
      </c>
      <c r="C51" s="167" t="s">
        <v>142</v>
      </c>
      <c r="D51" s="167" t="s">
        <v>203</v>
      </c>
      <c r="E51" s="167" t="s">
        <v>28</v>
      </c>
      <c r="F51" s="167" t="s">
        <v>28</v>
      </c>
      <c r="G51" s="167">
        <v>2017</v>
      </c>
      <c r="K51" s="176" t="str">
        <f t="shared" si="9"/>
        <v>C&amp;I Prescriptive</v>
      </c>
      <c r="L51" s="180">
        <v>1369359.6640000001</v>
      </c>
      <c r="M51" s="180">
        <f ca="1">INDEX(Analysis!$S:$S,MATCH($B51&amp;"_"&amp;M$4,Analysis!$B:$B,0))</f>
        <v>611826.848</v>
      </c>
      <c r="N51" s="178">
        <f t="shared" ca="1" si="7"/>
        <v>0.44679777277271981</v>
      </c>
    </row>
    <row r="52" spans="2:25">
      <c r="B52" s="167" t="str">
        <f t="shared" si="8"/>
        <v>C&amp;I_C&amp;I Custom_All_All_2017</v>
      </c>
      <c r="C52" s="167" t="s">
        <v>142</v>
      </c>
      <c r="D52" s="167" t="s">
        <v>181</v>
      </c>
      <c r="E52" s="167" t="s">
        <v>28</v>
      </c>
      <c r="F52" s="167" t="s">
        <v>28</v>
      </c>
      <c r="G52" s="167">
        <v>2017</v>
      </c>
      <c r="K52" s="176" t="str">
        <f t="shared" si="9"/>
        <v>C&amp;I Custom</v>
      </c>
      <c r="L52" s="180">
        <v>2851145.0079999999</v>
      </c>
      <c r="M52" s="180">
        <f ca="1">INDEX(Analysis!$S:$S,MATCH($B52&amp;"_"&amp;M$4,Analysis!$B:$B,0))</f>
        <v>2669925.0532</v>
      </c>
      <c r="N52" s="178">
        <f t="shared" ca="1" si="7"/>
        <v>0.93643958680056028</v>
      </c>
    </row>
    <row r="53" spans="2:25">
      <c r="B53" s="167" t="str">
        <f t="shared" ref="B53" si="10">C53&amp;"_"&amp;D53&amp;"_"&amp;E53&amp;"_"&amp;F53&amp;"_"&amp;G53</f>
        <v>All_All_All_All_2017</v>
      </c>
      <c r="C53" s="167" t="s">
        <v>28</v>
      </c>
      <c r="D53" s="167" t="s">
        <v>28</v>
      </c>
      <c r="E53" s="167" t="s">
        <v>28</v>
      </c>
      <c r="F53" s="167" t="s">
        <v>28</v>
      </c>
      <c r="G53" s="167">
        <v>2017</v>
      </c>
      <c r="K53" s="256" t="s">
        <v>165</v>
      </c>
      <c r="L53" s="259">
        <f>SUM(L46:L52)</f>
        <v>5100042.7740000002</v>
      </c>
      <c r="M53" s="259">
        <f ca="1">INDEX(Analysis!$S:$S,MATCH($B53&amp;"_"&amp;M$4,Analysis!$B:$B,0))</f>
        <v>3835121.6122000003</v>
      </c>
      <c r="N53" s="258">
        <f t="shared" ca="1" si="7"/>
        <v>0.75197832295670863</v>
      </c>
    </row>
    <row r="54" spans="2:25">
      <c r="B54" s="167"/>
      <c r="C54" s="167"/>
      <c r="D54" s="167"/>
      <c r="E54" s="167"/>
      <c r="F54" s="167"/>
      <c r="G54" s="167"/>
      <c r="K54" s="171"/>
    </row>
    <row r="55" spans="2:25">
      <c r="B55" s="167"/>
      <c r="C55" s="167"/>
      <c r="D55" s="167"/>
      <c r="E55" s="167"/>
      <c r="F55" s="167"/>
      <c r="G55" s="167"/>
      <c r="J55" s="168" t="s">
        <v>171</v>
      </c>
      <c r="K55" s="171"/>
    </row>
    <row r="56" spans="2:25">
      <c r="B56" s="167"/>
      <c r="C56" s="167"/>
      <c r="D56" s="167"/>
      <c r="E56" s="167"/>
      <c r="F56" s="167"/>
      <c r="G56" s="167"/>
      <c r="K56" s="171"/>
    </row>
    <row r="57" spans="2:25" s="173" customFormat="1">
      <c r="B57" s="172"/>
      <c r="C57" s="172"/>
      <c r="D57" s="172"/>
      <c r="E57" s="172"/>
      <c r="F57" s="172"/>
      <c r="G57" s="172"/>
      <c r="K57" s="174" t="s">
        <v>3</v>
      </c>
      <c r="L57" s="175" t="s">
        <v>160</v>
      </c>
      <c r="M57" s="175" t="s">
        <v>161</v>
      </c>
      <c r="N57" s="175" t="s">
        <v>162</v>
      </c>
      <c r="V57" s="168"/>
      <c r="W57" s="168"/>
      <c r="X57" s="168"/>
      <c r="Y57" s="168"/>
    </row>
    <row r="58" spans="2:25">
      <c r="B58" s="167" t="str">
        <f>C58&amp;"_"&amp;D58&amp;"_"&amp;E58&amp;"_"&amp;F58&amp;"_"&amp;G58</f>
        <v>Residential_All_All_All_2017</v>
      </c>
      <c r="C58" s="167" t="s">
        <v>1</v>
      </c>
      <c r="D58" s="167" t="s">
        <v>28</v>
      </c>
      <c r="E58" s="167" t="s">
        <v>28</v>
      </c>
      <c r="F58" s="167" t="s">
        <v>28</v>
      </c>
      <c r="G58" s="167">
        <v>2017</v>
      </c>
      <c r="K58" s="176" t="str">
        <f>C58</f>
        <v>Residential</v>
      </c>
      <c r="L58" s="190">
        <f>SUM(L65:L69)</f>
        <v>96.670999999999992</v>
      </c>
      <c r="M58" s="190">
        <f ca="1">INDEX(Analysis!$AA:$AA,MATCH($B58&amp;"_"&amp;M$4,Analysis!$B:$B,0))</f>
        <v>58.692</v>
      </c>
      <c r="N58" s="178">
        <f t="shared" ref="N58:N60" ca="1" si="11">IFERROR(M58/L58,0)</f>
        <v>0.60713140445428315</v>
      </c>
    </row>
    <row r="59" spans="2:25">
      <c r="B59" s="167" t="str">
        <f>C59&amp;"_"&amp;D59&amp;"_"&amp;E59&amp;"_"&amp;F59&amp;"_"&amp;G59</f>
        <v>C&amp;I_All_All_All_2017</v>
      </c>
      <c r="C59" s="167" t="s">
        <v>142</v>
      </c>
      <c r="D59" s="167" t="s">
        <v>28</v>
      </c>
      <c r="E59" s="167" t="s">
        <v>28</v>
      </c>
      <c r="F59" s="167" t="s">
        <v>28</v>
      </c>
      <c r="G59" s="167">
        <v>2017</v>
      </c>
      <c r="K59" s="176" t="str">
        <f>C59</f>
        <v>C&amp;I</v>
      </c>
      <c r="L59" s="190">
        <f>SUM(L70:L71)</f>
        <v>1038.431</v>
      </c>
      <c r="M59" s="190">
        <f ca="1">INDEX(Analysis!$AA:$AA,MATCH($B59&amp;"_"&amp;M$4,Analysis!$B:$B,0))</f>
        <v>752.06482900000015</v>
      </c>
      <c r="N59" s="178">
        <f t="shared" ca="1" si="11"/>
        <v>0.72423187385584609</v>
      </c>
    </row>
    <row r="60" spans="2:25">
      <c r="B60" s="167" t="str">
        <f>C60&amp;"_"&amp;D60&amp;"_"&amp;E60&amp;"_"&amp;F60&amp;"_"&amp;G60</f>
        <v>All_All_All_All_2017</v>
      </c>
      <c r="C60" s="167" t="s">
        <v>28</v>
      </c>
      <c r="D60" s="167" t="s">
        <v>28</v>
      </c>
      <c r="E60" s="167" t="s">
        <v>28</v>
      </c>
      <c r="F60" s="167" t="s">
        <v>28</v>
      </c>
      <c r="G60" s="167">
        <v>2017</v>
      </c>
      <c r="K60" s="256" t="s">
        <v>165</v>
      </c>
      <c r="L60" s="286">
        <f>SUM(L58:L59)</f>
        <v>1135.1020000000001</v>
      </c>
      <c r="M60" s="286">
        <f ca="1">INDEX(Analysis!$AA:$AA,MATCH($B60&amp;"_"&amp;M$4,Analysis!$B:$B,0))</f>
        <v>810.75682900000015</v>
      </c>
      <c r="N60" s="258">
        <f t="shared" ca="1" si="11"/>
        <v>0.71425900844153223</v>
      </c>
    </row>
    <row r="61" spans="2:25">
      <c r="B61" s="167"/>
      <c r="C61" s="167"/>
      <c r="D61" s="167"/>
      <c r="E61" s="167"/>
      <c r="F61" s="167"/>
      <c r="G61" s="167"/>
      <c r="K61" s="171"/>
    </row>
    <row r="62" spans="2:25">
      <c r="B62" s="167"/>
      <c r="C62" s="167"/>
      <c r="D62" s="167"/>
      <c r="E62" s="167"/>
      <c r="F62" s="167"/>
      <c r="G62" s="167"/>
      <c r="J62" s="168" t="s">
        <v>172</v>
      </c>
      <c r="K62" s="171"/>
    </row>
    <row r="63" spans="2:25">
      <c r="B63" s="167"/>
      <c r="C63" s="167"/>
      <c r="D63" s="167"/>
      <c r="E63" s="167"/>
      <c r="F63" s="167"/>
      <c r="G63" s="167"/>
      <c r="K63" s="171"/>
    </row>
    <row r="64" spans="2:25" s="173" customFormat="1">
      <c r="B64" s="172"/>
      <c r="C64" s="172"/>
      <c r="D64" s="172"/>
      <c r="E64" s="172"/>
      <c r="F64" s="172"/>
      <c r="G64" s="172"/>
      <c r="K64" s="174" t="s">
        <v>5</v>
      </c>
      <c r="L64" s="175" t="s">
        <v>160</v>
      </c>
      <c r="M64" s="175" t="s">
        <v>161</v>
      </c>
      <c r="N64" s="175" t="s">
        <v>162</v>
      </c>
      <c r="V64" s="168"/>
      <c r="W64" s="168"/>
      <c r="X64" s="168"/>
    </row>
    <row r="65" spans="2:27">
      <c r="B65" s="167" t="str">
        <f>C65&amp;"_"&amp;D65&amp;"_"&amp;E65&amp;"_"&amp;F65&amp;"_"&amp;G65</f>
        <v>Residential_Residential Lighting_All_All_2017</v>
      </c>
      <c r="C65" s="167" t="s">
        <v>1</v>
      </c>
      <c r="D65" s="167" t="s">
        <v>144</v>
      </c>
      <c r="E65" s="167" t="s">
        <v>28</v>
      </c>
      <c r="F65" s="167" t="s">
        <v>28</v>
      </c>
      <c r="G65" s="167">
        <v>2017</v>
      </c>
      <c r="K65" s="176" t="str">
        <f>D65</f>
        <v>Residential Lighting</v>
      </c>
      <c r="L65" s="190">
        <v>14.25</v>
      </c>
      <c r="M65" s="190">
        <f ca="1">INDEX(Analysis!$AA:$AA,MATCH($B65&amp;"_"&amp;M$4,Analysis!$B:$B,0))</f>
        <v>0</v>
      </c>
      <c r="N65" s="178">
        <f t="shared" ref="N65:N72" ca="1" si="12">IFERROR(M65/L65,0)</f>
        <v>0</v>
      </c>
    </row>
    <row r="66" spans="2:27">
      <c r="B66" s="167" t="str">
        <f t="shared" ref="B66:B72" si="13">C66&amp;"_"&amp;D66&amp;"_"&amp;E66&amp;"_"&amp;F66&amp;"_"&amp;G66</f>
        <v>Residential_Appliance Recycling_All_All_2017</v>
      </c>
      <c r="C66" s="167" t="s">
        <v>1</v>
      </c>
      <c r="D66" s="167" t="s">
        <v>192</v>
      </c>
      <c r="E66" s="167" t="s">
        <v>28</v>
      </c>
      <c r="F66" s="167" t="s">
        <v>28</v>
      </c>
      <c r="G66" s="167">
        <v>2017</v>
      </c>
      <c r="K66" s="176" t="str">
        <f t="shared" ref="K66:K71" si="14">D66</f>
        <v>Appliance Recycling</v>
      </c>
      <c r="L66" s="190">
        <v>12.045</v>
      </c>
      <c r="M66" s="190">
        <f ca="1">INDEX(Analysis!$AA:$AA,MATCH($B66&amp;"_"&amp;M$4,Analysis!$B:$B,0))</f>
        <v>10.941000000000003</v>
      </c>
      <c r="N66" s="178">
        <f t="shared" ca="1" si="12"/>
        <v>0.90834371108343737</v>
      </c>
    </row>
    <row r="67" spans="2:27">
      <c r="B67" s="167" t="str">
        <f t="shared" si="13"/>
        <v>Residential_High Efficiency HVAC_All_All_2017</v>
      </c>
      <c r="C67" s="167" t="s">
        <v>1</v>
      </c>
      <c r="D67" s="167" t="s">
        <v>193</v>
      </c>
      <c r="E67" s="167" t="s">
        <v>28</v>
      </c>
      <c r="F67" s="167" t="s">
        <v>28</v>
      </c>
      <c r="G67" s="167">
        <v>2017</v>
      </c>
      <c r="K67" s="176" t="str">
        <f t="shared" si="14"/>
        <v>High Efficiency HVAC</v>
      </c>
      <c r="L67" s="190">
        <v>18.594999999999999</v>
      </c>
      <c r="M67" s="190">
        <f ca="1">INDEX(Analysis!$AA:$AA,MATCH($B67&amp;"_"&amp;M$4,Analysis!$B:$B,0))</f>
        <v>1.4510000000000001</v>
      </c>
      <c r="N67" s="178">
        <f t="shared" ca="1" si="12"/>
        <v>7.8031728959397695E-2</v>
      </c>
    </row>
    <row r="68" spans="2:27">
      <c r="B68" s="167" t="str">
        <f t="shared" si="13"/>
        <v>Residential_Whole House Efficiency_All_All_2017</v>
      </c>
      <c r="C68" s="167" t="s">
        <v>1</v>
      </c>
      <c r="D68" s="167" t="s">
        <v>145</v>
      </c>
      <c r="E68" s="167" t="s">
        <v>28</v>
      </c>
      <c r="F68" s="167" t="s">
        <v>28</v>
      </c>
      <c r="G68" s="167">
        <v>2017</v>
      </c>
      <c r="K68" s="176" t="str">
        <f t="shared" si="14"/>
        <v>Whole House Efficiency</v>
      </c>
      <c r="L68" s="190">
        <v>3.7810000000000001</v>
      </c>
      <c r="M68" s="190">
        <f ca="1">INDEX(Analysis!$AA:$AA,MATCH($B68&amp;"_"&amp;M$4,Analysis!$B:$B,0))</f>
        <v>2.2599999999999989</v>
      </c>
      <c r="N68" s="178">
        <f t="shared" ca="1" si="12"/>
        <v>0.59772546945252547</v>
      </c>
    </row>
    <row r="69" spans="2:27">
      <c r="B69" s="167" t="str">
        <f t="shared" si="13"/>
        <v>Residential_School-Based Education_All_All_2017</v>
      </c>
      <c r="C69" s="167" t="s">
        <v>1</v>
      </c>
      <c r="D69" s="167" t="s">
        <v>200</v>
      </c>
      <c r="E69" s="167" t="s">
        <v>28</v>
      </c>
      <c r="F69" s="167" t="s">
        <v>28</v>
      </c>
      <c r="G69" s="167">
        <v>2017</v>
      </c>
      <c r="K69" s="176" t="str">
        <f t="shared" si="14"/>
        <v>School-Based Education</v>
      </c>
      <c r="L69" s="190">
        <v>48</v>
      </c>
      <c r="M69" s="190">
        <f ca="1">INDEX(Analysis!$AA:$AA,MATCH($B69&amp;"_"&amp;M$4,Analysis!$B:$B,0))</f>
        <v>44.04</v>
      </c>
      <c r="N69" s="178">
        <f t="shared" ca="1" si="12"/>
        <v>0.91749999999999998</v>
      </c>
      <c r="W69" s="181"/>
    </row>
    <row r="70" spans="2:27">
      <c r="B70" s="167" t="str">
        <f t="shared" si="13"/>
        <v>C&amp;I_C&amp;I Prescriptive_All_All_2017</v>
      </c>
      <c r="C70" s="167" t="s">
        <v>142</v>
      </c>
      <c r="D70" s="167" t="s">
        <v>203</v>
      </c>
      <c r="E70" s="167" t="s">
        <v>28</v>
      </c>
      <c r="F70" s="167" t="s">
        <v>28</v>
      </c>
      <c r="G70" s="167">
        <v>2017</v>
      </c>
      <c r="K70" s="176" t="str">
        <f t="shared" si="14"/>
        <v>C&amp;I Prescriptive</v>
      </c>
      <c r="L70" s="190">
        <v>347.70800000000003</v>
      </c>
      <c r="M70" s="190">
        <f ca="1">INDEX(Analysis!$AA:$AA,MATCH($B70&amp;"_"&amp;M$4,Analysis!$B:$B,0))</f>
        <v>143.17510899999999</v>
      </c>
      <c r="N70" s="178">
        <f t="shared" ca="1" si="12"/>
        <v>0.41176823369033783</v>
      </c>
      <c r="U70" s="181"/>
      <c r="W70" s="181"/>
    </row>
    <row r="71" spans="2:27">
      <c r="B71" s="167" t="str">
        <f t="shared" si="13"/>
        <v>C&amp;I_C&amp;I Custom_All_All_2017</v>
      </c>
      <c r="C71" s="167" t="s">
        <v>142</v>
      </c>
      <c r="D71" s="167" t="s">
        <v>181</v>
      </c>
      <c r="E71" s="167" t="s">
        <v>28</v>
      </c>
      <c r="F71" s="167" t="s">
        <v>28</v>
      </c>
      <c r="G71" s="167">
        <v>2017</v>
      </c>
      <c r="K71" s="176" t="str">
        <f t="shared" si="14"/>
        <v>C&amp;I Custom</v>
      </c>
      <c r="L71" s="190">
        <v>690.72299999999996</v>
      </c>
      <c r="M71" s="190">
        <f ca="1">INDEX(Analysis!$AA:$AA,MATCH($B71&amp;"_"&amp;M$4,Analysis!$B:$B,0))</f>
        <v>608.88972000000012</v>
      </c>
      <c r="N71" s="178">
        <f t="shared" ca="1" si="12"/>
        <v>0.88152518448060968</v>
      </c>
      <c r="U71" s="181"/>
      <c r="V71" s="181"/>
      <c r="W71" s="181"/>
    </row>
    <row r="72" spans="2:27">
      <c r="B72" s="167" t="str">
        <f t="shared" si="13"/>
        <v>All_All_All_All_2017</v>
      </c>
      <c r="C72" s="167" t="s">
        <v>28</v>
      </c>
      <c r="D72" s="167" t="s">
        <v>28</v>
      </c>
      <c r="E72" s="167" t="s">
        <v>28</v>
      </c>
      <c r="F72" s="167" t="s">
        <v>28</v>
      </c>
      <c r="G72" s="167">
        <v>2017</v>
      </c>
      <c r="K72" s="256" t="s">
        <v>165</v>
      </c>
      <c r="L72" s="286">
        <f>SUM(L65:L71)</f>
        <v>1135.1019999999999</v>
      </c>
      <c r="M72" s="286">
        <f ca="1">INDEX(Analysis!$AA:$AA,MATCH($B72&amp;"_"&amp;M$4,Analysis!$B:$B,0))</f>
        <v>810.75682900000015</v>
      </c>
      <c r="N72" s="258">
        <f t="shared" ca="1" si="12"/>
        <v>0.71425900844153234</v>
      </c>
      <c r="U72" s="181"/>
      <c r="V72" s="181"/>
      <c r="W72" s="181"/>
    </row>
    <row r="73" spans="2:27">
      <c r="B73" s="167"/>
      <c r="C73" s="167"/>
      <c r="D73" s="167"/>
      <c r="E73" s="167"/>
      <c r="F73" s="167"/>
      <c r="G73" s="167"/>
      <c r="K73" s="182"/>
      <c r="L73" s="183"/>
      <c r="M73" s="183"/>
      <c r="N73" s="184"/>
      <c r="U73" s="181"/>
      <c r="V73" s="181"/>
    </row>
    <row r="74" spans="2:27">
      <c r="B74" s="167"/>
      <c r="C74" s="167"/>
      <c r="D74" s="167"/>
      <c r="E74" s="167"/>
      <c r="F74" s="167"/>
      <c r="G74" s="167"/>
      <c r="J74" s="168" t="s">
        <v>173</v>
      </c>
      <c r="K74" s="182"/>
      <c r="L74" s="183"/>
      <c r="M74" s="183"/>
      <c r="N74" s="184"/>
      <c r="U74" s="181"/>
      <c r="V74" s="181"/>
    </row>
    <row r="75" spans="2:27">
      <c r="B75" s="167"/>
      <c r="C75" s="167"/>
      <c r="D75" s="167"/>
      <c r="E75" s="167"/>
      <c r="F75" s="167"/>
      <c r="G75" s="167"/>
      <c r="K75" s="182"/>
      <c r="L75" s="183">
        <v>1</v>
      </c>
      <c r="M75" s="183">
        <v>2</v>
      </c>
      <c r="N75" s="183">
        <v>3</v>
      </c>
      <c r="O75" s="195">
        <v>4</v>
      </c>
      <c r="P75" s="195">
        <v>5</v>
      </c>
      <c r="S75" s="181"/>
      <c r="T75" s="181"/>
    </row>
    <row r="76" spans="2:27" s="173" customFormat="1">
      <c r="B76" s="172"/>
      <c r="C76" s="172"/>
      <c r="D76" s="172"/>
      <c r="E76" s="172"/>
      <c r="F76" s="172"/>
      <c r="G76" s="172"/>
      <c r="K76" s="174" t="s">
        <v>3</v>
      </c>
      <c r="L76" s="175" t="s">
        <v>4</v>
      </c>
      <c r="M76" s="175" t="s">
        <v>15</v>
      </c>
      <c r="N76" s="175" t="s">
        <v>174</v>
      </c>
      <c r="O76" s="175" t="s">
        <v>16</v>
      </c>
      <c r="P76" s="175" t="s">
        <v>6</v>
      </c>
      <c r="S76" s="284"/>
      <c r="T76" s="284"/>
      <c r="X76" s="168"/>
      <c r="Y76" s="168"/>
      <c r="Z76" s="168"/>
      <c r="AA76" s="168"/>
    </row>
    <row r="77" spans="2:27">
      <c r="B77" s="167" t="str">
        <f>C77&amp;"_"&amp;D77&amp;"_"&amp;E77&amp;"_"&amp;F77&amp;"_"&amp;G77</f>
        <v>Residential_All_All_All_2017</v>
      </c>
      <c r="C77" s="167" t="s">
        <v>1</v>
      </c>
      <c r="D77" s="167" t="s">
        <v>28</v>
      </c>
      <c r="E77" s="167" t="s">
        <v>28</v>
      </c>
      <c r="F77" s="167" t="s">
        <v>28</v>
      </c>
      <c r="G77" s="167">
        <v>2017</v>
      </c>
      <c r="K77" s="185" t="str">
        <f>C77</f>
        <v>Residential</v>
      </c>
      <c r="L77" s="186">
        <f ca="1">INDEX(Analysis!$HB:$HB,MATCH($B77&amp;"_"&amp;$M$9,Analysis!$B:$B,0))</f>
        <v>1.0510361336634066</v>
      </c>
      <c r="M77" s="186">
        <f ca="1">INDEX(Analysis!HC:HC,MATCH($B77&amp;"_"&amp;$M$9,Analysis!$B:$B,0))</f>
        <v>1.0132976154891478</v>
      </c>
      <c r="N77" s="186">
        <f ca="1">INDEX(Analysis!HD:HD,MATCH($B77&amp;"_"&amp;$M$9,Analysis!$B:$B,0))</f>
        <v>1.4411728962498145</v>
      </c>
      <c r="O77" s="186">
        <f ca="1">INDEX(Analysis!HE:HE,MATCH($B77&amp;"_"&amp;$M$9,Analysis!$B:$B,0))</f>
        <v>51.871875756938806</v>
      </c>
      <c r="P77" s="186">
        <f ca="1">INDEX(Analysis!HF:HF,MATCH($B77&amp;"_"&amp;$M$9,Analysis!$B:$B,0))</f>
        <v>0.18166229952727758</v>
      </c>
      <c r="S77" s="181"/>
      <c r="T77" s="285"/>
      <c r="U77" s="255"/>
      <c r="V77" s="255"/>
      <c r="W77" s="255"/>
    </row>
    <row r="78" spans="2:27">
      <c r="B78" s="167" t="str">
        <f>C78&amp;"_"&amp;D78&amp;"_"&amp;E78&amp;"_"&amp;F78&amp;"_"&amp;G78</f>
        <v>C&amp;I_All_All_All_2017</v>
      </c>
      <c r="C78" s="167" t="s">
        <v>142</v>
      </c>
      <c r="D78" s="167" t="s">
        <v>28</v>
      </c>
      <c r="E78" s="167" t="s">
        <v>28</v>
      </c>
      <c r="F78" s="167" t="s">
        <v>28</v>
      </c>
      <c r="G78" s="167">
        <v>2017</v>
      </c>
      <c r="K78" s="176" t="str">
        <f>C78</f>
        <v>C&amp;I</v>
      </c>
      <c r="L78" s="186">
        <f ca="1">INDEX(Analysis!$HB:$HB,MATCH($B78&amp;"_"&amp;$M$9,Analysis!$B:$B,0))</f>
        <v>1.252012164507273</v>
      </c>
      <c r="M78" s="186">
        <f ca="1">INDEX(Analysis!HC:HC,MATCH($B78&amp;"_"&amp;$M$9,Analysis!$B:$B,0))</f>
        <v>2.0474901660981559</v>
      </c>
      <c r="N78" s="186">
        <f ca="1">INDEX(Analysis!HD:HD,MATCH($B78&amp;"_"&amp;$M$9,Analysis!$B:$B,0))</f>
        <v>1.6638434846136676</v>
      </c>
      <c r="O78" s="186">
        <f ca="1">INDEX(Analysis!HE:HE,MATCH($B78&amp;"_"&amp;$M$9,Analysis!$B:$B,0))</f>
        <v>5.3572454167311978</v>
      </c>
      <c r="P78" s="186">
        <f ca="1">INDEX(Analysis!HF:HF,MATCH($B78&amp;"_"&amp;$M$9,Analysis!$B:$B,0))</f>
        <v>0.26695282739065995</v>
      </c>
      <c r="S78" s="181"/>
      <c r="T78" s="285"/>
      <c r="U78" s="255"/>
      <c r="V78" s="255"/>
      <c r="W78" s="255"/>
    </row>
    <row r="79" spans="2:27">
      <c r="B79" s="167" t="str">
        <f>C79&amp;"_"&amp;D79&amp;"_"&amp;E79&amp;"_"&amp;F79&amp;"_"&amp;G79</f>
        <v>All_All_All_All_2017</v>
      </c>
      <c r="C79" s="167" t="s">
        <v>28</v>
      </c>
      <c r="D79" s="167" t="s">
        <v>28</v>
      </c>
      <c r="E79" s="167" t="s">
        <v>28</v>
      </c>
      <c r="F79" s="167" t="s">
        <v>28</v>
      </c>
      <c r="G79" s="167">
        <v>2017</v>
      </c>
      <c r="K79" s="260" t="s">
        <v>165</v>
      </c>
      <c r="L79" s="261">
        <f ca="1">INDEX(Analysis!$HB:$HB,MATCH($B79&amp;"_"&amp;$M$9,Analysis!$B:$B,0))</f>
        <v>1.0529274573932821</v>
      </c>
      <c r="M79" s="261">
        <f ca="1">INDEX(Analysis!HC:HC,MATCH($B79&amp;"_"&amp;$M$9,Analysis!$B:$B,0))</f>
        <v>1.5012608686063926</v>
      </c>
      <c r="N79" s="261">
        <f ca="1">INDEX(Analysis!HD:HD,MATCH($B79&amp;"_"&amp;$M$9,Analysis!$B:$B,0))</f>
        <v>1.4027068078567979</v>
      </c>
      <c r="O79" s="261">
        <f ca="1">INDEX(Analysis!HE:HE,MATCH($B79&amp;"_"&amp;$M$9,Analysis!$B:$B,0))</f>
        <v>5.8663939930456506</v>
      </c>
      <c r="P79" s="261">
        <f ca="1">INDEX(Analysis!HF:HF,MATCH($B79&amp;"_"&amp;$M$9,Analysis!$B:$B,0))</f>
        <v>0.24869725882895422</v>
      </c>
      <c r="S79" s="181"/>
      <c r="T79" s="285"/>
      <c r="U79" s="255"/>
      <c r="V79" s="255"/>
      <c r="W79" s="255"/>
    </row>
    <row r="80" spans="2:27">
      <c r="B80" s="167"/>
      <c r="C80" s="167"/>
      <c r="D80" s="167"/>
      <c r="E80" s="167"/>
      <c r="F80" s="167"/>
      <c r="G80" s="167"/>
      <c r="K80" s="171"/>
    </row>
    <row r="81" spans="2:24">
      <c r="B81" s="167"/>
      <c r="C81" s="167"/>
      <c r="D81" s="167"/>
      <c r="E81" s="167"/>
      <c r="F81" s="167"/>
      <c r="G81" s="167"/>
      <c r="I81" s="169" t="s">
        <v>144</v>
      </c>
      <c r="J81" s="169"/>
      <c r="K81" s="170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</row>
    <row r="82" spans="2:24">
      <c r="B82" s="167"/>
      <c r="C82" s="167"/>
      <c r="D82" s="167"/>
      <c r="E82" s="167"/>
      <c r="F82" s="167"/>
      <c r="G82" s="167"/>
      <c r="K82" s="171"/>
    </row>
    <row r="83" spans="2:24">
      <c r="B83" s="167"/>
      <c r="C83" s="167"/>
      <c r="D83" s="167"/>
      <c r="E83" s="167"/>
      <c r="F83" s="167"/>
      <c r="G83" s="167"/>
      <c r="J83" s="168" t="s">
        <v>175</v>
      </c>
      <c r="K83" s="171"/>
    </row>
    <row r="84" spans="2:24">
      <c r="B84" s="167"/>
      <c r="C84" s="167"/>
      <c r="D84" s="167"/>
      <c r="E84" s="167"/>
      <c r="F84" s="167"/>
      <c r="G84" s="167"/>
      <c r="K84" s="171"/>
    </row>
    <row r="85" spans="2:24" s="173" customFormat="1">
      <c r="B85" s="172"/>
      <c r="C85" s="172"/>
      <c r="D85" s="172"/>
      <c r="E85" s="172"/>
      <c r="F85" s="172"/>
      <c r="G85" s="172"/>
      <c r="K85" s="174"/>
      <c r="L85" s="175" t="s">
        <v>160</v>
      </c>
      <c r="M85" s="175" t="s">
        <v>161</v>
      </c>
      <c r="N85" s="175" t="s">
        <v>162</v>
      </c>
    </row>
    <row r="86" spans="2:24">
      <c r="B86" s="167"/>
      <c r="C86" s="167" t="s">
        <v>3</v>
      </c>
      <c r="D86" s="167" t="s">
        <v>5</v>
      </c>
      <c r="E86" s="167" t="s">
        <v>141</v>
      </c>
      <c r="F86" s="167" t="s">
        <v>2</v>
      </c>
      <c r="G86" s="167" t="s">
        <v>57</v>
      </c>
      <c r="K86" s="185" t="s">
        <v>7</v>
      </c>
      <c r="L86" s="187"/>
      <c r="M86" s="187"/>
      <c r="N86" s="187"/>
      <c r="P86" s="195"/>
      <c r="Q86" s="195"/>
      <c r="R86" s="211"/>
    </row>
    <row r="87" spans="2:24">
      <c r="B87" s="167" t="str">
        <f t="shared" ref="B87:B91" si="15">C87&amp;"_"&amp;D87&amp;"_"&amp;E87&amp;"_"&amp;F87&amp;"_"&amp;G87</f>
        <v>Residential_Residential Lighting_Lighting_LED_2017</v>
      </c>
      <c r="C87" s="167" t="s">
        <v>1</v>
      </c>
      <c r="D87" s="167" t="s">
        <v>144</v>
      </c>
      <c r="E87" s="167" t="s">
        <v>86</v>
      </c>
      <c r="F87" s="167" t="s">
        <v>147</v>
      </c>
      <c r="G87" s="167">
        <v>2017</v>
      </c>
      <c r="K87" s="188" t="str">
        <f>F87</f>
        <v>LED</v>
      </c>
      <c r="L87" s="180">
        <v>4000</v>
      </c>
      <c r="M87" s="180">
        <f ca="1">INDEX(Analysis!$L:$L,MATCH($B87&amp;"_"&amp;M$4,Analysis!$B:$B,0))</f>
        <v>0</v>
      </c>
      <c r="N87" s="178">
        <f t="shared" ref="N87" ca="1" si="16">IFERROR(M87/L87,0)</f>
        <v>0</v>
      </c>
      <c r="R87" s="181"/>
    </row>
    <row r="88" spans="2:24">
      <c r="B88" s="167" t="str">
        <f t="shared" si="15"/>
        <v>Residential_Residential Lighting_Lighting_ENERGY STAR Fixture_2017</v>
      </c>
      <c r="C88" s="167" t="s">
        <v>1</v>
      </c>
      <c r="D88" s="167" t="s">
        <v>144</v>
      </c>
      <c r="E88" s="167" t="s">
        <v>86</v>
      </c>
      <c r="F88" s="167" t="s">
        <v>191</v>
      </c>
      <c r="G88" s="167">
        <v>2017</v>
      </c>
      <c r="K88" s="188" t="str">
        <f>F88</f>
        <v>ENERGY STAR Fixture</v>
      </c>
      <c r="L88" s="180">
        <v>500</v>
      </c>
      <c r="M88" s="180">
        <f ca="1">INDEX(Analysis!$L:$L,MATCH($B88&amp;"_"&amp;M$4,Analysis!$B:$B,0))</f>
        <v>0</v>
      </c>
      <c r="N88" s="178">
        <f t="shared" ref="N88" ca="1" si="17">IFERROR(M88/L88,0)</f>
        <v>0</v>
      </c>
      <c r="R88" s="181"/>
    </row>
    <row r="89" spans="2:24">
      <c r="B89" s="167" t="str">
        <f t="shared" si="15"/>
        <v>Residential_Residential Lighting_All_All_2017</v>
      </c>
      <c r="C89" s="167" t="s">
        <v>1</v>
      </c>
      <c r="D89" s="167" t="s">
        <v>144</v>
      </c>
      <c r="E89" s="167" t="s">
        <v>28</v>
      </c>
      <c r="F89" s="167" t="s">
        <v>28</v>
      </c>
      <c r="G89" s="167">
        <v>2017</v>
      </c>
      <c r="K89" s="185" t="s">
        <v>176</v>
      </c>
      <c r="L89" s="189">
        <v>33550</v>
      </c>
      <c r="M89" s="189">
        <f>M24</f>
        <v>7645.09</v>
      </c>
      <c r="N89" s="178">
        <f>IFERROR(M89/L89,0)</f>
        <v>0.22787153502235469</v>
      </c>
      <c r="O89" s="199"/>
      <c r="S89" s="195"/>
      <c r="T89" s="195"/>
    </row>
    <row r="90" spans="2:24">
      <c r="B90" s="167" t="str">
        <f t="shared" si="15"/>
        <v>Residential_Residential Lighting_All_All_2017</v>
      </c>
      <c r="C90" s="167" t="s">
        <v>1</v>
      </c>
      <c r="D90" s="167" t="s">
        <v>144</v>
      </c>
      <c r="E90" s="167" t="s">
        <v>28</v>
      </c>
      <c r="F90" s="167" t="s">
        <v>28</v>
      </c>
      <c r="G90" s="167">
        <v>2017</v>
      </c>
      <c r="K90" s="185" t="s">
        <v>177</v>
      </c>
      <c r="L90" s="180">
        <v>162334.834</v>
      </c>
      <c r="M90" s="180">
        <f ca="1">INDEX(Analysis!$S:$S,MATCH($B90&amp;"_"&amp;M$4,Analysis!$B:$B,0))</f>
        <v>0</v>
      </c>
      <c r="N90" s="178">
        <f ca="1">IFERROR(M90/L90,0)</f>
        <v>0</v>
      </c>
      <c r="R90" s="181"/>
    </row>
    <row r="91" spans="2:24">
      <c r="B91" s="167" t="str">
        <f t="shared" si="15"/>
        <v>Residential_Residential Lighting_All_All_2017</v>
      </c>
      <c r="C91" s="167" t="s">
        <v>1</v>
      </c>
      <c r="D91" s="167" t="s">
        <v>144</v>
      </c>
      <c r="E91" s="167" t="s">
        <v>28</v>
      </c>
      <c r="F91" s="167" t="s">
        <v>28</v>
      </c>
      <c r="G91" s="167">
        <v>2017</v>
      </c>
      <c r="K91" s="185" t="s">
        <v>178</v>
      </c>
      <c r="L91" s="190">
        <v>14.25</v>
      </c>
      <c r="M91" s="190">
        <f ca="1">INDEX(Analysis!$AA:$AA,MATCH($B91&amp;"_"&amp;M$4,Analysis!$B:$B,0))</f>
        <v>0</v>
      </c>
      <c r="N91" s="178">
        <f ca="1">IFERROR(M91/L91,0)</f>
        <v>0</v>
      </c>
    </row>
    <row r="92" spans="2:24">
      <c r="B92" s="167"/>
      <c r="C92" s="167"/>
      <c r="D92" s="167"/>
      <c r="E92" s="167"/>
      <c r="F92" s="167"/>
      <c r="G92" s="167"/>
      <c r="K92" s="171"/>
    </row>
    <row r="93" spans="2:24">
      <c r="B93" s="167"/>
      <c r="C93" s="167"/>
      <c r="D93" s="167"/>
      <c r="E93" s="167"/>
      <c r="F93" s="167"/>
      <c r="G93" s="167"/>
      <c r="J93" s="168" t="s">
        <v>179</v>
      </c>
      <c r="K93" s="171"/>
    </row>
    <row r="94" spans="2:24">
      <c r="B94" s="167"/>
      <c r="C94" s="167"/>
      <c r="D94" s="167"/>
      <c r="E94" s="167"/>
      <c r="F94" s="167"/>
      <c r="G94" s="167"/>
      <c r="K94" s="171"/>
    </row>
    <row r="95" spans="2:24" s="173" customFormat="1">
      <c r="B95" s="172"/>
      <c r="C95" s="172"/>
      <c r="D95" s="172"/>
      <c r="E95" s="172"/>
      <c r="F95" s="172"/>
      <c r="G95" s="172"/>
      <c r="L95" s="174" t="s">
        <v>180</v>
      </c>
      <c r="M95" s="175" t="s">
        <v>161</v>
      </c>
      <c r="N95" s="168"/>
      <c r="O95" s="168"/>
    </row>
    <row r="96" spans="2:24">
      <c r="B96" s="167" t="str">
        <f t="shared" ref="B96:B100" si="18">C96&amp;"_"&amp;D96&amp;"_"&amp;E96&amp;"_"&amp;F96&amp;"_"&amp;G96</f>
        <v>Residential_Residential Lighting_All_All_2017</v>
      </c>
      <c r="C96" s="167" t="s">
        <v>1</v>
      </c>
      <c r="D96" s="167" t="s">
        <v>144</v>
      </c>
      <c r="E96" s="167" t="s">
        <v>28</v>
      </c>
      <c r="F96" s="167" t="s">
        <v>28</v>
      </c>
      <c r="G96" s="167">
        <v>2017</v>
      </c>
      <c r="J96" s="191"/>
      <c r="L96" s="185" t="s">
        <v>4</v>
      </c>
      <c r="M96" s="186">
        <f ca="1">INDEX(Analysis!$HB:$HF,MATCH($B96&amp;"_"&amp;M$4,Analysis!$B:$B,0),SUMIFS($L$75:$P$75,$L$76:$P$76,$L96))</f>
        <v>0</v>
      </c>
    </row>
    <row r="97" spans="2:24">
      <c r="B97" s="167" t="str">
        <f t="shared" si="18"/>
        <v>Residential_Residential Lighting_All_All_2017</v>
      </c>
      <c r="C97" s="167" t="str">
        <f>C96</f>
        <v>Residential</v>
      </c>
      <c r="D97" s="167" t="str">
        <f t="shared" ref="D97:G100" si="19">D96</f>
        <v>Residential Lighting</v>
      </c>
      <c r="E97" s="167" t="str">
        <f t="shared" si="19"/>
        <v>All</v>
      </c>
      <c r="F97" s="167" t="str">
        <f t="shared" si="19"/>
        <v>All</v>
      </c>
      <c r="G97" s="167">
        <f t="shared" si="19"/>
        <v>2017</v>
      </c>
      <c r="J97" s="191"/>
      <c r="L97" s="185" t="s">
        <v>15</v>
      </c>
      <c r="M97" s="186">
        <f ca="1">INDEX(Analysis!$HB:$HF,MATCH($B97&amp;"_"&amp;M$4,Analysis!$B:$B,0),SUMIFS($L$75:$P$75,$L$76:$P$76,$L97))</f>
        <v>0</v>
      </c>
    </row>
    <row r="98" spans="2:24">
      <c r="B98" s="167" t="str">
        <f t="shared" si="18"/>
        <v>Residential_Residential Lighting_All_All_2017</v>
      </c>
      <c r="C98" s="167" t="str">
        <f t="shared" ref="C98:C100" si="20">C97</f>
        <v>Residential</v>
      </c>
      <c r="D98" s="167" t="str">
        <f t="shared" si="19"/>
        <v>Residential Lighting</v>
      </c>
      <c r="E98" s="167" t="str">
        <f t="shared" si="19"/>
        <v>All</v>
      </c>
      <c r="F98" s="167" t="str">
        <f t="shared" si="19"/>
        <v>All</v>
      </c>
      <c r="G98" s="167">
        <f t="shared" si="19"/>
        <v>2017</v>
      </c>
      <c r="J98" s="191"/>
      <c r="L98" s="185" t="s">
        <v>174</v>
      </c>
      <c r="M98" s="186">
        <f ca="1">INDEX(Analysis!$HB:$HF,MATCH($B98&amp;"_"&amp;M$4,Analysis!$B:$B,0),SUMIFS($L$75:$P$75,$L$76:$P$76,$L98))</f>
        <v>0</v>
      </c>
    </row>
    <row r="99" spans="2:24">
      <c r="B99" s="167" t="str">
        <f t="shared" si="18"/>
        <v>Residential_Residential Lighting_All_All_2017</v>
      </c>
      <c r="C99" s="167" t="str">
        <f t="shared" si="20"/>
        <v>Residential</v>
      </c>
      <c r="D99" s="167" t="str">
        <f t="shared" si="19"/>
        <v>Residential Lighting</v>
      </c>
      <c r="E99" s="167" t="str">
        <f t="shared" si="19"/>
        <v>All</v>
      </c>
      <c r="F99" s="167" t="str">
        <f t="shared" si="19"/>
        <v>All</v>
      </c>
      <c r="G99" s="167">
        <f t="shared" si="19"/>
        <v>2017</v>
      </c>
      <c r="J99" s="191"/>
      <c r="L99" s="185" t="s">
        <v>16</v>
      </c>
      <c r="M99" s="186" t="str">
        <f ca="1">INDEX(Analysis!$HB:$HF,MATCH($B99&amp;"_"&amp;M$4,Analysis!$B:$B,0),SUMIFS($L$75:$P$75,$L$76:$P$76,$L99))</f>
        <v>n/a</v>
      </c>
    </row>
    <row r="100" spans="2:24">
      <c r="B100" s="167" t="str">
        <f t="shared" si="18"/>
        <v>Residential_Residential Lighting_All_All_2017</v>
      </c>
      <c r="C100" s="167" t="str">
        <f t="shared" si="20"/>
        <v>Residential</v>
      </c>
      <c r="D100" s="167" t="str">
        <f t="shared" si="19"/>
        <v>Residential Lighting</v>
      </c>
      <c r="E100" s="167" t="str">
        <f t="shared" si="19"/>
        <v>All</v>
      </c>
      <c r="F100" s="167" t="str">
        <f t="shared" si="19"/>
        <v>All</v>
      </c>
      <c r="G100" s="167">
        <f t="shared" si="19"/>
        <v>2017</v>
      </c>
      <c r="J100" s="191"/>
      <c r="L100" s="185" t="s">
        <v>6</v>
      </c>
      <c r="M100" s="186">
        <f ca="1">INDEX(Analysis!$HB:$HF,MATCH($B100&amp;"_"&amp;M$4,Analysis!$B:$B,0),SUMIFS($L$75:$P$75,$L$76:$P$76,$L100))</f>
        <v>0</v>
      </c>
    </row>
    <row r="101" spans="2:24">
      <c r="B101" s="167"/>
      <c r="C101" s="167"/>
      <c r="D101" s="167"/>
      <c r="E101" s="167"/>
      <c r="F101" s="167"/>
      <c r="G101" s="167"/>
      <c r="K101" s="171"/>
    </row>
    <row r="102" spans="2:24">
      <c r="B102" s="167"/>
      <c r="C102" s="167"/>
      <c r="D102" s="167"/>
      <c r="E102" s="167"/>
      <c r="F102" s="167"/>
      <c r="G102" s="167"/>
      <c r="I102" s="169" t="s">
        <v>192</v>
      </c>
      <c r="J102" s="169"/>
      <c r="K102" s="170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</row>
    <row r="103" spans="2:24">
      <c r="B103" s="167"/>
      <c r="C103" s="167"/>
      <c r="D103" s="167"/>
      <c r="E103" s="167"/>
      <c r="F103" s="167"/>
      <c r="G103" s="167"/>
      <c r="K103" s="171"/>
    </row>
    <row r="104" spans="2:24">
      <c r="B104" s="167"/>
      <c r="C104" s="167"/>
      <c r="D104" s="167"/>
      <c r="E104" s="167"/>
      <c r="F104" s="167"/>
      <c r="G104" s="167"/>
      <c r="J104" s="168" t="s">
        <v>175</v>
      </c>
      <c r="K104" s="171"/>
    </row>
    <row r="105" spans="2:24">
      <c r="B105" s="167"/>
      <c r="C105" s="167"/>
      <c r="D105" s="167"/>
      <c r="E105" s="167"/>
      <c r="F105" s="167"/>
      <c r="G105" s="167"/>
      <c r="K105" s="171"/>
    </row>
    <row r="106" spans="2:24">
      <c r="B106" s="167"/>
      <c r="C106" s="167"/>
      <c r="D106" s="167"/>
      <c r="E106" s="167"/>
      <c r="F106" s="167"/>
      <c r="G106" s="167"/>
      <c r="K106" s="174"/>
      <c r="L106" s="175" t="s">
        <v>160</v>
      </c>
      <c r="M106" s="175" t="s">
        <v>161</v>
      </c>
      <c r="N106" s="175" t="s">
        <v>162</v>
      </c>
    </row>
    <row r="107" spans="2:24">
      <c r="B107" s="167"/>
      <c r="C107" s="167"/>
      <c r="D107" s="167"/>
      <c r="E107" s="167"/>
      <c r="F107" s="167"/>
      <c r="G107" s="167"/>
      <c r="K107" s="185" t="s">
        <v>7</v>
      </c>
      <c r="L107" s="187"/>
      <c r="M107" s="187"/>
      <c r="N107" s="187"/>
    </row>
    <row r="108" spans="2:24">
      <c r="B108" s="192" t="str">
        <f t="shared" ref="B108:B112" si="21">C108&amp;"_"&amp;D108&amp;"_"&amp;E108&amp;"_"&amp;F108&amp;"_"&amp;G108</f>
        <v>Residential_Appliance Recycling_Appliance Recycling_Refrigerator Recycle_2017</v>
      </c>
      <c r="C108" s="193" t="s">
        <v>1</v>
      </c>
      <c r="D108" s="193" t="s">
        <v>192</v>
      </c>
      <c r="E108" s="193" t="s">
        <v>192</v>
      </c>
      <c r="F108" s="193" t="s">
        <v>146</v>
      </c>
      <c r="G108" s="192">
        <v>2017</v>
      </c>
      <c r="K108" s="188" t="str">
        <f>F108</f>
        <v>Refrigerator Recycle</v>
      </c>
      <c r="L108" s="180">
        <v>75</v>
      </c>
      <c r="M108" s="180">
        <f ca="1">INDEX(Analysis!$L:$L,MATCH($B108&amp;"_"&amp;M$4,Analysis!$B:$B,0))</f>
        <v>59</v>
      </c>
      <c r="N108" s="178">
        <f ca="1">IFERROR(M108/L108,0)</f>
        <v>0.78666666666666663</v>
      </c>
    </row>
    <row r="109" spans="2:24">
      <c r="B109" s="192" t="str">
        <f t="shared" si="21"/>
        <v>Residential_Appliance Recycling_Appliance Recycling_Freezer Recycle_2017</v>
      </c>
      <c r="C109" s="193" t="s">
        <v>1</v>
      </c>
      <c r="D109" s="193" t="s">
        <v>192</v>
      </c>
      <c r="E109" s="193" t="s">
        <v>192</v>
      </c>
      <c r="F109" s="193" t="s">
        <v>148</v>
      </c>
      <c r="G109" s="192">
        <v>2017</v>
      </c>
      <c r="K109" s="188" t="str">
        <f>F109</f>
        <v>Freezer Recycle</v>
      </c>
      <c r="L109" s="180">
        <v>8</v>
      </c>
      <c r="M109" s="180">
        <f ca="1">INDEX(Analysis!$L:$L,MATCH($B109&amp;"_"&amp;M$4,Analysis!$B:$B,0))</f>
        <v>18</v>
      </c>
      <c r="N109" s="178">
        <f ca="1">IFERROR(M109/L109,0)</f>
        <v>2.25</v>
      </c>
    </row>
    <row r="110" spans="2:24">
      <c r="B110" s="192" t="str">
        <f t="shared" si="21"/>
        <v>Residential_Appliance Recycling_All_All_2017</v>
      </c>
      <c r="C110" s="192" t="s">
        <v>1</v>
      </c>
      <c r="D110" s="192" t="s">
        <v>192</v>
      </c>
      <c r="E110" s="192" t="s">
        <v>28</v>
      </c>
      <c r="F110" s="192" t="s">
        <v>28</v>
      </c>
      <c r="G110" s="192">
        <v>2017</v>
      </c>
      <c r="K110" s="185" t="s">
        <v>176</v>
      </c>
      <c r="L110" s="189">
        <v>13103.63</v>
      </c>
      <c r="M110" s="189">
        <f>M25</f>
        <v>11960.15</v>
      </c>
      <c r="N110" s="178">
        <f t="shared" ref="N110:N112" si="22">IFERROR(M110/L110,0)</f>
        <v>0.91273563127164004</v>
      </c>
    </row>
    <row r="111" spans="2:24">
      <c r="B111" s="192" t="str">
        <f t="shared" si="21"/>
        <v>Residential_Appliance Recycling_All_All_2017</v>
      </c>
      <c r="C111" s="192" t="s">
        <v>1</v>
      </c>
      <c r="D111" s="192" t="s">
        <v>192</v>
      </c>
      <c r="E111" s="192" t="s">
        <v>28</v>
      </c>
      <c r="F111" s="192" t="s">
        <v>28</v>
      </c>
      <c r="G111" s="192">
        <v>2017</v>
      </c>
      <c r="K111" s="185" t="s">
        <v>177</v>
      </c>
      <c r="L111" s="180">
        <v>105515</v>
      </c>
      <c r="M111" s="180">
        <f ca="1">INDEX(Analysis!$S:$S,MATCH($B111&amp;"_"&amp;M$4,Analysis!$B:$B,0))</f>
        <v>95941</v>
      </c>
      <c r="N111" s="178">
        <f t="shared" ca="1" si="22"/>
        <v>0.90926408567502248</v>
      </c>
    </row>
    <row r="112" spans="2:24">
      <c r="B112" s="192" t="str">
        <f t="shared" si="21"/>
        <v>Residential_Appliance Recycling_All_All_2017</v>
      </c>
      <c r="C112" s="192" t="s">
        <v>1</v>
      </c>
      <c r="D112" s="192" t="s">
        <v>192</v>
      </c>
      <c r="E112" s="192" t="s">
        <v>28</v>
      </c>
      <c r="F112" s="192" t="s">
        <v>28</v>
      </c>
      <c r="G112" s="192">
        <v>2017</v>
      </c>
      <c r="K112" s="185" t="s">
        <v>178</v>
      </c>
      <c r="L112" s="190">
        <v>12.045</v>
      </c>
      <c r="M112" s="190">
        <f ca="1">INDEX(Analysis!$AA:$AA,MATCH($B112&amp;"_"&amp;M$4,Analysis!$B:$B,0))</f>
        <v>10.941000000000003</v>
      </c>
      <c r="N112" s="178">
        <f t="shared" ca="1" si="22"/>
        <v>0.90834371108343737</v>
      </c>
    </row>
    <row r="113" spans="2:24">
      <c r="B113" s="167"/>
      <c r="C113" s="167"/>
      <c r="D113" s="167"/>
      <c r="E113" s="167"/>
      <c r="F113" s="167"/>
      <c r="G113" s="167"/>
      <c r="K113" s="171"/>
    </row>
    <row r="114" spans="2:24">
      <c r="B114" s="167"/>
      <c r="C114" s="167"/>
      <c r="D114" s="167"/>
      <c r="E114" s="167"/>
      <c r="F114" s="167"/>
      <c r="G114" s="167"/>
      <c r="J114" s="168" t="s">
        <v>179</v>
      </c>
      <c r="K114" s="171"/>
    </row>
    <row r="115" spans="2:24">
      <c r="B115" s="167"/>
      <c r="C115" s="167"/>
      <c r="D115" s="167"/>
      <c r="E115" s="167"/>
      <c r="F115" s="167"/>
      <c r="G115" s="167"/>
      <c r="K115" s="171"/>
    </row>
    <row r="116" spans="2:24">
      <c r="B116" s="167"/>
      <c r="C116" s="167"/>
      <c r="D116" s="167"/>
      <c r="E116" s="167"/>
      <c r="F116" s="167"/>
      <c r="G116" s="167"/>
      <c r="L116" s="174" t="s">
        <v>180</v>
      </c>
      <c r="M116" s="175" t="s">
        <v>161</v>
      </c>
    </row>
    <row r="117" spans="2:24">
      <c r="B117" s="167" t="str">
        <f t="shared" ref="B117:B121" si="23">C117&amp;"_"&amp;D117&amp;"_"&amp;E117&amp;"_"&amp;F117&amp;"_"&amp;G117</f>
        <v>Residential_Appliance Recycling_All_All_2017</v>
      </c>
      <c r="C117" s="167" t="str">
        <f t="shared" ref="C117:F117" si="24">C112</f>
        <v>Residential</v>
      </c>
      <c r="D117" s="167" t="str">
        <f t="shared" si="24"/>
        <v>Appliance Recycling</v>
      </c>
      <c r="E117" s="167" t="str">
        <f t="shared" si="24"/>
        <v>All</v>
      </c>
      <c r="F117" s="167" t="str">
        <f t="shared" si="24"/>
        <v>All</v>
      </c>
      <c r="G117" s="167">
        <f>G112</f>
        <v>2017</v>
      </c>
      <c r="J117" s="191"/>
      <c r="L117" s="185" t="s">
        <v>4</v>
      </c>
      <c r="M117" s="186">
        <f ca="1">INDEX(Analysis!$HB:$HF,MATCH($B117&amp;"_"&amp;M$4,Analysis!$B:$B,0),SUMIFS($L$75:$P$75,$L$76:$P$76,$L117))</f>
        <v>1.2340902516251844</v>
      </c>
    </row>
    <row r="118" spans="2:24">
      <c r="B118" s="167" t="str">
        <f t="shared" si="23"/>
        <v>Residential_Appliance Recycling_All_All_2017</v>
      </c>
      <c r="C118" s="167" t="str">
        <f>C117</f>
        <v>Residential</v>
      </c>
      <c r="D118" s="167" t="str">
        <f t="shared" ref="D118:G121" si="25">D117</f>
        <v>Appliance Recycling</v>
      </c>
      <c r="E118" s="167" t="str">
        <f t="shared" si="25"/>
        <v>All</v>
      </c>
      <c r="F118" s="167" t="str">
        <f t="shared" si="25"/>
        <v>All</v>
      </c>
      <c r="G118" s="167">
        <f t="shared" si="25"/>
        <v>2017</v>
      </c>
      <c r="J118" s="191"/>
      <c r="L118" s="185" t="s">
        <v>15</v>
      </c>
      <c r="M118" s="186">
        <f ca="1">INDEX(Analysis!$HB:$HF,MATCH($B118&amp;"_"&amp;M$4,Analysis!$B:$B,0),SUMIFS($L$75:$P$75,$L$76:$P$76,$L118))</f>
        <v>1.5859460191566852</v>
      </c>
      <c r="Q118" s="168" t="s">
        <v>289</v>
      </c>
    </row>
    <row r="119" spans="2:24">
      <c r="B119" s="167" t="str">
        <f t="shared" si="23"/>
        <v>Residential_Appliance Recycling_All_All_2017</v>
      </c>
      <c r="C119" s="167" t="str">
        <f t="shared" ref="C119:C121" si="26">C118</f>
        <v>Residential</v>
      </c>
      <c r="D119" s="167" t="str">
        <f t="shared" si="25"/>
        <v>Appliance Recycling</v>
      </c>
      <c r="E119" s="167" t="str">
        <f t="shared" si="25"/>
        <v>All</v>
      </c>
      <c r="F119" s="167" t="str">
        <f t="shared" si="25"/>
        <v>All</v>
      </c>
      <c r="G119" s="167">
        <f t="shared" si="25"/>
        <v>2017</v>
      </c>
      <c r="J119" s="191"/>
      <c r="L119" s="185" t="s">
        <v>174</v>
      </c>
      <c r="M119" s="186">
        <f ca="1">INDEX(Analysis!$HB:$HF,MATCH($B119&amp;"_"&amp;M$4,Analysis!$B:$B,0),SUMIFS($L$75:$P$75,$L$76:$P$76,$L119))</f>
        <v>1.6855889860542701</v>
      </c>
    </row>
    <row r="120" spans="2:24">
      <c r="B120" s="167" t="str">
        <f t="shared" si="23"/>
        <v>Residential_Appliance Recycling_All_All_2017</v>
      </c>
      <c r="C120" s="167" t="str">
        <f t="shared" si="26"/>
        <v>Residential</v>
      </c>
      <c r="D120" s="167" t="str">
        <f t="shared" si="25"/>
        <v>Appliance Recycling</v>
      </c>
      <c r="E120" s="167" t="str">
        <f t="shared" si="25"/>
        <v>All</v>
      </c>
      <c r="F120" s="167" t="str">
        <f t="shared" si="25"/>
        <v>All</v>
      </c>
      <c r="G120" s="167">
        <f t="shared" si="25"/>
        <v>2017</v>
      </c>
      <c r="J120" s="191"/>
      <c r="L120" s="185" t="s">
        <v>16</v>
      </c>
      <c r="M120" s="186">
        <f ca="1">INDEX(Analysis!$HB:$HF,MATCH($B120&amp;"_"&amp;M$4,Analysis!$B:$B,0),SUMIFS($L$75:$P$75,$L$76:$P$76,$L120))</f>
        <v>12.457741459373926</v>
      </c>
    </row>
    <row r="121" spans="2:24">
      <c r="B121" s="167" t="str">
        <f t="shared" si="23"/>
        <v>Residential_Appliance Recycling_All_All_2017</v>
      </c>
      <c r="C121" s="167" t="str">
        <f t="shared" si="26"/>
        <v>Residential</v>
      </c>
      <c r="D121" s="167" t="str">
        <f t="shared" si="25"/>
        <v>Appliance Recycling</v>
      </c>
      <c r="E121" s="167" t="str">
        <f t="shared" si="25"/>
        <v>All</v>
      </c>
      <c r="F121" s="167" t="str">
        <f t="shared" si="25"/>
        <v>All</v>
      </c>
      <c r="G121" s="167">
        <f t="shared" si="25"/>
        <v>2017</v>
      </c>
      <c r="J121" s="191"/>
      <c r="L121" s="185" t="s">
        <v>6</v>
      </c>
      <c r="M121" s="186">
        <f ca="1">INDEX(Analysis!$HB:$HF,MATCH($B121&amp;"_"&amp;M$4,Analysis!$B:$B,0),SUMIFS($L$75:$P$75,$L$76:$P$76,$L121))</f>
        <v>0.19470683497655952</v>
      </c>
    </row>
    <row r="122" spans="2:24">
      <c r="B122" s="167"/>
      <c r="C122" s="167"/>
      <c r="D122" s="167"/>
      <c r="E122" s="167"/>
      <c r="F122" s="167"/>
      <c r="G122" s="167"/>
      <c r="K122" s="171"/>
    </row>
    <row r="123" spans="2:24">
      <c r="B123" s="167"/>
      <c r="C123" s="167"/>
      <c r="D123" s="167"/>
      <c r="E123" s="167"/>
      <c r="F123" s="167"/>
      <c r="G123" s="167"/>
      <c r="I123" s="169" t="s">
        <v>193</v>
      </c>
      <c r="J123" s="169"/>
      <c r="K123" s="170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</row>
    <row r="124" spans="2:24">
      <c r="B124" s="167"/>
      <c r="C124" s="167"/>
      <c r="D124" s="167"/>
      <c r="E124" s="167"/>
      <c r="F124" s="167"/>
      <c r="G124" s="167"/>
      <c r="K124" s="171"/>
    </row>
    <row r="125" spans="2:24">
      <c r="B125" s="167"/>
      <c r="C125" s="167"/>
      <c r="D125" s="167"/>
      <c r="E125" s="167"/>
      <c r="F125" s="167"/>
      <c r="G125" s="167"/>
      <c r="J125" s="168" t="s">
        <v>7</v>
      </c>
      <c r="K125" s="171"/>
    </row>
    <row r="126" spans="2:24">
      <c r="B126" s="167"/>
      <c r="C126" s="167"/>
      <c r="D126" s="167"/>
      <c r="E126" s="167"/>
      <c r="F126" s="167"/>
      <c r="G126" s="167"/>
      <c r="K126" s="171"/>
    </row>
    <row r="127" spans="2:24">
      <c r="B127" s="167"/>
      <c r="C127" s="192"/>
      <c r="D127" s="192"/>
      <c r="E127" s="192"/>
      <c r="F127" s="192"/>
      <c r="G127" s="192"/>
      <c r="H127" s="194"/>
      <c r="K127" s="174"/>
      <c r="L127" s="175" t="s">
        <v>160</v>
      </c>
      <c r="M127" s="175" t="s">
        <v>161</v>
      </c>
      <c r="N127" s="175" t="s">
        <v>162</v>
      </c>
    </row>
    <row r="128" spans="2:24">
      <c r="B128" s="167"/>
      <c r="C128" s="192"/>
      <c r="D128" s="192"/>
      <c r="E128" s="192"/>
      <c r="F128" s="192"/>
      <c r="G128" s="192"/>
      <c r="H128" s="194"/>
      <c r="K128" s="185" t="s">
        <v>7</v>
      </c>
      <c r="L128" s="187"/>
      <c r="M128" s="187"/>
      <c r="N128" s="187"/>
    </row>
    <row r="129" spans="2:14">
      <c r="B129" s="167" t="str">
        <f t="shared" ref="B129:B140" si="27">C129&amp;"_"&amp;D129&amp;"_"&amp;E129&amp;"_"&amp;F129&amp;"_"&amp;G129</f>
        <v>Residential_High Efficiency HVAC_HVAC_Heat Pump SEER ≥15, EER ≥12.5, HSPF ≥8.5_2017</v>
      </c>
      <c r="C129" s="193" t="s">
        <v>1</v>
      </c>
      <c r="D129" s="193" t="s">
        <v>193</v>
      </c>
      <c r="E129" s="193" t="s">
        <v>85</v>
      </c>
      <c r="F129" s="193" t="s">
        <v>278</v>
      </c>
      <c r="G129" s="192">
        <v>2017</v>
      </c>
      <c r="H129" s="194"/>
      <c r="K129" s="188" t="s">
        <v>280</v>
      </c>
      <c r="L129" s="180">
        <v>0</v>
      </c>
      <c r="M129" s="180">
        <f ca="1">IFERROR(INDEX(Analysis!$L:$L,MATCH($B129&amp;"_"&amp;M$4,Analysis!$B:$B,0)),0)</f>
        <v>0</v>
      </c>
      <c r="N129" s="178">
        <f ca="1">IFERROR(M129/L129,0)</f>
        <v>0</v>
      </c>
    </row>
    <row r="130" spans="2:14">
      <c r="B130" s="167" t="str">
        <f t="shared" si="27"/>
        <v>Residential_High Efficiency HVAC_HVAC_Early Retirement Heat Pump SEER ≥15, EER ≥12.5, HSPF ≥8.5_2017</v>
      </c>
      <c r="C130" s="193" t="s">
        <v>1</v>
      </c>
      <c r="D130" s="193" t="s">
        <v>193</v>
      </c>
      <c r="E130" s="193" t="s">
        <v>85</v>
      </c>
      <c r="F130" s="193" t="s">
        <v>251</v>
      </c>
      <c r="G130" s="192">
        <v>2017</v>
      </c>
      <c r="H130" s="194"/>
      <c r="K130" s="188" t="s">
        <v>279</v>
      </c>
      <c r="L130" s="180">
        <v>0</v>
      </c>
      <c r="M130" s="180">
        <f ca="1">IFERROR(INDEX(Analysis!$L:$L,MATCH($B130&amp;"_"&amp;M$4,Analysis!$B:$B,0)),0)</f>
        <v>0</v>
      </c>
      <c r="N130" s="178">
        <f t="shared" ref="N130:N137" ca="1" si="28">IFERROR(M130/L130,0)</f>
        <v>0</v>
      </c>
    </row>
    <row r="131" spans="2:14">
      <c r="B131" s="167" t="str">
        <f t="shared" si="27"/>
        <v>Residential_High Efficiency HVAC_HVAC_Heat Pump SEER ≥15, EER ≥12.5, HSPF ≥8.5 Replace Electric Furnace_2017</v>
      </c>
      <c r="C131" s="193" t="s">
        <v>1</v>
      </c>
      <c r="D131" s="193" t="s">
        <v>193</v>
      </c>
      <c r="E131" s="193" t="s">
        <v>85</v>
      </c>
      <c r="F131" s="193" t="s">
        <v>252</v>
      </c>
      <c r="G131" s="192">
        <v>2017</v>
      </c>
      <c r="H131" s="194"/>
      <c r="K131" s="188" t="s">
        <v>284</v>
      </c>
      <c r="L131" s="180">
        <v>6</v>
      </c>
      <c r="M131" s="180">
        <f ca="1">IFERROR(INDEX(Analysis!$L:$L,MATCH($B131&amp;"_"&amp;M$4,Analysis!$B:$B,0)),0)</f>
        <v>0</v>
      </c>
      <c r="N131" s="178">
        <f t="shared" ca="1" si="28"/>
        <v>0</v>
      </c>
    </row>
    <row r="132" spans="2:14">
      <c r="B132" s="167" t="str">
        <f>C132&amp;"_"&amp;D132&amp;"_"&amp;E132&amp;"_"&amp;F132&amp;"_"&amp;G132</f>
        <v>Residential_High Efficiency HVAC_HVAC_CAC SEER ≥15, EER ≥12.5_2017</v>
      </c>
      <c r="C132" s="193" t="s">
        <v>1</v>
      </c>
      <c r="D132" s="193" t="s">
        <v>193</v>
      </c>
      <c r="E132" s="193" t="s">
        <v>85</v>
      </c>
      <c r="F132" s="193" t="s">
        <v>253</v>
      </c>
      <c r="G132" s="192">
        <v>2017</v>
      </c>
      <c r="H132" s="194"/>
      <c r="K132" s="188" t="s">
        <v>281</v>
      </c>
      <c r="L132" s="180">
        <v>50</v>
      </c>
      <c r="M132" s="180">
        <f ca="1">IFERROR(INDEX(Analysis!$L:$L,MATCH($B132&amp;"_"&amp;M$4,Analysis!$B:$B,0)),0)</f>
        <v>3</v>
      </c>
      <c r="N132" s="178">
        <f t="shared" ca="1" si="28"/>
        <v>0.06</v>
      </c>
    </row>
    <row r="133" spans="2:14">
      <c r="B133" s="167" t="str">
        <f t="shared" si="27"/>
        <v>Residential_High Efficiency HVAC_HVAC_Ductless Mini-Split AC SEER ≥19, EER ≥12.8_2017</v>
      </c>
      <c r="C133" s="193" t="s">
        <v>1</v>
      </c>
      <c r="D133" s="193" t="s">
        <v>193</v>
      </c>
      <c r="E133" s="193" t="s">
        <v>85</v>
      </c>
      <c r="F133" s="193" t="s">
        <v>254</v>
      </c>
      <c r="G133" s="192">
        <v>2017</v>
      </c>
      <c r="H133" s="194"/>
      <c r="K133" s="188" t="str">
        <f t="shared" ref="K133:K135" si="29">F133</f>
        <v>Ductless Mini-Split AC SEER ≥19, EER ≥12.8</v>
      </c>
      <c r="L133" s="180">
        <v>0</v>
      </c>
      <c r="M133" s="180">
        <f ca="1">IFERROR(INDEX(Analysis!$L:$L,MATCH($B133&amp;"_"&amp;M$4,Analysis!$B:$B,0)),0)</f>
        <v>0</v>
      </c>
      <c r="N133" s="178">
        <f t="shared" ca="1" si="28"/>
        <v>0</v>
      </c>
    </row>
    <row r="134" spans="2:14">
      <c r="B134" s="167" t="str">
        <f t="shared" si="27"/>
        <v>Residential_High Efficiency HVAC_HVAC_Ductless Mini-Split HP SEER ≥19, EER ≥12.8, HSPF ≥10_2017</v>
      </c>
      <c r="C134" s="193" t="s">
        <v>1</v>
      </c>
      <c r="D134" s="193" t="s">
        <v>193</v>
      </c>
      <c r="E134" s="193" t="s">
        <v>85</v>
      </c>
      <c r="F134" s="193" t="s">
        <v>255</v>
      </c>
      <c r="G134" s="192">
        <v>2017</v>
      </c>
      <c r="H134" s="194"/>
      <c r="K134" s="188" t="str">
        <f t="shared" si="29"/>
        <v>Ductless Mini-Split HP SEER ≥19, EER ≥12.8, HSPF ≥10</v>
      </c>
      <c r="L134" s="180">
        <v>0</v>
      </c>
      <c r="M134" s="180">
        <f ca="1">IFERROR(INDEX(Analysis!$L:$L,MATCH($B134&amp;"_"&amp;M$4,Analysis!$B:$B,0)),0)</f>
        <v>0</v>
      </c>
      <c r="N134" s="178">
        <f t="shared" ca="1" si="28"/>
        <v>0</v>
      </c>
    </row>
    <row r="135" spans="2:14">
      <c r="B135" s="167" t="str">
        <f t="shared" si="27"/>
        <v>Residential_High Efficiency HVAC_Water Heating_Heat Pump Water Heater_2017</v>
      </c>
      <c r="C135" s="193" t="s">
        <v>1</v>
      </c>
      <c r="D135" s="193" t="s">
        <v>193</v>
      </c>
      <c r="E135" s="193" t="s">
        <v>227</v>
      </c>
      <c r="F135" s="193" t="s">
        <v>194</v>
      </c>
      <c r="G135" s="192">
        <v>2017</v>
      </c>
      <c r="H135" s="194"/>
      <c r="K135" s="188" t="str">
        <f t="shared" si="29"/>
        <v>Heat Pump Water Heater</v>
      </c>
      <c r="L135" s="180">
        <v>0</v>
      </c>
      <c r="M135" s="180">
        <f ca="1">IFERROR(INDEX(Analysis!$L:$L,MATCH($B135&amp;"_"&amp;M$4,Analysis!$B:$B,0)),0)</f>
        <v>0</v>
      </c>
      <c r="N135" s="178">
        <f t="shared" ca="1" si="28"/>
        <v>0</v>
      </c>
    </row>
    <row r="136" spans="2:14">
      <c r="B136" s="167" t="str">
        <f t="shared" si="27"/>
        <v>Residential_High Efficiency HVAC_HVAC_Geothermal EER ≥17.1, COP ≥3.6_2017</v>
      </c>
      <c r="C136" s="193" t="s">
        <v>1</v>
      </c>
      <c r="D136" s="193" t="s">
        <v>193</v>
      </c>
      <c r="E136" s="193" t="s">
        <v>85</v>
      </c>
      <c r="F136" s="193" t="s">
        <v>256</v>
      </c>
      <c r="G136" s="192">
        <v>2017</v>
      </c>
      <c r="H136" s="194"/>
      <c r="K136" s="188" t="s">
        <v>282</v>
      </c>
      <c r="L136" s="180">
        <v>0</v>
      </c>
      <c r="M136" s="180">
        <f ca="1">IFERROR(INDEX(Analysis!$L:$L,MATCH($B136&amp;"_"&amp;M$4,Analysis!$B:$B,0)),0)</f>
        <v>0</v>
      </c>
      <c r="N136" s="178">
        <f t="shared" ca="1" si="28"/>
        <v>0</v>
      </c>
    </row>
    <row r="137" spans="2:14">
      <c r="B137" s="167" t="str">
        <f t="shared" si="27"/>
        <v>Residential_High Efficiency HVAC_HVAC_Early Retirement Geothermal EER ≥17.1, COP ≥3.6_2017</v>
      </c>
      <c r="C137" s="193" t="s">
        <v>1</v>
      </c>
      <c r="D137" s="193" t="s">
        <v>193</v>
      </c>
      <c r="E137" s="193" t="s">
        <v>85</v>
      </c>
      <c r="F137" s="193" t="s">
        <v>257</v>
      </c>
      <c r="G137" s="192">
        <v>2017</v>
      </c>
      <c r="K137" s="188" t="s">
        <v>283</v>
      </c>
      <c r="L137" s="180">
        <v>0</v>
      </c>
      <c r="M137" s="180">
        <f ca="1">IFERROR(INDEX(Analysis!$L:$L,MATCH($B137&amp;"_"&amp;M$4,Analysis!$B:$B,0)),0)</f>
        <v>0</v>
      </c>
      <c r="N137" s="178">
        <f t="shared" ca="1" si="28"/>
        <v>0</v>
      </c>
    </row>
    <row r="138" spans="2:14">
      <c r="B138" s="167" t="str">
        <f t="shared" si="27"/>
        <v>Residential_High Efficiency HVAC_All_All_2017</v>
      </c>
      <c r="C138" s="193" t="s">
        <v>1</v>
      </c>
      <c r="D138" s="193" t="s">
        <v>193</v>
      </c>
      <c r="E138" s="193" t="s">
        <v>28</v>
      </c>
      <c r="F138" s="193" t="s">
        <v>28</v>
      </c>
      <c r="G138" s="192">
        <v>2017</v>
      </c>
      <c r="K138" s="185" t="s">
        <v>176</v>
      </c>
      <c r="L138" s="189">
        <v>19085.88</v>
      </c>
      <c r="M138" s="189">
        <f>INDEX(Analysis!$AP:$AP,MATCH($B138&amp;"_"&amp;M$4,Analysis!$B:$B,0))</f>
        <v>540</v>
      </c>
      <c r="N138" s="178">
        <f t="shared" ref="N138:N140" si="30">IFERROR(M138/L138,0)</f>
        <v>2.8293167514413794E-2</v>
      </c>
    </row>
    <row r="139" spans="2:14">
      <c r="B139" s="167" t="str">
        <f t="shared" si="27"/>
        <v>Residential_High Efficiency HVAC_All_All_2017</v>
      </c>
      <c r="C139" s="167" t="s">
        <v>1</v>
      </c>
      <c r="D139" s="167" t="s">
        <v>193</v>
      </c>
      <c r="E139" s="167" t="s">
        <v>28</v>
      </c>
      <c r="F139" s="167" t="s">
        <v>28</v>
      </c>
      <c r="G139" s="192">
        <v>2017</v>
      </c>
      <c r="K139" s="185" t="s">
        <v>177</v>
      </c>
      <c r="L139" s="180">
        <v>103882.526</v>
      </c>
      <c r="M139" s="180">
        <f ca="1">INDEX(Analysis!$S:$S,MATCH($B139&amp;"_"&amp;M$4,Analysis!$B:$B,0))</f>
        <v>923.71100000000001</v>
      </c>
      <c r="N139" s="178">
        <f t="shared" ca="1" si="30"/>
        <v>8.8918804304007788E-3</v>
      </c>
    </row>
    <row r="140" spans="2:14">
      <c r="B140" s="167" t="str">
        <f t="shared" si="27"/>
        <v>Residential_High Efficiency HVAC_All_All_2017</v>
      </c>
      <c r="C140" s="167" t="str">
        <f t="shared" ref="C140" si="31">C139</f>
        <v>Residential</v>
      </c>
      <c r="D140" s="167" t="str">
        <f t="shared" ref="D140:F140" si="32">D139</f>
        <v>High Efficiency HVAC</v>
      </c>
      <c r="E140" s="167" t="str">
        <f t="shared" si="32"/>
        <v>All</v>
      </c>
      <c r="F140" s="167" t="str">
        <f t="shared" si="32"/>
        <v>All</v>
      </c>
      <c r="G140" s="192">
        <v>2017</v>
      </c>
      <c r="K140" s="185" t="s">
        <v>178</v>
      </c>
      <c r="L140" s="190">
        <v>18.594999999999999</v>
      </c>
      <c r="M140" s="190">
        <f ca="1">INDEX(Analysis!$AA:$AA,MATCH($B140&amp;"_"&amp;M$4,Analysis!$B:$B,0))</f>
        <v>1.4510000000000001</v>
      </c>
      <c r="N140" s="178">
        <f t="shared" ca="1" si="30"/>
        <v>7.8031728959397695E-2</v>
      </c>
    </row>
    <row r="141" spans="2:14">
      <c r="B141" s="167"/>
      <c r="C141" s="167"/>
      <c r="D141" s="167"/>
      <c r="E141" s="167"/>
      <c r="F141" s="167"/>
      <c r="G141" s="167"/>
      <c r="K141" s="171"/>
    </row>
    <row r="142" spans="2:14">
      <c r="B142" s="167"/>
      <c r="C142" s="167"/>
      <c r="D142" s="167"/>
      <c r="E142" s="167"/>
      <c r="F142" s="167"/>
      <c r="G142" s="167"/>
      <c r="J142" s="168" t="s">
        <v>179</v>
      </c>
      <c r="K142" s="171"/>
    </row>
    <row r="143" spans="2:14">
      <c r="B143" s="167"/>
      <c r="C143" s="167"/>
      <c r="D143" s="167"/>
      <c r="E143" s="167"/>
      <c r="F143" s="167"/>
      <c r="G143" s="167"/>
      <c r="K143" s="171"/>
    </row>
    <row r="144" spans="2:14">
      <c r="B144" s="167"/>
      <c r="C144" s="167"/>
      <c r="D144" s="167"/>
      <c r="E144" s="167"/>
      <c r="F144" s="167"/>
      <c r="G144" s="167"/>
      <c r="L144" s="174" t="s">
        <v>180</v>
      </c>
      <c r="M144" s="175" t="s">
        <v>161</v>
      </c>
    </row>
    <row r="145" spans="2:24">
      <c r="B145" s="167" t="str">
        <f t="shared" ref="B145:B149" si="33">C145&amp;"_"&amp;D145&amp;"_"&amp;E145&amp;"_"&amp;F145&amp;"_"&amp;G145</f>
        <v>Residential_High Efficiency HVAC_All_All_2017</v>
      </c>
      <c r="C145" s="167" t="str">
        <f>C140</f>
        <v>Residential</v>
      </c>
      <c r="D145" s="167" t="str">
        <f>D140</f>
        <v>High Efficiency HVAC</v>
      </c>
      <c r="E145" s="167" t="str">
        <f>E140</f>
        <v>All</v>
      </c>
      <c r="F145" s="167" t="str">
        <f>F140</f>
        <v>All</v>
      </c>
      <c r="G145" s="167">
        <f>G140</f>
        <v>2017</v>
      </c>
      <c r="J145" s="191"/>
      <c r="L145" s="185" t="s">
        <v>4</v>
      </c>
      <c r="M145" s="186">
        <f ca="1">INDEX(Analysis!$HB:$HF,MATCH($B145&amp;"_"&amp;M$4,Analysis!$B:$B,0),SUMIFS($L$75:$P$75,$L$76:$P$76,$L145))</f>
        <v>1.853933843482034</v>
      </c>
    </row>
    <row r="146" spans="2:24">
      <c r="B146" s="167" t="str">
        <f t="shared" si="33"/>
        <v>Residential_High Efficiency HVAC_All_All_2017</v>
      </c>
      <c r="C146" s="167" t="str">
        <f>C145</f>
        <v>Residential</v>
      </c>
      <c r="D146" s="167" t="str">
        <f t="shared" ref="D146:G149" si="34">D145</f>
        <v>High Efficiency HVAC</v>
      </c>
      <c r="E146" s="167" t="str">
        <f t="shared" si="34"/>
        <v>All</v>
      </c>
      <c r="F146" s="167" t="str">
        <f t="shared" si="34"/>
        <v>All</v>
      </c>
      <c r="G146" s="167">
        <f t="shared" si="34"/>
        <v>2017</v>
      </c>
      <c r="J146" s="191"/>
      <c r="L146" s="185" t="s">
        <v>15</v>
      </c>
      <c r="M146" s="186">
        <f ca="1">INDEX(Analysis!$HB:$HF,MATCH($B146&amp;"_"&amp;M$4,Analysis!$B:$B,0),SUMIFS($L$75:$P$75,$L$76:$P$76,$L146))</f>
        <v>1.1123603060892204</v>
      </c>
    </row>
    <row r="147" spans="2:24">
      <c r="B147" s="167" t="str">
        <f t="shared" si="33"/>
        <v>Residential_High Efficiency HVAC_All_All_2017</v>
      </c>
      <c r="C147" s="167" t="str">
        <f t="shared" ref="C147:C149" si="35">C146</f>
        <v>Residential</v>
      </c>
      <c r="D147" s="167" t="str">
        <f t="shared" si="34"/>
        <v>High Efficiency HVAC</v>
      </c>
      <c r="E147" s="167" t="str">
        <f t="shared" si="34"/>
        <v>All</v>
      </c>
      <c r="F147" s="167" t="str">
        <f t="shared" si="34"/>
        <v>All</v>
      </c>
      <c r="G147" s="167">
        <f t="shared" si="34"/>
        <v>2017</v>
      </c>
      <c r="J147" s="191"/>
      <c r="L147" s="185" t="s">
        <v>174</v>
      </c>
      <c r="M147" s="186">
        <f ca="1">INDEX(Analysis!$HB:$HF,MATCH($B147&amp;"_"&amp;M$4,Analysis!$B:$B,0),SUMIFS($L$75:$P$75,$L$76:$P$76,$L147))</f>
        <v>2.1817019657299568</v>
      </c>
    </row>
    <row r="148" spans="2:24">
      <c r="B148" s="167" t="str">
        <f t="shared" si="33"/>
        <v>Residential_High Efficiency HVAC_All_All_2017</v>
      </c>
      <c r="C148" s="167" t="str">
        <f t="shared" si="35"/>
        <v>Residential</v>
      </c>
      <c r="D148" s="167" t="str">
        <f t="shared" si="34"/>
        <v>High Efficiency HVAC</v>
      </c>
      <c r="E148" s="167" t="str">
        <f t="shared" si="34"/>
        <v>All</v>
      </c>
      <c r="F148" s="167" t="str">
        <f t="shared" si="34"/>
        <v>All</v>
      </c>
      <c r="G148" s="167">
        <f t="shared" si="34"/>
        <v>2017</v>
      </c>
      <c r="J148" s="191"/>
      <c r="L148" s="185" t="s">
        <v>16</v>
      </c>
      <c r="M148" s="186">
        <f ca="1">INDEX(Analysis!$HB:$HF,MATCH($B148&amp;"_"&amp;M$4,Analysis!$B:$B,0),SUMIFS($L$75:$P$75,$L$76:$P$76,$L148))</f>
        <v>5.9100527417390083</v>
      </c>
    </row>
    <row r="149" spans="2:24">
      <c r="B149" s="167" t="str">
        <f t="shared" si="33"/>
        <v>Residential_High Efficiency HVAC_All_All_2017</v>
      </c>
      <c r="C149" s="167" t="str">
        <f t="shared" si="35"/>
        <v>Residential</v>
      </c>
      <c r="D149" s="167" t="str">
        <f t="shared" si="34"/>
        <v>High Efficiency HVAC</v>
      </c>
      <c r="E149" s="167" t="str">
        <f t="shared" si="34"/>
        <v>All</v>
      </c>
      <c r="F149" s="167" t="str">
        <f t="shared" si="34"/>
        <v>All</v>
      </c>
      <c r="G149" s="167">
        <f t="shared" si="34"/>
        <v>2017</v>
      </c>
      <c r="J149" s="191"/>
      <c r="L149" s="185" t="s">
        <v>6</v>
      </c>
      <c r="M149" s="186">
        <f ca="1">INDEX(Analysis!$HB:$HF,MATCH($B149&amp;"_"&amp;M$4,Analysis!$B:$B,0),SUMIFS($L$75:$P$75,$L$76:$P$76,$L149))</f>
        <v>0.31369159032860366</v>
      </c>
    </row>
    <row r="150" spans="2:24">
      <c r="B150" s="167"/>
      <c r="C150" s="167"/>
      <c r="D150" s="167"/>
      <c r="E150" s="167"/>
      <c r="F150" s="167"/>
      <c r="G150" s="167"/>
      <c r="K150" s="171"/>
    </row>
    <row r="151" spans="2:24">
      <c r="B151" s="167"/>
      <c r="C151" s="167"/>
      <c r="D151" s="167"/>
      <c r="E151" s="167"/>
      <c r="F151" s="167"/>
      <c r="G151" s="167"/>
      <c r="I151" s="169" t="s">
        <v>145</v>
      </c>
      <c r="J151" s="169"/>
      <c r="K151" s="170"/>
      <c r="L151" s="169"/>
      <c r="M151" s="169"/>
      <c r="N151" s="169"/>
      <c r="O151" s="169"/>
      <c r="P151" s="169"/>
      <c r="Q151" s="169"/>
      <c r="R151" s="169"/>
      <c r="S151" s="169"/>
      <c r="T151" s="169"/>
      <c r="U151" s="169"/>
      <c r="V151" s="169"/>
      <c r="W151" s="169"/>
      <c r="X151" s="169"/>
    </row>
    <row r="152" spans="2:24">
      <c r="B152" s="167"/>
      <c r="C152" s="167"/>
      <c r="D152" s="167"/>
      <c r="E152" s="167"/>
      <c r="F152" s="167"/>
      <c r="G152" s="167"/>
      <c r="K152" s="171"/>
    </row>
    <row r="153" spans="2:24">
      <c r="B153" s="167"/>
      <c r="C153" s="167"/>
      <c r="D153" s="167"/>
      <c r="E153" s="167"/>
      <c r="F153" s="167"/>
      <c r="G153" s="167"/>
      <c r="J153" s="168" t="s">
        <v>175</v>
      </c>
      <c r="K153" s="171"/>
    </row>
    <row r="154" spans="2:24">
      <c r="B154" s="167"/>
      <c r="C154" s="167"/>
      <c r="D154" s="167"/>
      <c r="E154" s="167"/>
      <c r="F154" s="167"/>
      <c r="G154" s="167"/>
      <c r="K154" s="171"/>
    </row>
    <row r="155" spans="2:24">
      <c r="B155" s="167"/>
      <c r="C155" s="167"/>
      <c r="D155" s="167"/>
      <c r="E155" s="167"/>
      <c r="F155" s="167"/>
      <c r="G155" s="167"/>
      <c r="K155" s="174"/>
      <c r="L155" s="175" t="s">
        <v>160</v>
      </c>
      <c r="M155" s="175" t="s">
        <v>161</v>
      </c>
      <c r="N155" s="175" t="s">
        <v>162</v>
      </c>
      <c r="Q155" s="263"/>
    </row>
    <row r="156" spans="2:24">
      <c r="B156" s="192" t="str">
        <f>C156&amp;"_"&amp;D156&amp;"_"&amp;E156&amp;"_"&amp;F156&amp;"_"&amp;G156</f>
        <v>Residential_Whole House Efficiency_Various_Measures_2017</v>
      </c>
      <c r="C156" s="193" t="s">
        <v>1</v>
      </c>
      <c r="D156" s="193" t="s">
        <v>145</v>
      </c>
      <c r="E156" s="193" t="s">
        <v>149</v>
      </c>
      <c r="F156" s="193" t="s">
        <v>226</v>
      </c>
      <c r="G156" s="192">
        <v>2017</v>
      </c>
      <c r="K156" s="185" t="s">
        <v>7</v>
      </c>
      <c r="L156" s="180">
        <v>30</v>
      </c>
      <c r="M156" s="293">
        <v>20</v>
      </c>
      <c r="N156" s="178">
        <f>IFERROR(M156/L156,0)</f>
        <v>0.66666666666666663</v>
      </c>
    </row>
    <row r="157" spans="2:24" hidden="1">
      <c r="B157" s="192"/>
      <c r="C157" s="193"/>
      <c r="D157" s="193"/>
      <c r="E157" s="193"/>
      <c r="F157" s="193"/>
      <c r="G157" s="192"/>
      <c r="K157" s="188" t="s">
        <v>195</v>
      </c>
      <c r="L157" s="180">
        <v>7.5</v>
      </c>
      <c r="M157" s="180"/>
      <c r="N157" s="178"/>
    </row>
    <row r="158" spans="2:24" hidden="1">
      <c r="B158" s="192"/>
      <c r="C158" s="193"/>
      <c r="D158" s="193"/>
      <c r="E158" s="193"/>
      <c r="F158" s="193"/>
      <c r="G158" s="192"/>
      <c r="K158" s="188" t="s">
        <v>196</v>
      </c>
      <c r="L158" s="180">
        <v>22.5</v>
      </c>
      <c r="M158" s="180"/>
      <c r="N158" s="178"/>
    </row>
    <row r="159" spans="2:24" hidden="1">
      <c r="B159" s="192"/>
      <c r="C159" s="193"/>
      <c r="D159" s="193"/>
      <c r="E159" s="193"/>
      <c r="F159" s="193"/>
      <c r="G159" s="192"/>
      <c r="K159" s="188" t="s">
        <v>197</v>
      </c>
      <c r="L159" s="180">
        <v>25.5</v>
      </c>
      <c r="M159" s="180"/>
      <c r="N159" s="178"/>
    </row>
    <row r="160" spans="2:24" hidden="1">
      <c r="B160" s="192"/>
      <c r="C160" s="193"/>
      <c r="D160" s="193"/>
      <c r="E160" s="193"/>
      <c r="F160" s="193"/>
      <c r="G160" s="192"/>
      <c r="K160" s="188" t="s">
        <v>198</v>
      </c>
      <c r="L160" s="180">
        <v>30</v>
      </c>
      <c r="M160" s="180"/>
      <c r="N160" s="178"/>
    </row>
    <row r="161" spans="2:15" hidden="1">
      <c r="B161" s="192"/>
      <c r="C161" s="193"/>
      <c r="D161" s="193"/>
      <c r="E161" s="193"/>
      <c r="F161" s="193"/>
      <c r="G161" s="192"/>
      <c r="K161" s="188" t="s">
        <v>147</v>
      </c>
      <c r="L161" s="180">
        <v>150</v>
      </c>
      <c r="M161" s="180"/>
      <c r="N161" s="178"/>
    </row>
    <row r="162" spans="2:15" hidden="1">
      <c r="B162" s="192"/>
      <c r="C162" s="193"/>
      <c r="D162" s="193"/>
      <c r="E162" s="193"/>
      <c r="F162" s="193"/>
      <c r="G162" s="192"/>
      <c r="K162" s="188" t="s">
        <v>258</v>
      </c>
      <c r="L162" s="180">
        <v>60</v>
      </c>
      <c r="M162" s="180"/>
      <c r="N162" s="178"/>
    </row>
    <row r="163" spans="2:15" hidden="1">
      <c r="B163" s="192"/>
      <c r="C163" s="193"/>
      <c r="D163" s="193"/>
      <c r="E163" s="193"/>
      <c r="F163" s="193"/>
      <c r="G163" s="192"/>
      <c r="K163" s="188" t="s">
        <v>199</v>
      </c>
      <c r="L163" s="180">
        <v>60</v>
      </c>
      <c r="M163" s="180"/>
      <c r="N163" s="178"/>
    </row>
    <row r="164" spans="2:15">
      <c r="B164" s="192" t="str">
        <f t="shared" ref="B164:B166" si="36">C164&amp;"_"&amp;D164&amp;"_"&amp;E164&amp;"_"&amp;F164&amp;"_"&amp;G164</f>
        <v>Residential_Whole House Efficiency_All_All_2017</v>
      </c>
      <c r="C164" s="192" t="str">
        <f>C156</f>
        <v>Residential</v>
      </c>
      <c r="D164" s="192" t="str">
        <f>D156</f>
        <v>Whole House Efficiency</v>
      </c>
      <c r="E164" s="192" t="s">
        <v>28</v>
      </c>
      <c r="F164" s="192" t="s">
        <v>28</v>
      </c>
      <c r="G164" s="192">
        <v>2017</v>
      </c>
      <c r="K164" s="185" t="s">
        <v>176</v>
      </c>
      <c r="L164" s="189">
        <v>10349.620000000001</v>
      </c>
      <c r="M164" s="189">
        <f>M27</f>
        <v>5044.6899999999996</v>
      </c>
      <c r="N164" s="178">
        <f t="shared" ref="N164:N166" si="37">IFERROR(M164/L164,0)</f>
        <v>0.48742755772675705</v>
      </c>
    </row>
    <row r="165" spans="2:15">
      <c r="B165" s="192" t="str">
        <f t="shared" si="36"/>
        <v>Residential_Whole House Efficiency_All_All_2017</v>
      </c>
      <c r="C165" s="192" t="str">
        <f>C164</f>
        <v>Residential</v>
      </c>
      <c r="D165" s="192" t="str">
        <f t="shared" ref="D165:D166" si="38">D164</f>
        <v>Whole House Efficiency</v>
      </c>
      <c r="E165" s="192" t="s">
        <v>28</v>
      </c>
      <c r="F165" s="192" t="str">
        <f t="shared" ref="F165:F166" si="39">F164</f>
        <v>All</v>
      </c>
      <c r="G165" s="192">
        <v>2017</v>
      </c>
      <c r="K165" s="185" t="s">
        <v>177</v>
      </c>
      <c r="L165" s="180">
        <v>31405.741999999998</v>
      </c>
      <c r="M165" s="180">
        <f ca="1">INDEX(Analysis!$S:$S,MATCH($B165&amp;"_"&amp;M$4,Analysis!$B:$B,0))</f>
        <v>19408</v>
      </c>
      <c r="N165" s="178">
        <f t="shared" ca="1" si="37"/>
        <v>0.61797616499556041</v>
      </c>
    </row>
    <row r="166" spans="2:15">
      <c r="B166" s="192" t="str">
        <f t="shared" si="36"/>
        <v>Residential_Whole House Efficiency_All_All_2017</v>
      </c>
      <c r="C166" s="192" t="str">
        <f t="shared" ref="C166" si="40">C165</f>
        <v>Residential</v>
      </c>
      <c r="D166" s="192" t="str">
        <f t="shared" si="38"/>
        <v>Whole House Efficiency</v>
      </c>
      <c r="E166" s="192" t="s">
        <v>28</v>
      </c>
      <c r="F166" s="192" t="str">
        <f t="shared" si="39"/>
        <v>All</v>
      </c>
      <c r="G166" s="192">
        <v>2017</v>
      </c>
      <c r="K166" s="185" t="s">
        <v>178</v>
      </c>
      <c r="L166" s="190">
        <v>3.7810000000000001</v>
      </c>
      <c r="M166" s="190">
        <f ca="1">INDEX(Analysis!$AA:$AA,MATCH($B166&amp;"_"&amp;M$4,Analysis!$B:$B,0))</f>
        <v>2.2599999999999989</v>
      </c>
      <c r="N166" s="178">
        <f t="shared" ca="1" si="37"/>
        <v>0.59772546945252547</v>
      </c>
    </row>
    <row r="167" spans="2:15">
      <c r="B167" s="167"/>
      <c r="C167" s="167"/>
      <c r="D167" s="167"/>
      <c r="E167" s="167"/>
      <c r="F167" s="167"/>
      <c r="G167" s="167"/>
      <c r="K167" s="171"/>
    </row>
    <row r="168" spans="2:15">
      <c r="B168" s="167"/>
      <c r="C168" s="167"/>
      <c r="D168" s="167"/>
      <c r="E168" s="167"/>
      <c r="F168" s="167"/>
      <c r="G168" s="167"/>
      <c r="J168" s="168" t="s">
        <v>179</v>
      </c>
      <c r="K168" s="171"/>
    </row>
    <row r="169" spans="2:15">
      <c r="B169" s="167"/>
      <c r="C169" s="167"/>
      <c r="D169" s="167"/>
      <c r="E169" s="167"/>
      <c r="F169" s="167"/>
      <c r="G169" s="167"/>
      <c r="K169" s="171"/>
      <c r="O169" s="199"/>
    </row>
    <row r="170" spans="2:15">
      <c r="B170" s="167"/>
      <c r="C170" s="167"/>
      <c r="D170" s="167"/>
      <c r="E170" s="167"/>
      <c r="F170" s="167"/>
      <c r="G170" s="167"/>
      <c r="L170" s="174" t="s">
        <v>180</v>
      </c>
      <c r="M170" s="175" t="s">
        <v>161</v>
      </c>
    </row>
    <row r="171" spans="2:15">
      <c r="B171" s="167" t="str">
        <f t="shared" ref="B171:B175" si="41">C171&amp;"_"&amp;D171&amp;"_"&amp;E171&amp;"_"&amp;F171&amp;"_"&amp;G171</f>
        <v>Residential_Whole House Efficiency_All_All_2017</v>
      </c>
      <c r="C171" s="167" t="str">
        <f t="shared" ref="C171:F171" si="42">C166</f>
        <v>Residential</v>
      </c>
      <c r="D171" s="167" t="str">
        <f t="shared" si="42"/>
        <v>Whole House Efficiency</v>
      </c>
      <c r="E171" s="167" t="s">
        <v>28</v>
      </c>
      <c r="F171" s="167" t="str">
        <f t="shared" si="42"/>
        <v>All</v>
      </c>
      <c r="G171" s="167">
        <f>G166</f>
        <v>2017</v>
      </c>
      <c r="J171" s="191"/>
      <c r="L171" s="185" t="s">
        <v>4</v>
      </c>
      <c r="M171" s="283">
        <f ca="1">INDEX(Analysis!$HB:$HF,MATCH($B171&amp;"_"&amp;M$4,Analysis!$B:$B,0),SUMIFS($L$75:$P$75,$L$76:$P$76,$L171))</f>
        <v>1.0071934241077813</v>
      </c>
    </row>
    <row r="172" spans="2:15">
      <c r="B172" s="167" t="str">
        <f t="shared" si="41"/>
        <v>Residential_Whole House Efficiency_All_All_2017</v>
      </c>
      <c r="C172" s="167" t="str">
        <f>C171</f>
        <v>Residential</v>
      </c>
      <c r="D172" s="167" t="str">
        <f t="shared" ref="D172:D175" si="43">D171</f>
        <v>Whole House Efficiency</v>
      </c>
      <c r="E172" s="167" t="s">
        <v>28</v>
      </c>
      <c r="F172" s="167" t="str">
        <f t="shared" ref="F172:G175" si="44">F171</f>
        <v>All</v>
      </c>
      <c r="G172" s="167">
        <f t="shared" si="44"/>
        <v>2017</v>
      </c>
      <c r="J172" s="191"/>
      <c r="L172" s="185" t="s">
        <v>15</v>
      </c>
      <c r="M172" s="283">
        <f ca="1">INDEX(Analysis!$HB:$HF,MATCH($B172&amp;"_"&amp;M$4,Analysis!$B:$B,0),SUMIFS($L$75:$P$75,$L$76:$P$76,$L172))</f>
        <v>1.0071934241077813</v>
      </c>
    </row>
    <row r="173" spans="2:15">
      <c r="B173" s="167" t="str">
        <f t="shared" si="41"/>
        <v>Residential_Whole House Efficiency_All_All_2017</v>
      </c>
      <c r="C173" s="167" t="str">
        <f t="shared" ref="C173:C175" si="45">C172</f>
        <v>Residential</v>
      </c>
      <c r="D173" s="167" t="str">
        <f t="shared" si="43"/>
        <v>Whole House Efficiency</v>
      </c>
      <c r="E173" s="167" t="s">
        <v>28</v>
      </c>
      <c r="F173" s="167" t="str">
        <f t="shared" si="44"/>
        <v>All</v>
      </c>
      <c r="G173" s="167">
        <f t="shared" si="44"/>
        <v>2017</v>
      </c>
      <c r="J173" s="191"/>
      <c r="L173" s="185" t="s">
        <v>174</v>
      </c>
      <c r="M173" s="283">
        <f ca="1">INDEX(Analysis!$HB:$HF,MATCH($B173&amp;"_"&amp;M$4,Analysis!$B:$B,0),SUMIFS($L$75:$P$75,$L$76:$P$76,$L173))</f>
        <v>1.3674254759823177</v>
      </c>
    </row>
    <row r="174" spans="2:15">
      <c r="B174" s="167" t="str">
        <f t="shared" si="41"/>
        <v>Residential_Whole House Efficiency_All_All_2017</v>
      </c>
      <c r="C174" s="167" t="str">
        <f t="shared" si="45"/>
        <v>Residential</v>
      </c>
      <c r="D174" s="167" t="str">
        <f t="shared" si="43"/>
        <v>Whole House Efficiency</v>
      </c>
      <c r="E174" s="167" t="s">
        <v>28</v>
      </c>
      <c r="F174" s="167" t="str">
        <f t="shared" si="44"/>
        <v>All</v>
      </c>
      <c r="G174" s="167">
        <f t="shared" si="44"/>
        <v>2017</v>
      </c>
      <c r="J174" s="191"/>
      <c r="L174" s="185" t="s">
        <v>16</v>
      </c>
      <c r="M174" s="283" t="str">
        <f ca="1">INDEX(Analysis!$HB:$HF,MATCH($B174&amp;"_"&amp;M$4,Analysis!$B:$B,0),SUMIFS($L$75:$P$75,$L$76:$P$76,$L174))</f>
        <v>n/a</v>
      </c>
    </row>
    <row r="175" spans="2:15">
      <c r="B175" s="167" t="str">
        <f t="shared" si="41"/>
        <v>Residential_Whole House Efficiency_All_All_2017</v>
      </c>
      <c r="C175" s="167" t="str">
        <f t="shared" si="45"/>
        <v>Residential</v>
      </c>
      <c r="D175" s="167" t="str">
        <f t="shared" si="43"/>
        <v>Whole House Efficiency</v>
      </c>
      <c r="E175" s="167" t="s">
        <v>28</v>
      </c>
      <c r="F175" s="167" t="str">
        <f t="shared" si="44"/>
        <v>All</v>
      </c>
      <c r="G175" s="167">
        <f t="shared" si="44"/>
        <v>2017</v>
      </c>
      <c r="J175" s="191"/>
      <c r="L175" s="185" t="s">
        <v>6</v>
      </c>
      <c r="M175" s="283">
        <f ca="1">INDEX(Analysis!$HB:$HF,MATCH($B175&amp;"_"&amp;M$4,Analysis!$B:$B,0),SUMIFS($L$75:$P$75,$L$76:$P$76,$L175))</f>
        <v>0.18183839828661391</v>
      </c>
    </row>
    <row r="176" spans="2:15">
      <c r="B176" s="167"/>
      <c r="C176" s="167"/>
      <c r="D176" s="167"/>
      <c r="E176" s="167"/>
      <c r="F176" s="167"/>
      <c r="G176" s="167"/>
      <c r="K176" s="171"/>
    </row>
    <row r="177" spans="2:24">
      <c r="B177" s="167"/>
      <c r="C177" s="167"/>
      <c r="D177" s="167"/>
      <c r="E177" s="167"/>
      <c r="F177" s="167"/>
      <c r="G177" s="167"/>
      <c r="I177" s="169" t="s">
        <v>200</v>
      </c>
      <c r="J177" s="169"/>
      <c r="K177" s="170"/>
      <c r="L177" s="169"/>
      <c r="M177" s="169"/>
      <c r="N177" s="169"/>
      <c r="O177" s="169"/>
      <c r="P177" s="169"/>
      <c r="Q177" s="169"/>
      <c r="R177" s="169"/>
      <c r="S177" s="169"/>
      <c r="T177" s="169"/>
      <c r="U177" s="169"/>
      <c r="V177" s="169"/>
      <c r="W177" s="169"/>
      <c r="X177" s="169"/>
    </row>
    <row r="178" spans="2:24">
      <c r="B178" s="167"/>
      <c r="C178" s="167"/>
      <c r="D178" s="167"/>
      <c r="E178" s="167"/>
      <c r="F178" s="167"/>
      <c r="G178" s="167"/>
      <c r="K178" s="171"/>
    </row>
    <row r="179" spans="2:24">
      <c r="B179" s="167"/>
      <c r="C179" s="167"/>
      <c r="D179" s="167"/>
      <c r="E179" s="167"/>
      <c r="F179" s="167"/>
      <c r="G179" s="167"/>
      <c r="J179" s="168" t="s">
        <v>175</v>
      </c>
      <c r="K179" s="171"/>
    </row>
    <row r="180" spans="2:24">
      <c r="B180" s="167"/>
      <c r="C180" s="167"/>
      <c r="D180" s="167"/>
      <c r="E180" s="167"/>
      <c r="F180" s="167"/>
      <c r="G180" s="167"/>
      <c r="K180" s="171"/>
    </row>
    <row r="181" spans="2:24">
      <c r="B181" s="167"/>
      <c r="C181" s="167"/>
      <c r="D181" s="167"/>
      <c r="E181" s="167"/>
      <c r="F181" s="167"/>
      <c r="G181" s="167"/>
      <c r="K181" s="174"/>
      <c r="L181" s="175" t="s">
        <v>160</v>
      </c>
      <c r="M181" s="175" t="s">
        <v>161</v>
      </c>
      <c r="N181" s="175" t="s">
        <v>162</v>
      </c>
    </row>
    <row r="182" spans="2:24">
      <c r="B182" s="192" t="str">
        <f>C182&amp;"_"&amp;D182&amp;"_"&amp;E182&amp;"_"&amp;F182&amp;"_"&amp;G182</f>
        <v>Residential_School-Based Education_Various_School-Based Education_2017</v>
      </c>
      <c r="C182" s="193" t="s">
        <v>1</v>
      </c>
      <c r="D182" s="193" t="s">
        <v>200</v>
      </c>
      <c r="E182" s="193" t="s">
        <v>149</v>
      </c>
      <c r="F182" s="193" t="s">
        <v>200</v>
      </c>
      <c r="G182" s="192">
        <v>2017</v>
      </c>
      <c r="K182" s="185" t="s">
        <v>7</v>
      </c>
      <c r="L182" s="180">
        <v>1200</v>
      </c>
      <c r="M182" s="180">
        <f ca="1">INDEX(Analysis!$L:$L,MATCH($B182&amp;"_"&amp;M$4,Analysis!$B:$B,0))</f>
        <v>1101</v>
      </c>
      <c r="N182" s="178">
        <f ca="1">IFERROR(M182/L182,0)</f>
        <v>0.91749999999999998</v>
      </c>
    </row>
    <row r="183" spans="2:24">
      <c r="B183" s="192" t="str">
        <f t="shared" ref="B183:B185" si="46">C183&amp;"_"&amp;D183&amp;"_"&amp;E183&amp;"_"&amp;F183&amp;"_"&amp;G183</f>
        <v>Residential_School-Based Education_All_All_2017</v>
      </c>
      <c r="C183" s="192" t="str">
        <f>C182</f>
        <v>Residential</v>
      </c>
      <c r="D183" s="192" t="str">
        <f>D182</f>
        <v>School-Based Education</v>
      </c>
      <c r="E183" s="192" t="s">
        <v>28</v>
      </c>
      <c r="F183" s="192" t="s">
        <v>28</v>
      </c>
      <c r="G183" s="192">
        <v>2017</v>
      </c>
      <c r="K183" s="185" t="s">
        <v>176</v>
      </c>
      <c r="L183" s="189">
        <v>63150</v>
      </c>
      <c r="M183" s="189">
        <f>M28</f>
        <v>57339.42</v>
      </c>
      <c r="N183" s="178">
        <f t="shared" ref="N183:N185" si="47">IFERROR(M183/L183,0)</f>
        <v>0.90798764845605695</v>
      </c>
    </row>
    <row r="184" spans="2:24">
      <c r="B184" s="192" t="str">
        <f t="shared" si="46"/>
        <v>Residential_School-Based Education_All_All_2017</v>
      </c>
      <c r="C184" s="192" t="str">
        <f>C183</f>
        <v>Residential</v>
      </c>
      <c r="D184" s="192" t="str">
        <f t="shared" ref="D184:F185" si="48">D183</f>
        <v>School-Based Education</v>
      </c>
      <c r="E184" s="192" t="str">
        <f t="shared" si="48"/>
        <v>All</v>
      </c>
      <c r="F184" s="192" t="str">
        <f t="shared" si="48"/>
        <v>All</v>
      </c>
      <c r="G184" s="192">
        <v>2017</v>
      </c>
      <c r="K184" s="185" t="s">
        <v>177</v>
      </c>
      <c r="L184" s="180">
        <v>476400</v>
      </c>
      <c r="M184" s="180">
        <f ca="1">INDEX(Analysis!$S:$S,MATCH($B184&amp;"_"&amp;M$4,Analysis!$B:$B,0))</f>
        <v>437097</v>
      </c>
      <c r="N184" s="178">
        <f t="shared" ca="1" si="47"/>
        <v>0.91749999999999998</v>
      </c>
    </row>
    <row r="185" spans="2:24">
      <c r="B185" s="192" t="str">
        <f t="shared" si="46"/>
        <v>Residential_School-Based Education_All_All_2017</v>
      </c>
      <c r="C185" s="192" t="str">
        <f t="shared" ref="C185" si="49">C184</f>
        <v>Residential</v>
      </c>
      <c r="D185" s="192" t="str">
        <f t="shared" si="48"/>
        <v>School-Based Education</v>
      </c>
      <c r="E185" s="192" t="str">
        <f t="shared" si="48"/>
        <v>All</v>
      </c>
      <c r="F185" s="192" t="str">
        <f t="shared" si="48"/>
        <v>All</v>
      </c>
      <c r="G185" s="192">
        <v>2017</v>
      </c>
      <c r="K185" s="185" t="s">
        <v>178</v>
      </c>
      <c r="L185" s="190">
        <v>48</v>
      </c>
      <c r="M185" s="190">
        <f ca="1">INDEX(Analysis!$AA:$AA,MATCH($B185&amp;"_"&amp;M$4,Analysis!$B:$B,0))</f>
        <v>44.04</v>
      </c>
      <c r="N185" s="178">
        <f t="shared" ca="1" si="47"/>
        <v>0.91749999999999998</v>
      </c>
    </row>
    <row r="186" spans="2:24">
      <c r="B186" s="167"/>
      <c r="C186" s="167"/>
      <c r="D186" s="167"/>
      <c r="E186" s="167"/>
      <c r="F186" s="167"/>
      <c r="G186" s="167"/>
      <c r="K186" s="171"/>
    </row>
    <row r="187" spans="2:24">
      <c r="B187" s="167"/>
      <c r="C187" s="167"/>
      <c r="D187" s="167"/>
      <c r="E187" s="167"/>
      <c r="F187" s="167"/>
      <c r="G187" s="167"/>
      <c r="J187" s="168" t="s">
        <v>179</v>
      </c>
      <c r="K187" s="171"/>
    </row>
    <row r="188" spans="2:24">
      <c r="B188" s="167"/>
      <c r="C188" s="167"/>
      <c r="D188" s="167"/>
      <c r="E188" s="167"/>
      <c r="F188" s="167"/>
      <c r="G188" s="167"/>
      <c r="K188" s="171"/>
    </row>
    <row r="189" spans="2:24">
      <c r="B189" s="167"/>
      <c r="C189" s="167"/>
      <c r="D189" s="167"/>
      <c r="E189" s="167"/>
      <c r="F189" s="167"/>
      <c r="G189" s="167"/>
      <c r="L189" s="174" t="s">
        <v>180</v>
      </c>
      <c r="M189" s="175" t="s">
        <v>161</v>
      </c>
    </row>
    <row r="190" spans="2:24">
      <c r="B190" s="167" t="str">
        <f t="shared" ref="B190:B194" si="50">C190&amp;"_"&amp;D190&amp;"_"&amp;E190&amp;"_"&amp;F190&amp;"_"&amp;G190</f>
        <v>Residential_School-Based Education_All_All_2017</v>
      </c>
      <c r="C190" s="167" t="str">
        <f t="shared" ref="C190:F190" si="51">C185</f>
        <v>Residential</v>
      </c>
      <c r="D190" s="167" t="str">
        <f t="shared" si="51"/>
        <v>School-Based Education</v>
      </c>
      <c r="E190" s="167" t="str">
        <f t="shared" si="51"/>
        <v>All</v>
      </c>
      <c r="F190" s="167" t="str">
        <f t="shared" si="51"/>
        <v>All</v>
      </c>
      <c r="G190" s="167">
        <f>G185</f>
        <v>2017</v>
      </c>
      <c r="J190" s="191"/>
      <c r="L190" s="185" t="s">
        <v>4</v>
      </c>
      <c r="M190" s="283">
        <f ca="1">INDEX(Analysis!$HB:$HF,MATCH($B190&amp;"_"&amp;M$4,Analysis!$B:$B,0),SUMIFS($L$75:$P$75,$L$76:$P$76,$L190))</f>
        <v>1.0285592027596719</v>
      </c>
    </row>
    <row r="191" spans="2:24">
      <c r="B191" s="167" t="str">
        <f t="shared" si="50"/>
        <v>Residential_School-Based Education_All_All_2017</v>
      </c>
      <c r="C191" s="167" t="str">
        <f>C190</f>
        <v>Residential</v>
      </c>
      <c r="D191" s="167" t="str">
        <f t="shared" ref="D191:G194" si="52">D190</f>
        <v>School-Based Education</v>
      </c>
      <c r="E191" s="167" t="str">
        <f t="shared" si="52"/>
        <v>All</v>
      </c>
      <c r="F191" s="167" t="str">
        <f t="shared" si="52"/>
        <v>All</v>
      </c>
      <c r="G191" s="167">
        <f t="shared" si="52"/>
        <v>2017</v>
      </c>
      <c r="J191" s="191"/>
      <c r="L191" s="185" t="s">
        <v>15</v>
      </c>
      <c r="M191" s="283">
        <f ca="1">INDEX(Analysis!$HB:$HF,MATCH($B191&amp;"_"&amp;M$4,Analysis!$B:$B,0),SUMIFS($L$75:$P$75,$L$76:$P$76,$L191))</f>
        <v>1.0285592027596719</v>
      </c>
    </row>
    <row r="192" spans="2:24">
      <c r="B192" s="167" t="str">
        <f t="shared" si="50"/>
        <v>Residential_School-Based Education_All_All_2017</v>
      </c>
      <c r="C192" s="167" t="str">
        <f t="shared" ref="C192:C194" si="53">C191</f>
        <v>Residential</v>
      </c>
      <c r="D192" s="167" t="str">
        <f t="shared" si="52"/>
        <v>School-Based Education</v>
      </c>
      <c r="E192" s="167" t="str">
        <f t="shared" si="52"/>
        <v>All</v>
      </c>
      <c r="F192" s="167" t="str">
        <f t="shared" si="52"/>
        <v>All</v>
      </c>
      <c r="G192" s="167">
        <f t="shared" si="52"/>
        <v>2017</v>
      </c>
      <c r="J192" s="191"/>
      <c r="L192" s="185" t="s">
        <v>174</v>
      </c>
      <c r="M192" s="283">
        <f ca="1">INDEX(Analysis!$HB:$HF,MATCH($B192&amp;"_"&amp;M$4,Analysis!$B:$B,0),SUMIFS($L$75:$P$75,$L$76:$P$76,$L192))</f>
        <v>1.4153538718446361</v>
      </c>
    </row>
    <row r="193" spans="2:24">
      <c r="B193" s="167" t="str">
        <f t="shared" si="50"/>
        <v>Residential_School-Based Education_All_All_2017</v>
      </c>
      <c r="C193" s="167" t="str">
        <f t="shared" si="53"/>
        <v>Residential</v>
      </c>
      <c r="D193" s="167" t="str">
        <f t="shared" si="52"/>
        <v>School-Based Education</v>
      </c>
      <c r="E193" s="167" t="str">
        <f t="shared" si="52"/>
        <v>All</v>
      </c>
      <c r="F193" s="167" t="str">
        <f t="shared" si="52"/>
        <v>All</v>
      </c>
      <c r="G193" s="167">
        <f t="shared" si="52"/>
        <v>2017</v>
      </c>
      <c r="J193" s="191"/>
      <c r="L193" s="185" t="s">
        <v>16</v>
      </c>
      <c r="M193" s="283" t="str">
        <f ca="1">INDEX(Analysis!$HB:$HF,MATCH($B193&amp;"_"&amp;M$4,Analysis!$B:$B,0),SUMIFS($L$75:$P$75,$L$76:$P$76,$L193))</f>
        <v>n/a</v>
      </c>
    </row>
    <row r="194" spans="2:24">
      <c r="B194" s="167" t="str">
        <f t="shared" si="50"/>
        <v>Residential_School-Based Education_All_All_2017</v>
      </c>
      <c r="C194" s="167" t="str">
        <f t="shared" si="53"/>
        <v>Residential</v>
      </c>
      <c r="D194" s="167" t="str">
        <f t="shared" si="52"/>
        <v>School-Based Education</v>
      </c>
      <c r="E194" s="167" t="str">
        <f t="shared" si="52"/>
        <v>All</v>
      </c>
      <c r="F194" s="167" t="str">
        <f t="shared" si="52"/>
        <v>All</v>
      </c>
      <c r="G194" s="167">
        <f t="shared" si="52"/>
        <v>2017</v>
      </c>
      <c r="J194" s="191"/>
      <c r="L194" s="185" t="s">
        <v>6</v>
      </c>
      <c r="M194" s="283">
        <f ca="1">INDEX(Analysis!$HB:$HF,MATCH($B194&amp;"_"&amp;M$4,Analysis!$B:$B,0),SUMIFS($L$75:$P$75,$L$76:$P$76,$L194))</f>
        <v>0.18123301142313586</v>
      </c>
    </row>
    <row r="195" spans="2:24">
      <c r="B195" s="167"/>
      <c r="C195" s="167"/>
      <c r="D195" s="167"/>
      <c r="E195" s="167"/>
      <c r="F195" s="167"/>
      <c r="G195" s="167"/>
      <c r="K195" s="171"/>
    </row>
    <row r="196" spans="2:24">
      <c r="B196" s="167"/>
      <c r="C196" s="167"/>
      <c r="D196" s="167"/>
      <c r="E196" s="167"/>
      <c r="F196" s="167"/>
      <c r="G196" s="167"/>
      <c r="I196" s="169" t="s">
        <v>203</v>
      </c>
      <c r="J196" s="169"/>
      <c r="K196" s="170"/>
      <c r="L196" s="169"/>
      <c r="M196" s="169"/>
      <c r="N196" s="169"/>
      <c r="O196" s="169"/>
      <c r="P196" s="169"/>
      <c r="Q196" s="169"/>
      <c r="R196" s="169"/>
      <c r="S196" s="169"/>
      <c r="T196" s="169"/>
      <c r="U196" s="169"/>
      <c r="V196" s="169"/>
      <c r="W196" s="169"/>
      <c r="X196" s="169"/>
    </row>
    <row r="197" spans="2:24">
      <c r="B197" s="167"/>
      <c r="C197" s="167"/>
      <c r="D197" s="167"/>
      <c r="E197" s="167"/>
      <c r="F197" s="167"/>
      <c r="G197" s="167"/>
      <c r="K197" s="171"/>
    </row>
    <row r="198" spans="2:24">
      <c r="B198" s="167"/>
      <c r="C198" s="167"/>
      <c r="D198" s="167"/>
      <c r="E198" s="167"/>
      <c r="F198" s="167"/>
      <c r="G198" s="167"/>
      <c r="J198" s="168" t="s">
        <v>175</v>
      </c>
      <c r="K198" s="171"/>
    </row>
    <row r="199" spans="2:24">
      <c r="B199" s="167"/>
      <c r="C199" s="167"/>
      <c r="D199" s="167"/>
      <c r="E199" s="167"/>
      <c r="F199" s="167"/>
      <c r="G199" s="167"/>
      <c r="K199" s="171"/>
    </row>
    <row r="200" spans="2:24">
      <c r="B200" s="167"/>
      <c r="C200" s="167"/>
      <c r="D200" s="167"/>
      <c r="E200" s="167"/>
      <c r="F200" s="167"/>
      <c r="G200" s="167"/>
      <c r="K200" s="174"/>
      <c r="L200" s="175" t="s">
        <v>160</v>
      </c>
      <c r="M200" s="175" t="s">
        <v>161</v>
      </c>
      <c r="N200" s="175" t="s">
        <v>162</v>
      </c>
      <c r="S200" s="255"/>
      <c r="T200" s="255"/>
      <c r="U200" s="255"/>
      <c r="V200" s="255"/>
      <c r="W200" s="255"/>
    </row>
    <row r="201" spans="2:24">
      <c r="B201" s="167"/>
      <c r="C201" s="167"/>
      <c r="D201" s="167"/>
      <c r="E201" s="167"/>
      <c r="F201" s="167"/>
      <c r="G201" s="167"/>
      <c r="K201" s="185" t="s">
        <v>7</v>
      </c>
      <c r="L201" s="187"/>
      <c r="M201" s="187"/>
      <c r="N201" s="187"/>
      <c r="S201" s="255"/>
      <c r="T201" s="255"/>
      <c r="U201" s="255"/>
      <c r="V201" s="255"/>
      <c r="W201" s="255"/>
    </row>
    <row r="202" spans="2:24">
      <c r="B202" s="192" t="str">
        <f t="shared" ref="B202:B208" si="54">C202&amp;"_"&amp;D202&amp;"_"&amp;E202&amp;"_"&amp;F202&amp;"_"&amp;G202</f>
        <v>C&amp;I_C&amp;I Prescriptive_Lighting_All_2017</v>
      </c>
      <c r="C202" s="193" t="s">
        <v>142</v>
      </c>
      <c r="D202" s="193" t="s">
        <v>203</v>
      </c>
      <c r="E202" s="193" t="s">
        <v>86</v>
      </c>
      <c r="F202" s="193" t="s">
        <v>28</v>
      </c>
      <c r="G202" s="192">
        <v>2017</v>
      </c>
      <c r="K202" s="188" t="str">
        <f>E202</f>
        <v>Lighting</v>
      </c>
      <c r="L202" s="180">
        <v>3030</v>
      </c>
      <c r="M202" s="180">
        <f ca="1">IFERROR(INDEX(Analysis!$L:$L,MATCH($B202&amp;"_"&amp;M$4,Analysis!$B:$B,0)),0)</f>
        <v>4315</v>
      </c>
      <c r="N202" s="178">
        <f ca="1">IFERROR(M202/L202,0)</f>
        <v>1.4240924092409242</v>
      </c>
      <c r="S202" s="255"/>
      <c r="T202" s="255"/>
      <c r="U202" s="255"/>
      <c r="V202" s="255"/>
      <c r="W202" s="255"/>
    </row>
    <row r="203" spans="2:24">
      <c r="B203" s="192" t="str">
        <f t="shared" ref="B203:B205" si="55">C203&amp;"_"&amp;D203&amp;"_"&amp;E203&amp;"_"&amp;F203&amp;"_"&amp;G203</f>
        <v>C&amp;I_C&amp;I Prescriptive_HVAC_All_2017</v>
      </c>
      <c r="C203" s="193" t="s">
        <v>142</v>
      </c>
      <c r="D203" s="193" t="s">
        <v>203</v>
      </c>
      <c r="E203" s="193" t="s">
        <v>85</v>
      </c>
      <c r="F203" s="193" t="s">
        <v>28</v>
      </c>
      <c r="G203" s="192">
        <v>2017</v>
      </c>
      <c r="K203" s="188" t="str">
        <f>E203</f>
        <v>HVAC</v>
      </c>
      <c r="L203" s="180">
        <v>8</v>
      </c>
      <c r="M203" s="180">
        <f ca="1">IFERROR(INDEX(Analysis!$L:$L,MATCH($B203&amp;"_"&amp;M$4,Analysis!$B:$B,0)),0)</f>
        <v>0</v>
      </c>
      <c r="N203" s="178">
        <f t="shared" ref="N203:N205" ca="1" si="56">IFERROR(M203/L203,0)</f>
        <v>0</v>
      </c>
      <c r="S203" s="255"/>
      <c r="T203" s="255"/>
      <c r="U203" s="255"/>
      <c r="V203" s="255"/>
      <c r="W203" s="255"/>
    </row>
    <row r="204" spans="2:24">
      <c r="B204" s="192"/>
      <c r="C204" s="193"/>
      <c r="D204" s="193"/>
      <c r="E204" s="193"/>
      <c r="F204" s="193"/>
      <c r="G204" s="192"/>
      <c r="K204" s="188" t="s">
        <v>227</v>
      </c>
      <c r="L204" s="180">
        <v>0</v>
      </c>
      <c r="M204" s="180">
        <f>IFERROR(INDEX(Analysis!$L:$L,MATCH($B204&amp;"_"&amp;M$4,Analysis!$B:$B,0)),0)</f>
        <v>0</v>
      </c>
      <c r="N204" s="178">
        <f t="shared" si="56"/>
        <v>0</v>
      </c>
      <c r="S204" s="255"/>
      <c r="T204" s="255"/>
      <c r="U204" s="255"/>
      <c r="V204" s="255"/>
      <c r="W204" s="255"/>
    </row>
    <row r="205" spans="2:24">
      <c r="B205" s="192" t="str">
        <f t="shared" si="55"/>
        <v>C&amp;I_C&amp;I Prescriptive_Motors_All_2017</v>
      </c>
      <c r="C205" s="193" t="s">
        <v>142</v>
      </c>
      <c r="D205" s="193" t="s">
        <v>203</v>
      </c>
      <c r="E205" s="193" t="s">
        <v>221</v>
      </c>
      <c r="F205" s="193" t="s">
        <v>28</v>
      </c>
      <c r="G205" s="192">
        <v>2017</v>
      </c>
      <c r="K205" s="188" t="str">
        <f>E205</f>
        <v>Motors</v>
      </c>
      <c r="L205" s="180">
        <v>0</v>
      </c>
      <c r="M205" s="180">
        <f ca="1">IFERROR(INDEX(Analysis!$L:$L,MATCH($B205&amp;"_"&amp;M$4,Analysis!$B:$B,0)),0)</f>
        <v>0</v>
      </c>
      <c r="N205" s="178">
        <f t="shared" ca="1" si="56"/>
        <v>0</v>
      </c>
      <c r="S205" s="255"/>
      <c r="T205" s="255"/>
      <c r="U205" s="255"/>
      <c r="V205" s="255"/>
      <c r="W205" s="255"/>
    </row>
    <row r="206" spans="2:24">
      <c r="B206" s="192" t="str">
        <f t="shared" si="54"/>
        <v>C&amp;I_C&amp;I Prescriptive_All_All_2017</v>
      </c>
      <c r="C206" s="192" t="str">
        <f>C202</f>
        <v>C&amp;I</v>
      </c>
      <c r="D206" s="192" t="str">
        <f>D202</f>
        <v>C&amp;I Prescriptive</v>
      </c>
      <c r="E206" s="192" t="s">
        <v>28</v>
      </c>
      <c r="F206" s="192" t="s">
        <v>28</v>
      </c>
      <c r="G206" s="192">
        <v>2017</v>
      </c>
      <c r="K206" s="185" t="s">
        <v>176</v>
      </c>
      <c r="L206" s="189">
        <v>97048.5</v>
      </c>
      <c r="M206" s="189">
        <f>M30</f>
        <v>75576.570000000007</v>
      </c>
      <c r="N206" s="178">
        <f t="shared" ref="N206:N208" si="57">IFERROR(M206/L206,0)</f>
        <v>0.77875052164639336</v>
      </c>
      <c r="S206" s="255"/>
      <c r="T206" s="255"/>
      <c r="U206" s="255"/>
      <c r="V206" s="255"/>
      <c r="W206" s="255"/>
    </row>
    <row r="207" spans="2:24">
      <c r="B207" s="192" t="str">
        <f t="shared" si="54"/>
        <v>C&amp;I_C&amp;I Prescriptive_All_All_2017</v>
      </c>
      <c r="C207" s="192" t="str">
        <f>C206</f>
        <v>C&amp;I</v>
      </c>
      <c r="D207" s="192" t="str">
        <f t="shared" ref="D207:F208" si="58">D206</f>
        <v>C&amp;I Prescriptive</v>
      </c>
      <c r="E207" s="192" t="str">
        <f t="shared" si="58"/>
        <v>All</v>
      </c>
      <c r="F207" s="192" t="str">
        <f t="shared" si="58"/>
        <v>All</v>
      </c>
      <c r="G207" s="192">
        <v>2017</v>
      </c>
      <c r="K207" s="185" t="s">
        <v>177</v>
      </c>
      <c r="L207" s="180">
        <v>1369359.6640000001</v>
      </c>
      <c r="M207" s="180">
        <f ca="1">INDEX(Analysis!$S:$S,MATCH($B207&amp;"_"&amp;M$4,Analysis!$B:$B,0))</f>
        <v>611826.848</v>
      </c>
      <c r="N207" s="178">
        <f t="shared" ca="1" si="57"/>
        <v>0.44679777277271981</v>
      </c>
      <c r="S207" s="255"/>
      <c r="T207" s="255"/>
      <c r="U207" s="255"/>
      <c r="V207" s="255"/>
      <c r="W207" s="255"/>
    </row>
    <row r="208" spans="2:24">
      <c r="B208" s="192" t="str">
        <f t="shared" si="54"/>
        <v>C&amp;I_C&amp;I Prescriptive_All_All_2017</v>
      </c>
      <c r="C208" s="192" t="str">
        <f t="shared" ref="C208" si="59">C207</f>
        <v>C&amp;I</v>
      </c>
      <c r="D208" s="192" t="str">
        <f t="shared" si="58"/>
        <v>C&amp;I Prescriptive</v>
      </c>
      <c r="E208" s="192" t="str">
        <f t="shared" si="58"/>
        <v>All</v>
      </c>
      <c r="F208" s="192" t="str">
        <f t="shared" si="58"/>
        <v>All</v>
      </c>
      <c r="G208" s="192">
        <v>2017</v>
      </c>
      <c r="K208" s="185" t="s">
        <v>178</v>
      </c>
      <c r="L208" s="190">
        <v>347.70800000000003</v>
      </c>
      <c r="M208" s="190">
        <f ca="1">INDEX(Analysis!$AA:$AA,MATCH($B208&amp;"_"&amp;M$4,Analysis!$B:$B,0))</f>
        <v>143.17510899999999</v>
      </c>
      <c r="N208" s="178">
        <f t="shared" ca="1" si="57"/>
        <v>0.41176823369033783</v>
      </c>
      <c r="S208" s="255"/>
      <c r="T208" s="255"/>
      <c r="U208" s="255"/>
      <c r="V208" s="255"/>
      <c r="W208" s="255"/>
    </row>
    <row r="209" spans="2:24">
      <c r="B209" s="167"/>
      <c r="C209" s="167"/>
      <c r="D209" s="167"/>
      <c r="E209" s="167"/>
      <c r="F209" s="167"/>
      <c r="G209" s="167"/>
      <c r="K209" s="171"/>
      <c r="S209" s="255"/>
      <c r="T209" s="255"/>
      <c r="U209" s="255"/>
      <c r="V209" s="255"/>
      <c r="W209" s="255"/>
    </row>
    <row r="210" spans="2:24">
      <c r="B210" s="167"/>
      <c r="C210" s="167"/>
      <c r="D210" s="167"/>
      <c r="E210" s="167"/>
      <c r="F210" s="167"/>
      <c r="G210" s="167"/>
      <c r="J210" s="168" t="s">
        <v>179</v>
      </c>
      <c r="K210" s="171"/>
      <c r="S210" s="255"/>
      <c r="T210" s="255"/>
      <c r="U210" s="255"/>
      <c r="V210" s="255"/>
      <c r="W210" s="255"/>
    </row>
    <row r="211" spans="2:24">
      <c r="B211" s="167"/>
      <c r="C211" s="167"/>
      <c r="D211" s="167"/>
      <c r="E211" s="167"/>
      <c r="F211" s="167"/>
      <c r="G211" s="167"/>
      <c r="K211" s="171"/>
      <c r="S211" s="255"/>
      <c r="T211" s="255"/>
      <c r="U211" s="255"/>
      <c r="V211" s="255"/>
      <c r="W211" s="255"/>
    </row>
    <row r="212" spans="2:24">
      <c r="B212" s="167"/>
      <c r="C212" s="167"/>
      <c r="D212" s="167"/>
      <c r="E212" s="167"/>
      <c r="F212" s="167"/>
      <c r="G212" s="167"/>
      <c r="L212" s="174" t="s">
        <v>180</v>
      </c>
      <c r="M212" s="175" t="s">
        <v>161</v>
      </c>
    </row>
    <row r="213" spans="2:24">
      <c r="B213" s="167" t="str">
        <f t="shared" ref="B213:B217" si="60">C213&amp;"_"&amp;D213&amp;"_"&amp;E213&amp;"_"&amp;F213&amp;"_"&amp;G213</f>
        <v>C&amp;I_C&amp;I Prescriptive_All_All_2017</v>
      </c>
      <c r="C213" s="167" t="str">
        <f t="shared" ref="C213:F213" si="61">C208</f>
        <v>C&amp;I</v>
      </c>
      <c r="D213" s="167" t="str">
        <f t="shared" si="61"/>
        <v>C&amp;I Prescriptive</v>
      </c>
      <c r="E213" s="167" t="str">
        <f t="shared" si="61"/>
        <v>All</v>
      </c>
      <c r="F213" s="167" t="str">
        <f t="shared" si="61"/>
        <v>All</v>
      </c>
      <c r="G213" s="167">
        <f>G208</f>
        <v>2017</v>
      </c>
      <c r="J213" s="191"/>
      <c r="L213" s="185" t="s">
        <v>4</v>
      </c>
      <c r="M213" s="186">
        <f ca="1">INDEX(Analysis!$HB:$HF,MATCH($B213&amp;"_"&amp;M$4,Analysis!$B:$B,0),SUMIFS($L$75:$P$75,$L$76:$P$76,$L213))</f>
        <v>1.8557994323401161</v>
      </c>
    </row>
    <row r="214" spans="2:24">
      <c r="B214" s="167" t="str">
        <f t="shared" si="60"/>
        <v>C&amp;I_C&amp;I Prescriptive_All_All_2017</v>
      </c>
      <c r="C214" s="167" t="str">
        <f>C213</f>
        <v>C&amp;I</v>
      </c>
      <c r="D214" s="167" t="str">
        <f t="shared" ref="D214:G217" si="62">D213</f>
        <v>C&amp;I Prescriptive</v>
      </c>
      <c r="E214" s="167" t="str">
        <f t="shared" si="62"/>
        <v>All</v>
      </c>
      <c r="F214" s="167" t="str">
        <f t="shared" si="62"/>
        <v>All</v>
      </c>
      <c r="G214" s="167">
        <f t="shared" si="62"/>
        <v>2017</v>
      </c>
      <c r="J214" s="191"/>
      <c r="L214" s="185" t="s">
        <v>15</v>
      </c>
      <c r="M214" s="186">
        <f ca="1">INDEX(Analysis!$HB:$HF,MATCH($B214&amp;"_"&amp;M$4,Analysis!$B:$B,0),SUMIFS($L$75:$P$75,$L$76:$P$76,$L214))</f>
        <v>1.8335607502473303</v>
      </c>
    </row>
    <row r="215" spans="2:24">
      <c r="B215" s="167" t="str">
        <f t="shared" si="60"/>
        <v>C&amp;I_C&amp;I Prescriptive_All_All_2017</v>
      </c>
      <c r="C215" s="167" t="str">
        <f t="shared" ref="C215:C217" si="63">C214</f>
        <v>C&amp;I</v>
      </c>
      <c r="D215" s="167" t="str">
        <f t="shared" si="62"/>
        <v>C&amp;I Prescriptive</v>
      </c>
      <c r="E215" s="167" t="str">
        <f t="shared" si="62"/>
        <v>All</v>
      </c>
      <c r="F215" s="167" t="str">
        <f t="shared" si="62"/>
        <v>All</v>
      </c>
      <c r="G215" s="167">
        <f t="shared" si="62"/>
        <v>2017</v>
      </c>
      <c r="J215" s="191"/>
      <c r="L215" s="185" t="s">
        <v>174</v>
      </c>
      <c r="M215" s="186">
        <f ca="1">INDEX(Analysis!$HB:$HF,MATCH($B215&amp;"_"&amp;M$4,Analysis!$B:$B,0),SUMIFS($L$75:$P$75,$L$76:$P$76,$L215))</f>
        <v>2.4805883659907892</v>
      </c>
    </row>
    <row r="216" spans="2:24">
      <c r="B216" s="167" t="str">
        <f t="shared" si="60"/>
        <v>C&amp;I_C&amp;I Prescriptive_All_All_2017</v>
      </c>
      <c r="C216" s="167" t="str">
        <f t="shared" si="63"/>
        <v>C&amp;I</v>
      </c>
      <c r="D216" s="167" t="str">
        <f t="shared" si="62"/>
        <v>C&amp;I Prescriptive</v>
      </c>
      <c r="E216" s="167" t="str">
        <f t="shared" si="62"/>
        <v>All</v>
      </c>
      <c r="F216" s="167" t="str">
        <f t="shared" si="62"/>
        <v>All</v>
      </c>
      <c r="G216" s="167">
        <f t="shared" si="62"/>
        <v>2017</v>
      </c>
      <c r="J216" s="191"/>
      <c r="L216" s="185" t="s">
        <v>16</v>
      </c>
      <c r="M216" s="186">
        <f ca="1">INDEX(Analysis!$HB:$HF,MATCH($B216&amp;"_"&amp;M$4,Analysis!$B:$B,0),SUMIFS($L$75:$P$75,$L$76:$P$76,$L216))</f>
        <v>8.9173600215324509</v>
      </c>
    </row>
    <row r="217" spans="2:24">
      <c r="B217" s="167" t="str">
        <f t="shared" si="60"/>
        <v>C&amp;I_C&amp;I Prescriptive_All_All_2017</v>
      </c>
      <c r="C217" s="167" t="str">
        <f t="shared" si="63"/>
        <v>C&amp;I</v>
      </c>
      <c r="D217" s="167" t="str">
        <f t="shared" si="62"/>
        <v>C&amp;I Prescriptive</v>
      </c>
      <c r="E217" s="167" t="str">
        <f t="shared" si="62"/>
        <v>All</v>
      </c>
      <c r="F217" s="167" t="str">
        <f t="shared" si="62"/>
        <v>All</v>
      </c>
      <c r="G217" s="167">
        <f t="shared" si="62"/>
        <v>2017</v>
      </c>
      <c r="J217" s="191"/>
      <c r="L217" s="185" t="s">
        <v>6</v>
      </c>
      <c r="M217" s="186">
        <f ca="1">INDEX(Analysis!$HB:$HF,MATCH($B217&amp;"_"&amp;M$4,Analysis!$B:$B,0),SUMIFS($L$75:$P$75,$L$76:$P$76,$L217))</f>
        <v>0.26371902816252807</v>
      </c>
    </row>
    <row r="218" spans="2:24">
      <c r="B218" s="167"/>
      <c r="C218" s="167"/>
      <c r="D218" s="167"/>
      <c r="E218" s="167"/>
      <c r="F218" s="167"/>
      <c r="G218" s="167"/>
      <c r="K218" s="171"/>
    </row>
    <row r="219" spans="2:24">
      <c r="B219" s="167"/>
      <c r="C219" s="167"/>
      <c r="D219" s="167"/>
      <c r="E219" s="167"/>
      <c r="F219" s="167"/>
      <c r="G219" s="167"/>
      <c r="I219" s="169" t="s">
        <v>181</v>
      </c>
      <c r="J219" s="169"/>
      <c r="K219" s="170"/>
      <c r="L219" s="169"/>
      <c r="M219" s="169"/>
      <c r="N219" s="169"/>
      <c r="O219" s="169"/>
      <c r="P219" s="169"/>
      <c r="Q219" s="169"/>
      <c r="R219" s="169"/>
      <c r="S219" s="169"/>
      <c r="T219" s="169"/>
      <c r="U219" s="169"/>
      <c r="V219" s="169"/>
      <c r="W219" s="169"/>
      <c r="X219" s="169"/>
    </row>
    <row r="220" spans="2:24">
      <c r="B220" s="167"/>
      <c r="C220" s="167"/>
      <c r="D220" s="167"/>
      <c r="E220" s="167"/>
      <c r="F220" s="167"/>
      <c r="G220" s="167"/>
      <c r="K220" s="171"/>
    </row>
    <row r="221" spans="2:24">
      <c r="B221" s="167"/>
      <c r="C221" s="167"/>
      <c r="D221" s="167"/>
      <c r="E221" s="167"/>
      <c r="F221" s="167"/>
      <c r="G221" s="167"/>
      <c r="J221" s="168" t="s">
        <v>175</v>
      </c>
      <c r="K221" s="171"/>
    </row>
    <row r="222" spans="2:24">
      <c r="B222" s="167"/>
      <c r="C222" s="167"/>
      <c r="D222" s="167"/>
      <c r="E222" s="167"/>
      <c r="F222" s="167"/>
      <c r="G222" s="167"/>
      <c r="K222" s="171"/>
    </row>
    <row r="223" spans="2:24">
      <c r="B223" s="167"/>
      <c r="C223" s="167"/>
      <c r="D223" s="167"/>
      <c r="E223" s="167"/>
      <c r="F223" s="167"/>
      <c r="G223" s="167"/>
      <c r="K223" s="174"/>
      <c r="L223" s="175" t="s">
        <v>160</v>
      </c>
      <c r="M223" s="175" t="s">
        <v>161</v>
      </c>
      <c r="N223" s="175" t="s">
        <v>162</v>
      </c>
    </row>
    <row r="224" spans="2:24">
      <c r="B224" s="192" t="str">
        <f>C224&amp;"_"&amp;D224&amp;"_"&amp;E224&amp;"_"&amp;F224&amp;"_"&amp;G224</f>
        <v>C&amp;I_C&amp;I Custom_Various_C&amp;I Custom_2017</v>
      </c>
      <c r="C224" s="193" t="s">
        <v>142</v>
      </c>
      <c r="D224" s="193" t="s">
        <v>181</v>
      </c>
      <c r="E224" s="193" t="s">
        <v>149</v>
      </c>
      <c r="F224" s="193" t="s">
        <v>181</v>
      </c>
      <c r="G224" s="192">
        <v>2017</v>
      </c>
      <c r="K224" s="185" t="s">
        <v>7</v>
      </c>
      <c r="L224" s="180">
        <v>87</v>
      </c>
      <c r="M224" s="180">
        <f ca="1">INDEX(Analysis!$L:$L,MATCH($B224&amp;"_"&amp;M$4,Analysis!$B:$B,0))</f>
        <v>78</v>
      </c>
      <c r="N224" s="178">
        <f ca="1">IFERROR(M224/L224,0)</f>
        <v>0.89655172413793105</v>
      </c>
    </row>
    <row r="225" spans="2:19">
      <c r="B225" s="192" t="str">
        <f t="shared" ref="B225:B227" si="64">C225&amp;"_"&amp;D225&amp;"_"&amp;E225&amp;"_"&amp;F225&amp;"_"&amp;G225</f>
        <v>C&amp;I_C&amp;I Custom_All_All_2017</v>
      </c>
      <c r="C225" s="192" t="s">
        <v>142</v>
      </c>
      <c r="D225" s="192" t="str">
        <f>D224</f>
        <v>C&amp;I Custom</v>
      </c>
      <c r="E225" s="192" t="s">
        <v>28</v>
      </c>
      <c r="F225" s="192" t="s">
        <v>28</v>
      </c>
      <c r="G225" s="192">
        <v>2017</v>
      </c>
      <c r="K225" s="185" t="s">
        <v>176</v>
      </c>
      <c r="L225" s="189">
        <v>439854.17</v>
      </c>
      <c r="M225" s="189">
        <f>M31</f>
        <v>412769.54000000004</v>
      </c>
      <c r="N225" s="178">
        <f t="shared" ref="N225:N227" si="65">IFERROR(M225/L225,0)</f>
        <v>0.93842361435382105</v>
      </c>
    </row>
    <row r="226" spans="2:19">
      <c r="B226" s="192" t="str">
        <f t="shared" si="64"/>
        <v>C&amp;I_C&amp;I Custom_All_All_2017</v>
      </c>
      <c r="C226" s="192" t="s">
        <v>142</v>
      </c>
      <c r="D226" s="192" t="str">
        <f t="shared" ref="D226:F227" si="66">D225</f>
        <v>C&amp;I Custom</v>
      </c>
      <c r="E226" s="192" t="str">
        <f t="shared" si="66"/>
        <v>All</v>
      </c>
      <c r="F226" s="192" t="str">
        <f t="shared" si="66"/>
        <v>All</v>
      </c>
      <c r="G226" s="192">
        <v>2017</v>
      </c>
      <c r="K226" s="185" t="s">
        <v>177</v>
      </c>
      <c r="L226" s="180">
        <v>2851145.0079999999</v>
      </c>
      <c r="M226" s="180">
        <f ca="1">INDEX(Analysis!$S:$S,MATCH($B226&amp;"_"&amp;M$4,Analysis!$B:$B,0))</f>
        <v>2669925.0532</v>
      </c>
      <c r="N226" s="178">
        <f t="shared" ca="1" si="65"/>
        <v>0.93643958680056028</v>
      </c>
    </row>
    <row r="227" spans="2:19">
      <c r="B227" s="192" t="str">
        <f t="shared" si="64"/>
        <v>C&amp;I_C&amp;I Custom_All_All_2017</v>
      </c>
      <c r="C227" s="192" t="s">
        <v>142</v>
      </c>
      <c r="D227" s="192" t="str">
        <f t="shared" si="66"/>
        <v>C&amp;I Custom</v>
      </c>
      <c r="E227" s="192" t="str">
        <f t="shared" si="66"/>
        <v>All</v>
      </c>
      <c r="F227" s="192" t="str">
        <f t="shared" si="66"/>
        <v>All</v>
      </c>
      <c r="G227" s="192">
        <v>2017</v>
      </c>
      <c r="K227" s="185" t="s">
        <v>178</v>
      </c>
      <c r="L227" s="190">
        <v>690.72299999999996</v>
      </c>
      <c r="M227" s="190">
        <f ca="1">INDEX(Analysis!$AA:$AA,MATCH($B227&amp;"_"&amp;M$4,Analysis!$B:$B,0))</f>
        <v>608.88972000000012</v>
      </c>
      <c r="N227" s="178">
        <f t="shared" ca="1" si="65"/>
        <v>0.88152518448060968</v>
      </c>
    </row>
    <row r="228" spans="2:19">
      <c r="B228" s="167"/>
      <c r="C228" s="167"/>
      <c r="D228" s="167"/>
      <c r="E228" s="167"/>
      <c r="F228" s="167"/>
      <c r="G228" s="167"/>
      <c r="K228" s="171"/>
    </row>
    <row r="229" spans="2:19">
      <c r="B229" s="167"/>
      <c r="C229" s="167"/>
      <c r="D229" s="167"/>
      <c r="E229" s="167"/>
      <c r="F229" s="167"/>
      <c r="G229" s="167"/>
      <c r="J229" s="168" t="s">
        <v>179</v>
      </c>
      <c r="K229" s="171"/>
    </row>
    <row r="230" spans="2:19">
      <c r="B230" s="167"/>
      <c r="C230" s="167"/>
      <c r="D230" s="167"/>
      <c r="E230" s="167"/>
      <c r="F230" s="167"/>
      <c r="G230" s="167"/>
      <c r="K230" s="171"/>
    </row>
    <row r="231" spans="2:19">
      <c r="B231" s="167"/>
      <c r="C231" s="167"/>
      <c r="D231" s="167"/>
      <c r="E231" s="167"/>
      <c r="F231" s="167"/>
      <c r="G231" s="167"/>
      <c r="L231" s="174" t="s">
        <v>180</v>
      </c>
      <c r="M231" s="175" t="s">
        <v>161</v>
      </c>
    </row>
    <row r="232" spans="2:19">
      <c r="B232" s="167" t="str">
        <f t="shared" ref="B232:B236" si="67">C232&amp;"_"&amp;D232&amp;"_"&amp;E232&amp;"_"&amp;F232&amp;"_"&amp;G232</f>
        <v>C&amp;I_C&amp;I Custom_All_All_2017</v>
      </c>
      <c r="C232" s="167" t="str">
        <f>C227</f>
        <v>C&amp;I</v>
      </c>
      <c r="D232" s="167" t="str">
        <f>D227</f>
        <v>C&amp;I Custom</v>
      </c>
      <c r="E232" s="167" t="str">
        <f t="shared" ref="E232:F232" si="68">E227</f>
        <v>All</v>
      </c>
      <c r="F232" s="167" t="str">
        <f t="shared" si="68"/>
        <v>All</v>
      </c>
      <c r="G232" s="167">
        <f>G227</f>
        <v>2017</v>
      </c>
      <c r="J232" s="191"/>
      <c r="L232" s="185" t="s">
        <v>4</v>
      </c>
      <c r="M232" s="186">
        <f ca="1">INDEX(Analysis!$HB:$HF,MATCH($B232&amp;"_"&amp;M$4,Analysis!$B:$B,0),SUMIFS($L$75:$P$75,$L$76:$P$76,$L232))</f>
        <v>1.189735340490933</v>
      </c>
    </row>
    <row r="233" spans="2:19">
      <c r="B233" s="167" t="str">
        <f t="shared" si="67"/>
        <v>C&amp;I_C&amp;I Custom_All_All_2017</v>
      </c>
      <c r="C233" s="167" t="str">
        <f>C232</f>
        <v>C&amp;I</v>
      </c>
      <c r="D233" s="167" t="str">
        <f t="shared" ref="D233:G236" si="69">D232</f>
        <v>C&amp;I Custom</v>
      </c>
      <c r="E233" s="167" t="str">
        <f t="shared" si="69"/>
        <v>All</v>
      </c>
      <c r="F233" s="167" t="str">
        <f t="shared" si="69"/>
        <v>All</v>
      </c>
      <c r="G233" s="167">
        <f t="shared" si="69"/>
        <v>2017</v>
      </c>
      <c r="J233" s="191"/>
      <c r="L233" s="185" t="s">
        <v>15</v>
      </c>
      <c r="M233" s="186">
        <f ca="1">INDEX(Analysis!$HB:$HF,MATCH($B233&amp;"_"&amp;M$4,Analysis!$B:$B,0),SUMIFS($L$75:$P$75,$L$76:$P$76,$L233))</f>
        <v>2.0866598477372347</v>
      </c>
    </row>
    <row r="234" spans="2:19">
      <c r="B234" s="167" t="str">
        <f t="shared" si="67"/>
        <v>C&amp;I_C&amp;I Custom_All_All_2017</v>
      </c>
      <c r="C234" s="167" t="str">
        <f t="shared" ref="C234:C236" si="70">C233</f>
        <v>C&amp;I</v>
      </c>
      <c r="D234" s="167" t="str">
        <f t="shared" si="69"/>
        <v>C&amp;I Custom</v>
      </c>
      <c r="E234" s="167" t="str">
        <f t="shared" si="69"/>
        <v>All</v>
      </c>
      <c r="F234" s="167" t="str">
        <f t="shared" si="69"/>
        <v>All</v>
      </c>
      <c r="G234" s="167">
        <f t="shared" si="69"/>
        <v>2017</v>
      </c>
      <c r="J234" s="191"/>
      <c r="L234" s="185" t="s">
        <v>174</v>
      </c>
      <c r="M234" s="186">
        <f ca="1">INDEX(Analysis!$HB:$HF,MATCH($B234&amp;"_"&amp;M$4,Analysis!$B:$B,0),SUMIFS($L$75:$P$75,$L$76:$P$76,$L234))</f>
        <v>1.5796014345513414</v>
      </c>
    </row>
    <row r="235" spans="2:19">
      <c r="B235" s="167" t="str">
        <f t="shared" si="67"/>
        <v>C&amp;I_C&amp;I Custom_All_All_2017</v>
      </c>
      <c r="C235" s="167" t="str">
        <f t="shared" si="70"/>
        <v>C&amp;I</v>
      </c>
      <c r="D235" s="167" t="str">
        <f t="shared" si="69"/>
        <v>C&amp;I Custom</v>
      </c>
      <c r="E235" s="167" t="str">
        <f t="shared" si="69"/>
        <v>All</v>
      </c>
      <c r="F235" s="167" t="str">
        <f t="shared" si="69"/>
        <v>All</v>
      </c>
      <c r="G235" s="167">
        <f t="shared" si="69"/>
        <v>2017</v>
      </c>
      <c r="J235" s="191"/>
      <c r="L235" s="185" t="s">
        <v>16</v>
      </c>
      <c r="M235" s="186">
        <f ca="1">INDEX(Analysis!$HB:$HF,MATCH($B235&amp;"_"&amp;M$4,Analysis!$B:$B,0),SUMIFS($L$75:$P$75,$L$76:$P$76,$L235))</f>
        <v>5.0299844344722446</v>
      </c>
    </row>
    <row r="236" spans="2:19">
      <c r="B236" s="167" t="str">
        <f t="shared" si="67"/>
        <v>C&amp;I_C&amp;I Custom_All_All_2017</v>
      </c>
      <c r="C236" s="167" t="str">
        <f t="shared" si="70"/>
        <v>C&amp;I</v>
      </c>
      <c r="D236" s="167" t="str">
        <f t="shared" si="69"/>
        <v>C&amp;I Custom</v>
      </c>
      <c r="E236" s="167" t="str">
        <f t="shared" si="69"/>
        <v>All</v>
      </c>
      <c r="F236" s="167" t="str">
        <f t="shared" si="69"/>
        <v>All</v>
      </c>
      <c r="G236" s="167">
        <f t="shared" si="69"/>
        <v>2017</v>
      </c>
      <c r="J236" s="191"/>
      <c r="L236" s="185" t="s">
        <v>6</v>
      </c>
      <c r="M236" s="186">
        <f ca="1">INDEX(Analysis!$HB:$HF,MATCH($B236&amp;"_"&amp;M$4,Analysis!$B:$B,0),SUMIFS($L$75:$P$75,$L$76:$P$76,$L236))</f>
        <v>0.267480527200672</v>
      </c>
    </row>
    <row r="237" spans="2:19">
      <c r="B237" s="167"/>
      <c r="C237" s="167"/>
      <c r="D237" s="167"/>
      <c r="E237" s="167"/>
      <c r="F237" s="167"/>
      <c r="G237" s="167"/>
      <c r="K237" s="171"/>
    </row>
    <row r="238" spans="2:19">
      <c r="B238" s="167"/>
      <c r="C238" s="167"/>
      <c r="D238" s="167"/>
      <c r="E238" s="167"/>
      <c r="F238" s="167"/>
      <c r="G238" s="167"/>
      <c r="K238" s="171"/>
      <c r="S238" s="197"/>
    </row>
    <row r="239" spans="2:19">
      <c r="B239" s="167"/>
      <c r="C239" s="167"/>
      <c r="D239" s="167"/>
      <c r="E239" s="167"/>
      <c r="F239" s="167"/>
      <c r="G239" s="167"/>
      <c r="K239" s="171"/>
    </row>
  </sheetData>
  <mergeCells count="2">
    <mergeCell ref="K23:N23"/>
    <mergeCell ref="K29:N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1"/>
  </sheetPr>
  <dimension ref="A2:W26"/>
  <sheetViews>
    <sheetView workbookViewId="0">
      <selection activeCell="R20" sqref="R20"/>
    </sheetView>
  </sheetViews>
  <sheetFormatPr defaultRowHeight="15"/>
  <cols>
    <col min="2" max="2" width="13" customWidth="1"/>
    <col min="3" max="4" width="8.7109375" customWidth="1"/>
    <col min="5" max="5" width="11.5703125" bestFit="1" customWidth="1"/>
    <col min="6" max="6" width="27.7109375" bestFit="1" customWidth="1"/>
    <col min="7" max="7" width="8.28515625" bestFit="1" customWidth="1"/>
    <col min="8" max="8" width="9.28515625" bestFit="1" customWidth="1"/>
    <col min="9" max="9" width="8.85546875" bestFit="1" customWidth="1"/>
    <col min="10" max="10" width="11.7109375" bestFit="1" customWidth="1"/>
    <col min="11" max="11" width="12.28515625" bestFit="1" customWidth="1"/>
    <col min="12" max="12" width="14.42578125" hidden="1" customWidth="1"/>
    <col min="13" max="13" width="14.42578125" customWidth="1"/>
    <col min="14" max="16" width="14.42578125" hidden="1" customWidth="1"/>
    <col min="17" max="17" width="17.42578125" bestFit="1" customWidth="1"/>
    <col min="18" max="18" width="16.28515625" customWidth="1"/>
    <col min="19" max="19" width="15.5703125" bestFit="1" customWidth="1"/>
    <col min="20" max="20" width="13.85546875" customWidth="1"/>
    <col min="21" max="21" width="11.140625" customWidth="1"/>
    <col min="22" max="23" width="8.85546875" customWidth="1"/>
    <col min="24" max="24" width="12.42578125" customWidth="1"/>
    <col min="25" max="31" width="8.85546875" customWidth="1"/>
    <col min="32" max="32" width="10.85546875" customWidth="1"/>
    <col min="33" max="35" width="8.85546875" customWidth="1"/>
  </cols>
  <sheetData>
    <row r="2" spans="1:23" s="1" customFormat="1">
      <c r="A2" s="10" t="s">
        <v>53</v>
      </c>
      <c r="C2" s="10"/>
      <c r="D2" s="10"/>
      <c r="E2" s="3"/>
      <c r="F2" s="4"/>
      <c r="G2" s="4"/>
      <c r="H2" s="4"/>
      <c r="I2" s="4"/>
      <c r="J2" s="4"/>
      <c r="K2"/>
      <c r="L2" s="45"/>
      <c r="M2" s="45"/>
      <c r="N2" s="45"/>
      <c r="O2"/>
      <c r="P2"/>
    </row>
    <row r="3" spans="1:23" s="1" customFormat="1">
      <c r="A3" s="13" t="str">
        <f>HYPERLINK("#'Contents'!a1","Return to Contents")</f>
        <v>Return to Contents</v>
      </c>
      <c r="C3" s="13"/>
      <c r="D3" s="13"/>
      <c r="E3" s="3"/>
      <c r="F3" s="4"/>
      <c r="G3" s="4"/>
      <c r="H3" s="4"/>
      <c r="I3" s="4"/>
      <c r="J3" s="4"/>
      <c r="K3" s="49"/>
      <c r="L3" s="49"/>
      <c r="M3" s="49"/>
      <c r="N3" s="49"/>
      <c r="O3" s="49"/>
      <c r="P3" s="49"/>
    </row>
    <row r="4" spans="1:23" s="1" customFormat="1">
      <c r="A4" s="13"/>
      <c r="C4" s="13"/>
      <c r="D4" s="13"/>
      <c r="E4" s="3"/>
      <c r="F4" s="4"/>
      <c r="G4" s="4"/>
      <c r="H4" s="4"/>
      <c r="I4" s="4"/>
      <c r="J4" s="4"/>
      <c r="K4" s="49"/>
      <c r="L4" s="49"/>
      <c r="M4" s="49"/>
      <c r="N4" s="49"/>
      <c r="O4" s="49"/>
      <c r="P4" s="49"/>
    </row>
    <row r="5" spans="1:23" s="1" customFormat="1">
      <c r="A5" s="13"/>
      <c r="C5" s="13"/>
      <c r="D5" s="13"/>
      <c r="E5" s="3"/>
      <c r="F5" s="4"/>
      <c r="G5" s="4"/>
      <c r="H5" s="4"/>
      <c r="I5" s="4"/>
      <c r="J5" s="4"/>
      <c r="K5" s="49"/>
      <c r="L5" s="49"/>
      <c r="M5" s="49"/>
      <c r="N5" s="49"/>
      <c r="O5" s="49"/>
      <c r="P5" s="49"/>
    </row>
    <row r="6" spans="1:23" s="1" customFormat="1" ht="14.45" customHeight="1">
      <c r="B6" s="2"/>
      <c r="C6" s="2"/>
      <c r="D6" s="2"/>
      <c r="E6" s="5"/>
      <c r="F6" s="5"/>
      <c r="G6" s="5"/>
      <c r="H6" s="5"/>
      <c r="I6" s="5"/>
      <c r="J6" s="5"/>
      <c r="K6"/>
      <c r="L6" s="300" t="s">
        <v>77</v>
      </c>
      <c r="M6" s="301"/>
      <c r="N6" s="301"/>
      <c r="O6" s="301"/>
      <c r="P6" s="302"/>
      <c r="Q6" s="305" t="s">
        <v>82</v>
      </c>
      <c r="R6" s="303" t="s">
        <v>11</v>
      </c>
      <c r="S6" s="303" t="s">
        <v>73</v>
      </c>
      <c r="V6"/>
      <c r="W6"/>
    </row>
    <row r="7" spans="1:23" s="1" customFormat="1" ht="41.45" customHeight="1">
      <c r="B7" s="15" t="s">
        <v>8</v>
      </c>
      <c r="C7" s="15" t="s">
        <v>67</v>
      </c>
      <c r="D7" s="15" t="s">
        <v>79</v>
      </c>
      <c r="E7" s="15" t="s">
        <v>3</v>
      </c>
      <c r="F7" s="27" t="s">
        <v>5</v>
      </c>
      <c r="G7" s="27" t="s">
        <v>141</v>
      </c>
      <c r="H7" s="27" t="s">
        <v>2</v>
      </c>
      <c r="I7" s="27" t="s">
        <v>57</v>
      </c>
      <c r="J7" s="27" t="s">
        <v>224</v>
      </c>
      <c r="K7" s="121" t="s">
        <v>65</v>
      </c>
      <c r="L7" s="18" t="s">
        <v>81</v>
      </c>
      <c r="M7" s="139" t="s">
        <v>245</v>
      </c>
      <c r="N7" s="202" t="s">
        <v>131</v>
      </c>
      <c r="O7" s="141" t="s">
        <v>131</v>
      </c>
      <c r="P7" s="142" t="s">
        <v>131</v>
      </c>
      <c r="Q7" s="306"/>
      <c r="R7" s="304"/>
      <c r="S7" s="304"/>
      <c r="V7"/>
      <c r="W7"/>
    </row>
    <row r="8" spans="1:23" s="1" customFormat="1">
      <c r="B8" s="24" t="str">
        <f>E8&amp;"_"&amp;F8&amp;"_"&amp;G8&amp;"_"&amp;H8&amp;"_"&amp;I8&amp;"_"&amp;J8</f>
        <v>Residential_Residential Lighting_All_All_2017_Actual</v>
      </c>
      <c r="C8" s="24" t="b">
        <f>COUNTIF($B$8:B8,B8)=1</f>
        <v>1</v>
      </c>
      <c r="D8" s="24" t="b">
        <v>1</v>
      </c>
      <c r="E8" s="16" t="s">
        <v>1</v>
      </c>
      <c r="F8" s="17" t="s">
        <v>144</v>
      </c>
      <c r="G8" s="17" t="s">
        <v>28</v>
      </c>
      <c r="H8" s="17" t="s">
        <v>28</v>
      </c>
      <c r="I8" s="17">
        <v>2017</v>
      </c>
      <c r="J8" s="154" t="s">
        <v>161</v>
      </c>
      <c r="K8" s="122">
        <v>1</v>
      </c>
      <c r="L8" s="123">
        <f t="shared" ref="L8:L20" si="0">(T8-U8)*M8</f>
        <v>0</v>
      </c>
      <c r="M8" s="201">
        <v>1</v>
      </c>
      <c r="N8" s="140"/>
      <c r="O8" s="59"/>
      <c r="P8" s="124"/>
      <c r="Q8" s="287">
        <v>1487.79</v>
      </c>
      <c r="R8" s="288">
        <v>6157.3</v>
      </c>
      <c r="S8" s="289">
        <v>7645.09</v>
      </c>
      <c r="V8"/>
      <c r="W8"/>
    </row>
    <row r="9" spans="1:23" s="1" customFormat="1">
      <c r="B9" s="24" t="str">
        <f t="shared" ref="B9:B20" si="1">E9&amp;"_"&amp;F9&amp;"_"&amp;G9&amp;"_"&amp;H9&amp;"_"&amp;I9&amp;"_"&amp;J9</f>
        <v>Residential_Appliance Recycling_All_All_2017_Actual</v>
      </c>
      <c r="C9" s="24" t="b">
        <f>COUNTIF($B$8:B9,B9)=1</f>
        <v>1</v>
      </c>
      <c r="D9" s="24" t="b">
        <v>1</v>
      </c>
      <c r="E9" s="16" t="s">
        <v>1</v>
      </c>
      <c r="F9" s="17" t="s">
        <v>192</v>
      </c>
      <c r="G9" s="17" t="s">
        <v>28</v>
      </c>
      <c r="H9" s="17" t="s">
        <v>28</v>
      </c>
      <c r="I9" s="17">
        <v>2017</v>
      </c>
      <c r="J9" s="154" t="s">
        <v>161</v>
      </c>
      <c r="K9" s="122">
        <v>1</v>
      </c>
      <c r="L9" s="123">
        <f t="shared" si="0"/>
        <v>0</v>
      </c>
      <c r="M9" s="201">
        <v>1</v>
      </c>
      <c r="N9" s="140"/>
      <c r="O9" s="59"/>
      <c r="P9" s="124"/>
      <c r="Q9" s="290">
        <v>8209.15</v>
      </c>
      <c r="R9" s="288">
        <v>3751</v>
      </c>
      <c r="S9" s="289">
        <v>11960.15</v>
      </c>
      <c r="V9"/>
      <c r="W9"/>
    </row>
    <row r="10" spans="1:23" s="1" customFormat="1">
      <c r="B10" s="24" t="str">
        <f t="shared" si="1"/>
        <v>Residential_High Efficiency HVAC_All_All_2017_Actual</v>
      </c>
      <c r="C10" s="24" t="b">
        <f>COUNTIF($B$8:B10,B10)=1</f>
        <v>1</v>
      </c>
      <c r="D10" s="24" t="b">
        <v>1</v>
      </c>
      <c r="E10" s="16" t="s">
        <v>1</v>
      </c>
      <c r="F10" s="17" t="s">
        <v>193</v>
      </c>
      <c r="G10" s="17" t="s">
        <v>28</v>
      </c>
      <c r="H10" s="17" t="s">
        <v>28</v>
      </c>
      <c r="I10" s="154">
        <v>2017</v>
      </c>
      <c r="J10" s="154" t="s">
        <v>161</v>
      </c>
      <c r="K10" s="122">
        <v>1</v>
      </c>
      <c r="L10" s="123">
        <f t="shared" si="0"/>
        <v>0</v>
      </c>
      <c r="M10" s="201">
        <v>1</v>
      </c>
      <c r="N10" s="140"/>
      <c r="O10" s="59"/>
      <c r="P10" s="124"/>
      <c r="Q10" s="290">
        <v>0</v>
      </c>
      <c r="R10" s="291">
        <v>540</v>
      </c>
      <c r="S10" s="289">
        <v>540</v>
      </c>
      <c r="V10"/>
      <c r="W10"/>
    </row>
    <row r="11" spans="1:23" s="1" customFormat="1">
      <c r="B11" s="24" t="str">
        <f t="shared" si="1"/>
        <v>Residential_Whole House Efficiency_All_All_2017_Actual</v>
      </c>
      <c r="C11" s="24" t="b">
        <f>COUNTIF($B$8:B11,B11)=1</f>
        <v>1</v>
      </c>
      <c r="D11" s="24" t="b">
        <v>1</v>
      </c>
      <c r="E11" s="16" t="s">
        <v>1</v>
      </c>
      <c r="F11" s="17" t="s">
        <v>145</v>
      </c>
      <c r="G11" s="17" t="s">
        <v>28</v>
      </c>
      <c r="H11" s="17" t="s">
        <v>28</v>
      </c>
      <c r="I11" s="154">
        <v>2017</v>
      </c>
      <c r="J11" s="154" t="s">
        <v>161</v>
      </c>
      <c r="K11" s="122">
        <v>1</v>
      </c>
      <c r="L11" s="123">
        <f t="shared" si="0"/>
        <v>0</v>
      </c>
      <c r="M11" s="201">
        <v>1</v>
      </c>
      <c r="N11" s="140"/>
      <c r="O11" s="59"/>
      <c r="P11" s="124"/>
      <c r="Q11" s="287">
        <v>5044.6899999999996</v>
      </c>
      <c r="R11" s="291">
        <v>0</v>
      </c>
      <c r="S11" s="289">
        <v>5044.6899999999996</v>
      </c>
      <c r="V11"/>
      <c r="W11"/>
    </row>
    <row r="12" spans="1:23" s="1" customFormat="1">
      <c r="B12" s="24" t="str">
        <f t="shared" si="1"/>
        <v>Residential_Residential Audit_All_All_2017_Actual</v>
      </c>
      <c r="C12" s="24" t="b">
        <f>COUNTIF($B$8:B12,B12)=1</f>
        <v>1</v>
      </c>
      <c r="D12" s="24" t="b">
        <v>0</v>
      </c>
      <c r="E12" s="16" t="s">
        <v>1</v>
      </c>
      <c r="F12" s="17" t="s">
        <v>143</v>
      </c>
      <c r="G12" s="17" t="s">
        <v>28</v>
      </c>
      <c r="H12" s="17" t="s">
        <v>28</v>
      </c>
      <c r="I12" s="17">
        <v>2017</v>
      </c>
      <c r="J12" s="154" t="s">
        <v>161</v>
      </c>
      <c r="K12" s="122">
        <v>1</v>
      </c>
      <c r="L12" s="123">
        <f t="shared" si="0"/>
        <v>0</v>
      </c>
      <c r="M12" s="201">
        <v>1</v>
      </c>
      <c r="N12" s="140"/>
      <c r="O12" s="59"/>
      <c r="P12" s="124"/>
      <c r="Q12" s="287">
        <v>0</v>
      </c>
      <c r="R12" s="291">
        <v>0</v>
      </c>
      <c r="S12" s="289">
        <v>0</v>
      </c>
      <c r="V12"/>
      <c r="W12"/>
    </row>
    <row r="13" spans="1:23" s="1" customFormat="1">
      <c r="B13" s="24" t="str">
        <f t="shared" si="1"/>
        <v>Residential_School-Based Education_All_All_2017_Actual</v>
      </c>
      <c r="C13" s="24" t="b">
        <f>COUNTIF($B$8:B13,B13)=1</f>
        <v>1</v>
      </c>
      <c r="D13" s="24" t="b">
        <v>1</v>
      </c>
      <c r="E13" s="16" t="s">
        <v>1</v>
      </c>
      <c r="F13" s="17" t="s">
        <v>200</v>
      </c>
      <c r="G13" s="17" t="s">
        <v>28</v>
      </c>
      <c r="H13" s="17" t="s">
        <v>28</v>
      </c>
      <c r="I13" s="17">
        <v>2017</v>
      </c>
      <c r="J13" s="154" t="s">
        <v>161</v>
      </c>
      <c r="K13" s="122">
        <v>1</v>
      </c>
      <c r="L13" s="123">
        <f t="shared" si="0"/>
        <v>0</v>
      </c>
      <c r="M13" s="201">
        <v>1</v>
      </c>
      <c r="N13" s="140"/>
      <c r="O13" s="59"/>
      <c r="P13" s="124"/>
      <c r="Q13" s="287">
        <v>57339.42</v>
      </c>
      <c r="R13" s="291">
        <v>0</v>
      </c>
      <c r="S13" s="289">
        <v>57339.42</v>
      </c>
      <c r="V13"/>
      <c r="W13"/>
    </row>
    <row r="14" spans="1:23" s="1" customFormat="1">
      <c r="B14" s="24" t="str">
        <f t="shared" si="1"/>
        <v>Residential_Weatherization_All_All_2017_Actual</v>
      </c>
      <c r="C14" s="24" t="b">
        <f>COUNTIF($B$8:B14,B14)=1</f>
        <v>1</v>
      </c>
      <c r="D14" s="24" t="b">
        <v>0</v>
      </c>
      <c r="E14" s="16" t="s">
        <v>1</v>
      </c>
      <c r="F14" s="17" t="s">
        <v>83</v>
      </c>
      <c r="G14" s="17" t="s">
        <v>28</v>
      </c>
      <c r="H14" s="17" t="s">
        <v>28</v>
      </c>
      <c r="I14" s="17">
        <v>2017</v>
      </c>
      <c r="J14" s="154" t="s">
        <v>161</v>
      </c>
      <c r="K14" s="122">
        <v>1</v>
      </c>
      <c r="L14" s="123">
        <f t="shared" si="0"/>
        <v>0</v>
      </c>
      <c r="M14" s="201">
        <v>1</v>
      </c>
      <c r="N14" s="140"/>
      <c r="O14" s="59"/>
      <c r="P14" s="124"/>
      <c r="Q14" s="287">
        <v>0</v>
      </c>
      <c r="R14" s="291">
        <v>0</v>
      </c>
      <c r="S14" s="289">
        <v>0</v>
      </c>
      <c r="V14"/>
      <c r="W14"/>
    </row>
    <row r="15" spans="1:23" s="1" customFormat="1">
      <c r="B15" s="24" t="str">
        <f t="shared" si="1"/>
        <v>C&amp;I_C&amp;I Prescriptive_All_All_2017_Actual</v>
      </c>
      <c r="C15" s="24" t="b">
        <f>COUNTIF($B$8:B15,B15)=1</f>
        <v>1</v>
      </c>
      <c r="D15" s="24" t="b">
        <v>1</v>
      </c>
      <c r="E15" s="16" t="s">
        <v>142</v>
      </c>
      <c r="F15" s="17" t="s">
        <v>203</v>
      </c>
      <c r="G15" s="17" t="s">
        <v>28</v>
      </c>
      <c r="H15" s="17" t="s">
        <v>28</v>
      </c>
      <c r="I15" s="17">
        <v>2017</v>
      </c>
      <c r="J15" s="154" t="s">
        <v>161</v>
      </c>
      <c r="K15" s="122">
        <v>1</v>
      </c>
      <c r="L15" s="123">
        <f t="shared" si="0"/>
        <v>0</v>
      </c>
      <c r="M15" s="201">
        <v>1</v>
      </c>
      <c r="N15" s="140"/>
      <c r="O15" s="59"/>
      <c r="P15" s="124"/>
      <c r="Q15" s="287">
        <v>17733.91</v>
      </c>
      <c r="R15" s="292">
        <v>57842.66</v>
      </c>
      <c r="S15" s="289">
        <v>75576.570000000007</v>
      </c>
      <c r="V15"/>
      <c r="W15"/>
    </row>
    <row r="16" spans="1:23" s="1" customFormat="1">
      <c r="B16" s="24" t="str">
        <f t="shared" si="1"/>
        <v>C&amp;I_C&amp;I Custom_All_All_2017_Actual</v>
      </c>
      <c r="C16" s="24" t="b">
        <f>COUNTIF($B$8:B16,B16)=1</f>
        <v>1</v>
      </c>
      <c r="D16" s="24" t="b">
        <v>1</v>
      </c>
      <c r="E16" s="16" t="s">
        <v>142</v>
      </c>
      <c r="F16" s="17" t="s">
        <v>181</v>
      </c>
      <c r="G16" s="17" t="s">
        <v>28</v>
      </c>
      <c r="H16" s="17" t="s">
        <v>28</v>
      </c>
      <c r="I16" s="17">
        <v>2017</v>
      </c>
      <c r="J16" s="154" t="s">
        <v>161</v>
      </c>
      <c r="K16" s="122">
        <v>1</v>
      </c>
      <c r="L16" s="123">
        <f t="shared" si="0"/>
        <v>0</v>
      </c>
      <c r="M16" s="201">
        <v>1</v>
      </c>
      <c r="N16" s="140"/>
      <c r="O16" s="59"/>
      <c r="P16" s="124"/>
      <c r="Q16" s="290">
        <v>104560.41</v>
      </c>
      <c r="R16" s="292">
        <v>308209.13</v>
      </c>
      <c r="S16" s="289">
        <v>412769.54000000004</v>
      </c>
      <c r="V16"/>
      <c r="W16"/>
    </row>
    <row r="17" spans="2:23" s="1" customFormat="1">
      <c r="B17" s="24" t="str">
        <f t="shared" ref="B17:B18" si="2">E17&amp;"_"&amp;F17&amp;"_"&amp;G17&amp;"_"&amp;H17&amp;"_"&amp;I17&amp;"_"&amp;J17</f>
        <v>Residential_Cross Marketing and Training_All_All_2017_Actual</v>
      </c>
      <c r="C17" s="24" t="b">
        <f>COUNTIF($B$8:B17,B17)=1</f>
        <v>1</v>
      </c>
      <c r="D17" s="24" t="b">
        <v>1</v>
      </c>
      <c r="E17" s="16" t="s">
        <v>1</v>
      </c>
      <c r="F17" s="154" t="s">
        <v>156</v>
      </c>
      <c r="G17" s="154" t="s">
        <v>28</v>
      </c>
      <c r="H17" s="154" t="s">
        <v>28</v>
      </c>
      <c r="I17" s="154">
        <v>2017</v>
      </c>
      <c r="J17" s="154" t="s">
        <v>161</v>
      </c>
      <c r="K17" s="122">
        <v>1</v>
      </c>
      <c r="L17" s="123">
        <f t="shared" si="0"/>
        <v>0</v>
      </c>
      <c r="M17" s="201">
        <v>0</v>
      </c>
      <c r="N17" s="140"/>
      <c r="O17" s="59"/>
      <c r="P17" s="124"/>
      <c r="Q17" s="290">
        <v>0</v>
      </c>
      <c r="R17" s="291">
        <v>0</v>
      </c>
      <c r="S17" s="289">
        <v>0</v>
      </c>
      <c r="V17"/>
      <c r="W17"/>
    </row>
    <row r="18" spans="2:23" s="1" customFormat="1">
      <c r="B18" s="24" t="str">
        <f t="shared" si="2"/>
        <v>Residential_General Administration_All_All_2017_Actual</v>
      </c>
      <c r="C18" s="24" t="b">
        <f>COUNTIF($B$8:B18,B18)=1</f>
        <v>1</v>
      </c>
      <c r="D18" s="24" t="b">
        <v>1</v>
      </c>
      <c r="E18" s="16" t="s">
        <v>1</v>
      </c>
      <c r="F18" s="154" t="s">
        <v>157</v>
      </c>
      <c r="G18" s="154" t="s">
        <v>28</v>
      </c>
      <c r="H18" s="154" t="s">
        <v>28</v>
      </c>
      <c r="I18" s="154">
        <v>2017</v>
      </c>
      <c r="J18" s="154" t="s">
        <v>161</v>
      </c>
      <c r="K18" s="122">
        <v>1</v>
      </c>
      <c r="L18" s="123">
        <f t="shared" si="0"/>
        <v>0</v>
      </c>
      <c r="M18" s="201">
        <v>0</v>
      </c>
      <c r="N18" s="140"/>
      <c r="O18" s="59"/>
      <c r="P18" s="124"/>
      <c r="Q18" s="290">
        <v>0</v>
      </c>
      <c r="R18" s="291">
        <v>0</v>
      </c>
      <c r="S18" s="289">
        <v>0</v>
      </c>
      <c r="V18"/>
      <c r="W18"/>
    </row>
    <row r="19" spans="2:23" s="1" customFormat="1">
      <c r="B19" s="24" t="str">
        <f t="shared" si="1"/>
        <v>C&amp;I_Cross Marketing and Training_All_All_2017_Actual</v>
      </c>
      <c r="C19" s="24" t="b">
        <f>COUNTIF($B$8:B19,B19)=1</f>
        <v>1</v>
      </c>
      <c r="D19" s="24" t="b">
        <v>1</v>
      </c>
      <c r="E19" s="16" t="s">
        <v>142</v>
      </c>
      <c r="F19" s="154" t="s">
        <v>156</v>
      </c>
      <c r="G19" s="154" t="s">
        <v>28</v>
      </c>
      <c r="H19" s="154" t="s">
        <v>28</v>
      </c>
      <c r="I19" s="154">
        <v>2017</v>
      </c>
      <c r="J19" s="154" t="s">
        <v>161</v>
      </c>
      <c r="K19" s="122">
        <v>1</v>
      </c>
      <c r="L19" s="123">
        <f t="shared" si="0"/>
        <v>0</v>
      </c>
      <c r="M19" s="201">
        <v>0</v>
      </c>
      <c r="N19" s="140"/>
      <c r="O19" s="59"/>
      <c r="P19" s="124"/>
      <c r="Q19" s="290">
        <v>0</v>
      </c>
      <c r="R19" s="291">
        <v>0</v>
      </c>
      <c r="S19" s="289">
        <v>0</v>
      </c>
      <c r="V19"/>
      <c r="W19"/>
    </row>
    <row r="20" spans="2:23" s="1" customFormat="1">
      <c r="B20" s="24" t="str">
        <f t="shared" si="1"/>
        <v>C&amp;I_General Administration_All_All_2017_Actual</v>
      </c>
      <c r="C20" s="24" t="b">
        <f>COUNTIF($B$8:B20,B20)=1</f>
        <v>1</v>
      </c>
      <c r="D20" s="24" t="b">
        <v>1</v>
      </c>
      <c r="E20" s="16" t="s">
        <v>142</v>
      </c>
      <c r="F20" s="154" t="s">
        <v>157</v>
      </c>
      <c r="G20" s="154" t="s">
        <v>28</v>
      </c>
      <c r="H20" s="154" t="s">
        <v>28</v>
      </c>
      <c r="I20" s="154">
        <v>2017</v>
      </c>
      <c r="J20" s="154" t="s">
        <v>161</v>
      </c>
      <c r="K20" s="122">
        <v>1</v>
      </c>
      <c r="L20" s="123">
        <f t="shared" si="0"/>
        <v>0</v>
      </c>
      <c r="M20" s="201">
        <v>0</v>
      </c>
      <c r="N20" s="140"/>
      <c r="O20" s="59"/>
      <c r="P20" s="124"/>
      <c r="Q20" s="290">
        <v>0</v>
      </c>
      <c r="R20" s="291">
        <v>0</v>
      </c>
      <c r="S20" s="289">
        <v>0</v>
      </c>
      <c r="V20"/>
      <c r="W20"/>
    </row>
    <row r="21" spans="2:23" s="1" customFormat="1">
      <c r="B21" s="24" t="str">
        <f t="shared" ref="B21:B22" si="3">E21&amp;"_"&amp;F21&amp;"_"&amp;G21&amp;"_"&amp;H21&amp;"_"&amp;I21&amp;"_"&amp;J21</f>
        <v>All_Cross Marketing and Training_All_All_2017_Actual</v>
      </c>
      <c r="C21" s="24" t="b">
        <f>COUNTIF($B$8:B21,B21)=1</f>
        <v>1</v>
      </c>
      <c r="D21" s="24" t="b">
        <v>1</v>
      </c>
      <c r="E21" s="16" t="s">
        <v>28</v>
      </c>
      <c r="F21" s="154" t="s">
        <v>156</v>
      </c>
      <c r="G21" s="154" t="s">
        <v>28</v>
      </c>
      <c r="H21" s="154" t="s">
        <v>28</v>
      </c>
      <c r="I21" s="154">
        <v>2017</v>
      </c>
      <c r="J21" s="154" t="s">
        <v>161</v>
      </c>
      <c r="K21" s="122">
        <v>1</v>
      </c>
      <c r="L21" s="123">
        <f>(T23-U21)*M21</f>
        <v>0</v>
      </c>
      <c r="M21" s="201">
        <v>1</v>
      </c>
      <c r="N21" s="140"/>
      <c r="O21" s="59"/>
      <c r="P21" s="124"/>
      <c r="Q21" s="290">
        <v>86649.23</v>
      </c>
      <c r="R21" s="291">
        <v>0</v>
      </c>
      <c r="S21" s="289">
        <v>86649.23</v>
      </c>
      <c r="V21"/>
    </row>
    <row r="22" spans="2:23" s="1" customFormat="1">
      <c r="B22" s="24" t="str">
        <f t="shared" si="3"/>
        <v>ALl_General Administration_All_All_2017_Actual</v>
      </c>
      <c r="C22" s="24" t="b">
        <f>COUNTIF($B$8:B22,B22)=1</f>
        <v>1</v>
      </c>
      <c r="D22" s="24" t="b">
        <v>1</v>
      </c>
      <c r="E22" s="16" t="s">
        <v>288</v>
      </c>
      <c r="F22" s="154" t="s">
        <v>157</v>
      </c>
      <c r="G22" s="154" t="s">
        <v>28</v>
      </c>
      <c r="H22" s="154" t="s">
        <v>28</v>
      </c>
      <c r="I22" s="154">
        <v>2017</v>
      </c>
      <c r="J22" s="154" t="s">
        <v>161</v>
      </c>
      <c r="K22" s="122">
        <v>1</v>
      </c>
      <c r="L22" s="123">
        <f>(T22-U22)*M22</f>
        <v>0</v>
      </c>
      <c r="M22" s="201">
        <v>1</v>
      </c>
      <c r="N22" s="140"/>
      <c r="O22" s="59"/>
      <c r="P22" s="124"/>
      <c r="Q22" s="290">
        <v>64209.070000000007</v>
      </c>
      <c r="R22" s="291">
        <v>0</v>
      </c>
      <c r="S22" s="289">
        <v>64209.070000000007</v>
      </c>
      <c r="V22"/>
    </row>
    <row r="23" spans="2:23" s="1" customFormat="1">
      <c r="F23"/>
      <c r="G23"/>
      <c r="H23"/>
      <c r="I23"/>
      <c r="J23"/>
      <c r="K23"/>
      <c r="L23"/>
      <c r="M23"/>
      <c r="N23"/>
      <c r="O23"/>
      <c r="P23"/>
      <c r="Q23" s="269"/>
      <c r="R23" s="269"/>
      <c r="S23" s="269"/>
      <c r="V23"/>
    </row>
    <row r="24" spans="2:23" s="1" customFormat="1">
      <c r="B24" s="24" t="str">
        <f t="shared" ref="B24:B25" si="4">E24&amp;"_"&amp;F24&amp;"_"&amp;G24&amp;"_"&amp;H24&amp;"_"&amp;I24&amp;"_"&amp;J24</f>
        <v>Residential_All_All_All_2017_Actual</v>
      </c>
      <c r="C24" s="24" t="b">
        <f>COUNTIF($B$8:B24,B24)=1</f>
        <v>1</v>
      </c>
      <c r="D24" s="24" t="b">
        <v>1</v>
      </c>
      <c r="E24" s="16" t="s">
        <v>1</v>
      </c>
      <c r="F24" s="154" t="s">
        <v>28</v>
      </c>
      <c r="G24" s="154" t="s">
        <v>28</v>
      </c>
      <c r="H24" s="154" t="s">
        <v>28</v>
      </c>
      <c r="I24" s="154">
        <v>2017</v>
      </c>
      <c r="J24" s="154" t="s">
        <v>161</v>
      </c>
      <c r="K24" s="122"/>
      <c r="L24" s="123"/>
      <c r="M24" s="201"/>
      <c r="N24" s="140"/>
      <c r="O24" s="59"/>
      <c r="P24" s="124"/>
      <c r="Q24" s="272">
        <v>72081.049999999988</v>
      </c>
      <c r="R24" s="272">
        <v>10448.299999999999</v>
      </c>
      <c r="S24" s="272">
        <v>82529.349999999991</v>
      </c>
      <c r="U24"/>
      <c r="V24"/>
    </row>
    <row r="25" spans="2:23" s="1" customFormat="1">
      <c r="B25" s="24" t="str">
        <f t="shared" si="4"/>
        <v>C&amp;I_All_All_All_2017_Actual</v>
      </c>
      <c r="C25" s="24" t="b">
        <f>COUNTIF($B$8:B25,B25)=1</f>
        <v>1</v>
      </c>
      <c r="D25" s="24" t="b">
        <v>1</v>
      </c>
      <c r="E25" s="16" t="s">
        <v>142</v>
      </c>
      <c r="F25" s="154" t="s">
        <v>28</v>
      </c>
      <c r="G25" s="154" t="s">
        <v>28</v>
      </c>
      <c r="H25" s="154" t="s">
        <v>28</v>
      </c>
      <c r="I25" s="154">
        <v>2017</v>
      </c>
      <c r="J25" s="154" t="s">
        <v>161</v>
      </c>
      <c r="K25" s="122"/>
      <c r="L25" s="123"/>
      <c r="M25" s="201"/>
      <c r="N25" s="140"/>
      <c r="O25" s="59"/>
      <c r="P25" s="124"/>
      <c r="Q25" s="272">
        <v>122294.32</v>
      </c>
      <c r="R25" s="272">
        <v>366051.79000000004</v>
      </c>
      <c r="S25" s="272">
        <v>488346.11000000004</v>
      </c>
      <c r="T25"/>
      <c r="U25"/>
      <c r="V25"/>
    </row>
    <row r="26" spans="2:23" s="1" customFormat="1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</sheetData>
  <mergeCells count="4">
    <mergeCell ref="L6:P6"/>
    <mergeCell ref="R6:R7"/>
    <mergeCell ref="Q6:Q7"/>
    <mergeCell ref="S6:S7"/>
  </mergeCells>
  <conditionalFormatting sqref="D8:D16">
    <cfRule type="cellIs" dxfId="47" priority="27" operator="equal">
      <formula>FALSE</formula>
    </cfRule>
    <cfRule type="cellIs" dxfId="46" priority="28" operator="equal">
      <formula>TRUE</formula>
    </cfRule>
  </conditionalFormatting>
  <conditionalFormatting sqref="D19">
    <cfRule type="cellIs" dxfId="45" priority="25" operator="equal">
      <formula>FALSE</formula>
    </cfRule>
    <cfRule type="cellIs" dxfId="44" priority="26" operator="equal">
      <formula>TRUE</formula>
    </cfRule>
  </conditionalFormatting>
  <conditionalFormatting sqref="D20">
    <cfRule type="cellIs" dxfId="43" priority="23" operator="equal">
      <formula>FALSE</formula>
    </cfRule>
    <cfRule type="cellIs" dxfId="42" priority="24" operator="equal">
      <formula>TRUE</formula>
    </cfRule>
  </conditionalFormatting>
  <conditionalFormatting sqref="D17">
    <cfRule type="cellIs" dxfId="41" priority="7" operator="equal">
      <formula>FALSE</formula>
    </cfRule>
    <cfRule type="cellIs" dxfId="40" priority="8" operator="equal">
      <formula>TRUE</formula>
    </cfRule>
  </conditionalFormatting>
  <conditionalFormatting sqref="D18">
    <cfRule type="cellIs" dxfId="39" priority="5" operator="equal">
      <formula>FALSE</formula>
    </cfRule>
    <cfRule type="cellIs" dxfId="38" priority="6" operator="equal">
      <formula>TRUE</formula>
    </cfRule>
  </conditionalFormatting>
  <conditionalFormatting sqref="D21">
    <cfRule type="cellIs" dxfId="37" priority="3" operator="equal">
      <formula>FALSE</formula>
    </cfRule>
    <cfRule type="cellIs" dxfId="36" priority="4" operator="equal">
      <formula>TRUE</formula>
    </cfRule>
  </conditionalFormatting>
  <conditionalFormatting sqref="D22 D24:D25">
    <cfRule type="cellIs" dxfId="35" priority="1" operator="equal">
      <formula>FALSE</formula>
    </cfRule>
    <cfRule type="cellIs" dxfId="34" priority="2" operator="equal">
      <formula>TRUE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theme="1"/>
    <pageSetUpPr autoPageBreaks="0"/>
  </sheetPr>
  <dimension ref="A1:AI84"/>
  <sheetViews>
    <sheetView topLeftCell="C6" workbookViewId="0">
      <selection activeCell="N12" sqref="N12"/>
    </sheetView>
  </sheetViews>
  <sheetFormatPr defaultColWidth="88.28515625" defaultRowHeight="15"/>
  <cols>
    <col min="1" max="1" width="9.140625" style="214" customWidth="1"/>
    <col min="2" max="2" width="8.140625" style="214" customWidth="1"/>
    <col min="3" max="3" width="8.85546875" style="214" customWidth="1"/>
    <col min="4" max="4" width="10.42578125" style="214" customWidth="1"/>
    <col min="5" max="5" width="19.28515625" style="214" customWidth="1"/>
    <col min="6" max="6" width="11" style="214" customWidth="1"/>
    <col min="7" max="7" width="12.85546875" style="214" customWidth="1"/>
    <col min="8" max="8" width="28.42578125" style="214" bestFit="1" customWidth="1"/>
    <col min="9" max="9" width="16.140625" style="214" customWidth="1"/>
    <col min="10" max="10" width="65.7109375" style="214" bestFit="1" customWidth="1"/>
    <col min="11" max="11" width="11.5703125" style="214" customWidth="1"/>
    <col min="12" max="12" width="10.42578125" style="214" customWidth="1"/>
    <col min="13" max="13" width="10.7109375" style="214" customWidth="1"/>
    <col min="14" max="14" width="11.85546875" style="214" customWidth="1"/>
    <col min="15" max="15" width="11.7109375" style="214" customWidth="1"/>
    <col min="16" max="17" width="12.42578125" style="214" customWidth="1"/>
    <col min="18" max="18" width="11.85546875" style="214" customWidth="1"/>
    <col min="19" max="19" width="12.7109375" style="214" customWidth="1"/>
    <col min="20" max="20" width="18.28515625" style="214" customWidth="1"/>
    <col min="21" max="22" width="11.7109375" style="214" customWidth="1"/>
    <col min="23" max="23" width="11.5703125" style="214" customWidth="1"/>
    <col min="24" max="24" width="10.7109375" style="214" customWidth="1"/>
    <col min="25" max="25" width="10" style="214" customWidth="1"/>
    <col min="26" max="26" width="8.28515625" style="214" customWidth="1"/>
    <col min="27" max="27" width="13.28515625" style="214" customWidth="1"/>
    <col min="28" max="28" width="13" style="214" bestFit="1" customWidth="1"/>
    <col min="29" max="29" width="11.7109375" style="214" bestFit="1" customWidth="1"/>
    <col min="30" max="30" width="10.28515625" style="214" bestFit="1" customWidth="1"/>
    <col min="31" max="31" width="9.28515625" style="214" bestFit="1" customWidth="1"/>
    <col min="32" max="32" width="49.85546875" style="214" bestFit="1" customWidth="1"/>
    <col min="33" max="33" width="11.85546875" style="214" customWidth="1"/>
    <col min="34" max="34" width="17.28515625" style="214" customWidth="1"/>
    <col min="35" max="35" width="16.28515625" style="214" customWidth="1"/>
    <col min="36" max="16384" width="88.28515625" style="214"/>
  </cols>
  <sheetData>
    <row r="1" spans="1:35">
      <c r="A1" s="212" t="s">
        <v>52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</row>
    <row r="2" spans="1:35">
      <c r="A2" s="215" t="str">
        <f>HYPERLINK("#'Contents'!a1","Return to Contents")</f>
        <v>Return to Contents</v>
      </c>
      <c r="C2" s="212"/>
      <c r="D2" s="212"/>
      <c r="E2" s="212"/>
      <c r="F2" s="212"/>
      <c r="H2" s="216"/>
    </row>
    <row r="3" spans="1:35" ht="33" customHeight="1">
      <c r="B3" s="217"/>
      <c r="C3" s="217"/>
      <c r="D3" s="217"/>
      <c r="E3" s="217"/>
      <c r="F3" s="217"/>
      <c r="G3" s="218"/>
      <c r="H3" s="219"/>
      <c r="I3" s="219"/>
      <c r="J3" s="219"/>
      <c r="K3" s="219"/>
      <c r="L3" s="219"/>
      <c r="M3" s="219"/>
      <c r="AB3" s="307"/>
      <c r="AC3" s="307"/>
      <c r="AD3" s="307"/>
      <c r="AE3" s="307"/>
      <c r="AF3" s="217"/>
      <c r="AG3" s="217"/>
      <c r="AH3" s="217"/>
    </row>
    <row r="4" spans="1:35" ht="14.45" customHeight="1">
      <c r="B4" s="217"/>
      <c r="C4" s="217"/>
      <c r="D4" s="217"/>
      <c r="E4" s="217"/>
      <c r="F4" s="217"/>
      <c r="G4" s="218"/>
      <c r="H4" s="219"/>
      <c r="I4" s="219"/>
      <c r="J4" s="219"/>
      <c r="K4" s="219"/>
      <c r="L4" s="219"/>
      <c r="M4" s="219"/>
      <c r="N4" s="308" t="s">
        <v>7</v>
      </c>
      <c r="O4" s="308"/>
      <c r="P4" s="308"/>
      <c r="Q4" s="309"/>
      <c r="R4" s="312" t="s">
        <v>29</v>
      </c>
      <c r="S4" s="313"/>
      <c r="T4" s="313"/>
      <c r="U4" s="313"/>
      <c r="V4" s="313"/>
      <c r="W4" s="313"/>
      <c r="X4" s="313"/>
      <c r="Y4" s="313"/>
      <c r="Z4" s="314"/>
      <c r="AA4" s="318" t="s">
        <v>189</v>
      </c>
      <c r="AB4" s="319"/>
      <c r="AC4" s="319"/>
      <c r="AD4" s="319"/>
      <c r="AE4" s="320"/>
      <c r="AF4" s="217"/>
      <c r="AG4" s="217"/>
      <c r="AH4" s="217"/>
    </row>
    <row r="5" spans="1:35" ht="14.45" customHeight="1">
      <c r="B5" s="217"/>
      <c r="C5" s="217"/>
      <c r="D5" s="217"/>
      <c r="E5" s="217"/>
      <c r="F5" s="217"/>
      <c r="G5" s="218"/>
      <c r="H5" s="219"/>
      <c r="I5" s="219"/>
      <c r="J5" s="219"/>
      <c r="K5" s="219"/>
      <c r="L5" s="219"/>
      <c r="M5" s="219"/>
      <c r="N5" s="310"/>
      <c r="O5" s="310"/>
      <c r="P5" s="310"/>
      <c r="Q5" s="311"/>
      <c r="R5" s="315"/>
      <c r="S5" s="316"/>
      <c r="T5" s="316"/>
      <c r="U5" s="316"/>
      <c r="V5" s="316"/>
      <c r="W5" s="316"/>
      <c r="X5" s="316"/>
      <c r="Y5" s="316"/>
      <c r="Z5" s="317"/>
      <c r="AA5" s="220"/>
      <c r="AB5" s="321" t="s">
        <v>103</v>
      </c>
      <c r="AC5" s="310"/>
      <c r="AD5" s="322" t="s">
        <v>104</v>
      </c>
      <c r="AE5" s="311"/>
      <c r="AF5" s="217"/>
      <c r="AG5" s="217"/>
      <c r="AH5" s="217"/>
    </row>
    <row r="6" spans="1:35" ht="67.900000000000006" customHeight="1">
      <c r="B6" s="221" t="str">
        <f>G6&amp;"_"&amp;H6&amp;"_"&amp;I6&amp;"_"&amp;J6&amp;"_"&amp;K6</f>
        <v>Sector_Program_End Use_Measure_Program Year</v>
      </c>
      <c r="C6" s="221" t="s">
        <v>42</v>
      </c>
      <c r="D6" s="221" t="s">
        <v>58</v>
      </c>
      <c r="E6" s="221" t="s">
        <v>66</v>
      </c>
      <c r="F6" s="221" t="s">
        <v>78</v>
      </c>
      <c r="G6" s="221" t="s">
        <v>3</v>
      </c>
      <c r="H6" s="221" t="s">
        <v>5</v>
      </c>
      <c r="I6" s="222" t="s">
        <v>141</v>
      </c>
      <c r="J6" s="221" t="s">
        <v>2</v>
      </c>
      <c r="K6" s="221" t="s">
        <v>57</v>
      </c>
      <c r="L6" s="221" t="s">
        <v>247</v>
      </c>
      <c r="M6" s="223" t="s">
        <v>4</v>
      </c>
      <c r="N6" s="224" t="s">
        <v>72</v>
      </c>
      <c r="O6" s="224" t="s">
        <v>84</v>
      </c>
      <c r="P6" s="224" t="s">
        <v>65</v>
      </c>
      <c r="Q6" s="224" t="s">
        <v>150</v>
      </c>
      <c r="R6" s="226" t="s">
        <v>108</v>
      </c>
      <c r="S6" s="225" t="s">
        <v>109</v>
      </c>
      <c r="T6" s="227" t="s">
        <v>105</v>
      </c>
      <c r="U6" s="227" t="s">
        <v>110</v>
      </c>
      <c r="V6" s="225" t="s">
        <v>111</v>
      </c>
      <c r="W6" s="225" t="s">
        <v>87</v>
      </c>
      <c r="X6" s="225" t="s">
        <v>106</v>
      </c>
      <c r="Y6" s="228" t="s">
        <v>88</v>
      </c>
      <c r="Z6" s="229" t="s">
        <v>107</v>
      </c>
      <c r="AA6" s="230" t="s">
        <v>122</v>
      </c>
      <c r="AB6" s="231" t="s">
        <v>12</v>
      </c>
      <c r="AC6" s="232" t="s">
        <v>13</v>
      </c>
      <c r="AD6" s="233" t="s">
        <v>12</v>
      </c>
      <c r="AE6" s="234" t="s">
        <v>13</v>
      </c>
      <c r="AF6" s="266" t="s">
        <v>130</v>
      </c>
      <c r="AG6" s="267" t="s">
        <v>249</v>
      </c>
      <c r="AH6" s="264" t="s">
        <v>248</v>
      </c>
    </row>
    <row r="7" spans="1:35">
      <c r="A7" s="39" t="str">
        <f>H7&amp;"_"&amp;J7&amp;"_"&amp;K7</f>
        <v>Residential Lighting_LED_2017</v>
      </c>
      <c r="B7" s="235" t="str">
        <f t="shared" ref="B7:B38" si="0">G7&amp;"_"&amp;H7&amp;"_"&amp;I7&amp;"_"&amp;J7&amp;"_"&amp;K7&amp;"_"&amp;L7</f>
        <v>Residential_Residential Lighting_Lighting_LED_2017_Actual</v>
      </c>
      <c r="C7" s="235" t="b">
        <f>ISNUMBER(MATCH(B7,Analysis!B:B,0))</f>
        <v>1</v>
      </c>
      <c r="D7" s="236">
        <f t="shared" ref="D7:D38" si="1">ROW()-ROW($D$6)</f>
        <v>1</v>
      </c>
      <c r="E7" s="235" t="b">
        <f>COUNTIF($B$7:B7,B7)=1</f>
        <v>1</v>
      </c>
      <c r="F7" s="235" t="b">
        <v>1</v>
      </c>
      <c r="G7" s="237" t="s">
        <v>1</v>
      </c>
      <c r="H7" s="237" t="s">
        <v>144</v>
      </c>
      <c r="I7" s="238" t="s">
        <v>86</v>
      </c>
      <c r="J7" s="238" t="s">
        <v>147</v>
      </c>
      <c r="K7" s="238">
        <v>2017</v>
      </c>
      <c r="L7" s="238" t="s">
        <v>161</v>
      </c>
      <c r="M7" s="239" t="s">
        <v>140</v>
      </c>
      <c r="N7" s="240">
        <v>0</v>
      </c>
      <c r="O7" s="241" t="s">
        <v>14</v>
      </c>
      <c r="P7" s="242">
        <v>1</v>
      </c>
      <c r="Q7" s="242">
        <v>0</v>
      </c>
      <c r="R7" s="243">
        <v>10</v>
      </c>
      <c r="S7" s="244">
        <v>0</v>
      </c>
      <c r="T7" s="245">
        <v>7.5</v>
      </c>
      <c r="U7" s="246">
        <v>0</v>
      </c>
      <c r="V7" s="246"/>
      <c r="W7" s="246"/>
      <c r="X7" s="270">
        <v>0</v>
      </c>
      <c r="Y7" s="247">
        <v>1</v>
      </c>
      <c r="Z7" s="248">
        <v>1</v>
      </c>
      <c r="AA7" s="249"/>
      <c r="AB7" s="240">
        <v>0</v>
      </c>
      <c r="AC7" s="271">
        <v>0</v>
      </c>
      <c r="AD7" s="250">
        <v>0</v>
      </c>
      <c r="AE7" s="251">
        <v>0</v>
      </c>
      <c r="AF7" s="262"/>
      <c r="AG7" s="262"/>
      <c r="AH7" s="262"/>
      <c r="AI7" s="253">
        <v>0</v>
      </c>
    </row>
    <row r="8" spans="1:35">
      <c r="A8" s="39" t="str">
        <f t="shared" ref="A8:A73" si="2">H8&amp;"_"&amp;J8&amp;"_"&amp;K8</f>
        <v>Residential Lighting_ENERGY STAR Fixture_2017</v>
      </c>
      <c r="B8" s="235" t="str">
        <f t="shared" si="0"/>
        <v>Residential_Residential Lighting_Lighting_ENERGY STAR Fixture_2017_Actual</v>
      </c>
      <c r="C8" s="235" t="b">
        <f>ISNUMBER(MATCH(B8,Analysis!B:B,0))</f>
        <v>1</v>
      </c>
      <c r="D8" s="236">
        <f t="shared" si="1"/>
        <v>2</v>
      </c>
      <c r="E8" s="235" t="b">
        <f>COUNTIF($B$7:B8,B8)=1</f>
        <v>1</v>
      </c>
      <c r="F8" s="235" t="b">
        <v>1</v>
      </c>
      <c r="G8" s="237" t="s">
        <v>1</v>
      </c>
      <c r="H8" s="237" t="s">
        <v>144</v>
      </c>
      <c r="I8" s="238" t="s">
        <v>86</v>
      </c>
      <c r="J8" s="238" t="s">
        <v>191</v>
      </c>
      <c r="K8" s="238">
        <v>2017</v>
      </c>
      <c r="L8" s="238" t="s">
        <v>161</v>
      </c>
      <c r="M8" s="239" t="s">
        <v>140</v>
      </c>
      <c r="N8" s="240">
        <v>0</v>
      </c>
      <c r="O8" s="241" t="s">
        <v>14</v>
      </c>
      <c r="P8" s="242">
        <v>1</v>
      </c>
      <c r="Q8" s="242">
        <v>0</v>
      </c>
      <c r="R8" s="243">
        <v>10</v>
      </c>
      <c r="S8" s="244">
        <v>0</v>
      </c>
      <c r="T8" s="245">
        <v>15</v>
      </c>
      <c r="U8" s="246">
        <v>0</v>
      </c>
      <c r="V8" s="246"/>
      <c r="W8" s="246"/>
      <c r="X8" s="270">
        <v>0</v>
      </c>
      <c r="Y8" s="247">
        <v>1</v>
      </c>
      <c r="Z8" s="248">
        <v>1</v>
      </c>
      <c r="AA8" s="249"/>
      <c r="AB8" s="240">
        <v>0</v>
      </c>
      <c r="AC8" s="271">
        <v>0</v>
      </c>
      <c r="AD8" s="250">
        <v>0</v>
      </c>
      <c r="AE8" s="251">
        <v>0</v>
      </c>
      <c r="AF8" s="262"/>
      <c r="AG8" s="252"/>
      <c r="AH8" s="252"/>
      <c r="AI8" s="253">
        <v>0</v>
      </c>
    </row>
    <row r="9" spans="1:35">
      <c r="A9" s="39" t="str">
        <f t="shared" si="2"/>
        <v>Appliance Recycling_Refrigerator Recycle_2017</v>
      </c>
      <c r="B9" s="235" t="str">
        <f t="shared" si="0"/>
        <v>Residential_Appliance Recycling_Appliance Recycling_Refrigerator Recycle_2017_Actual</v>
      </c>
      <c r="C9" s="235" t="b">
        <f>ISNUMBER(MATCH(B9,Analysis!B:B,0))</f>
        <v>1</v>
      </c>
      <c r="D9" s="236">
        <f t="shared" si="1"/>
        <v>3</v>
      </c>
      <c r="E9" s="235" t="b">
        <f>COUNTIF($B$7:B9,B9)=1</f>
        <v>1</v>
      </c>
      <c r="F9" s="235" t="b">
        <v>1</v>
      </c>
      <c r="G9" s="237" t="s">
        <v>1</v>
      </c>
      <c r="H9" s="237" t="s">
        <v>192</v>
      </c>
      <c r="I9" s="238" t="s">
        <v>192</v>
      </c>
      <c r="J9" s="238" t="s">
        <v>146</v>
      </c>
      <c r="K9" s="238">
        <v>2017</v>
      </c>
      <c r="L9" s="238" t="s">
        <v>161</v>
      </c>
      <c r="M9" s="239">
        <v>2.7402591589136964</v>
      </c>
      <c r="N9" s="280">
        <v>59</v>
      </c>
      <c r="O9" s="241" t="s">
        <v>14</v>
      </c>
      <c r="P9" s="242">
        <v>1</v>
      </c>
      <c r="Q9" s="242">
        <v>59</v>
      </c>
      <c r="R9" s="243">
        <v>8</v>
      </c>
      <c r="S9" s="244">
        <v>0</v>
      </c>
      <c r="T9" s="245">
        <v>93</v>
      </c>
      <c r="U9" s="246">
        <v>0</v>
      </c>
      <c r="V9" s="246"/>
      <c r="W9" s="246"/>
      <c r="X9" s="270">
        <v>50</v>
      </c>
      <c r="Y9" s="247">
        <v>1</v>
      </c>
      <c r="Z9" s="248">
        <v>1</v>
      </c>
      <c r="AA9" s="249"/>
      <c r="AB9" s="280">
        <v>1289</v>
      </c>
      <c r="AC9" s="282">
        <v>0.14700000000000005</v>
      </c>
      <c r="AD9" s="250">
        <v>0</v>
      </c>
      <c r="AE9" s="251">
        <v>0</v>
      </c>
      <c r="AF9" s="262"/>
      <c r="AG9" s="268"/>
      <c r="AH9" s="265"/>
      <c r="AI9" s="253">
        <v>76051</v>
      </c>
    </row>
    <row r="10" spans="1:35">
      <c r="A10" s="39" t="str">
        <f t="shared" si="2"/>
        <v>Appliance Recycling_Freezer Recycle_2017</v>
      </c>
      <c r="B10" s="235" t="str">
        <f t="shared" si="0"/>
        <v>Residential_Appliance Recycling_Appliance Recycling_Freezer Recycle_2017_Actual</v>
      </c>
      <c r="C10" s="235" t="b">
        <f>ISNUMBER(MATCH(B10,Analysis!B:B,0))</f>
        <v>1</v>
      </c>
      <c r="D10" s="236">
        <f t="shared" si="1"/>
        <v>4</v>
      </c>
      <c r="E10" s="235" t="b">
        <f>COUNTIF($B$7:B10,B10)=1</f>
        <v>1</v>
      </c>
      <c r="F10" s="235" t="b">
        <v>1</v>
      </c>
      <c r="G10" s="237" t="s">
        <v>1</v>
      </c>
      <c r="H10" s="237" t="s">
        <v>192</v>
      </c>
      <c r="I10" s="238" t="s">
        <v>192</v>
      </c>
      <c r="J10" s="238" t="s">
        <v>148</v>
      </c>
      <c r="K10" s="238">
        <v>2017</v>
      </c>
      <c r="L10" s="238" t="s">
        <v>161</v>
      </c>
      <c r="M10" s="239">
        <v>2.3490742389829</v>
      </c>
      <c r="N10" s="280">
        <v>18</v>
      </c>
      <c r="O10" s="241" t="s">
        <v>14</v>
      </c>
      <c r="P10" s="242">
        <v>1</v>
      </c>
      <c r="Q10" s="242">
        <v>18</v>
      </c>
      <c r="R10" s="243">
        <v>8</v>
      </c>
      <c r="S10" s="244">
        <v>0</v>
      </c>
      <c r="T10" s="245">
        <v>93</v>
      </c>
      <c r="U10" s="246">
        <v>0</v>
      </c>
      <c r="V10" s="246"/>
      <c r="W10" s="246"/>
      <c r="X10" s="270">
        <v>50</v>
      </c>
      <c r="Y10" s="247">
        <v>1</v>
      </c>
      <c r="Z10" s="248">
        <v>1</v>
      </c>
      <c r="AA10" s="249"/>
      <c r="AB10" s="280">
        <v>1105</v>
      </c>
      <c r="AC10" s="282">
        <v>0.12599999999999995</v>
      </c>
      <c r="AD10" s="250">
        <v>0</v>
      </c>
      <c r="AE10" s="251">
        <v>0</v>
      </c>
      <c r="AF10" s="262"/>
      <c r="AG10" s="268"/>
      <c r="AH10" s="265"/>
      <c r="AI10" s="253">
        <v>19890</v>
      </c>
    </row>
    <row r="11" spans="1:35">
      <c r="A11" s="39" t="str">
        <f t="shared" si="2"/>
        <v>High Efficiency HVAC_Heat Pump SEER ≥15, EER ≥12.5, HSPF ≥8.5_2017</v>
      </c>
      <c r="B11" s="235" t="str">
        <f t="shared" si="0"/>
        <v>Residential_High Efficiency HVAC_HVAC_Heat Pump SEER ≥15, EER ≥12.5, HSPF ≥8.5_2017_Actual</v>
      </c>
      <c r="C11" s="235" t="b">
        <f>ISNUMBER(MATCH(B11,Analysis!B:B,0))</f>
        <v>1</v>
      </c>
      <c r="D11" s="236">
        <f t="shared" si="1"/>
        <v>5</v>
      </c>
      <c r="E11" s="235" t="b">
        <f>COUNTIF($B$7:B11,B11)=1</f>
        <v>1</v>
      </c>
      <c r="F11" s="235" t="b">
        <v>1</v>
      </c>
      <c r="G11" s="237" t="s">
        <v>1</v>
      </c>
      <c r="H11" s="237" t="s">
        <v>193</v>
      </c>
      <c r="I11" s="238" t="s">
        <v>85</v>
      </c>
      <c r="J11" s="238" t="s">
        <v>278</v>
      </c>
      <c r="K11" s="238">
        <v>2017</v>
      </c>
      <c r="L11" s="238" t="s">
        <v>161</v>
      </c>
      <c r="M11" s="239" t="s">
        <v>140</v>
      </c>
      <c r="N11" s="240">
        <v>0</v>
      </c>
      <c r="O11" s="241" t="s">
        <v>14</v>
      </c>
      <c r="P11" s="242">
        <v>1</v>
      </c>
      <c r="Q11" s="242">
        <v>0</v>
      </c>
      <c r="R11" s="243">
        <v>18</v>
      </c>
      <c r="S11" s="244">
        <v>0</v>
      </c>
      <c r="T11" s="245">
        <v>303</v>
      </c>
      <c r="U11" s="246">
        <v>0</v>
      </c>
      <c r="V11" s="246"/>
      <c r="W11" s="246"/>
      <c r="X11" s="270">
        <v>0</v>
      </c>
      <c r="Y11" s="247">
        <v>1</v>
      </c>
      <c r="Z11" s="248">
        <v>1</v>
      </c>
      <c r="AA11" s="249"/>
      <c r="AB11" s="240">
        <v>0</v>
      </c>
      <c r="AC11" s="271">
        <v>0</v>
      </c>
      <c r="AD11" s="250">
        <v>0</v>
      </c>
      <c r="AE11" s="251">
        <v>0</v>
      </c>
      <c r="AF11" s="262"/>
      <c r="AG11" s="268"/>
      <c r="AH11" s="265"/>
      <c r="AI11" s="253">
        <v>0</v>
      </c>
    </row>
    <row r="12" spans="1:35">
      <c r="A12" s="39" t="str">
        <f t="shared" si="2"/>
        <v>High Efficiency HVAC_Early Retirement Heat Pump SEER ≥15, EER ≥12.5, HSPF ≥8.5_2017</v>
      </c>
      <c r="B12" s="235" t="str">
        <f t="shared" si="0"/>
        <v>Residential_High Efficiency HVAC_HVAC_Early Retirement Heat Pump SEER ≥15, EER ≥12.5, HSPF ≥8.5_2017_Actual</v>
      </c>
      <c r="C12" s="235" t="b">
        <f>ISNUMBER(MATCH(B12,Analysis!B:B,0))</f>
        <v>1</v>
      </c>
      <c r="D12" s="236">
        <f t="shared" si="1"/>
        <v>6</v>
      </c>
      <c r="E12" s="235" t="b">
        <f>COUNTIF($B$7:B12,B12)=1</f>
        <v>1</v>
      </c>
      <c r="F12" s="235" t="b">
        <v>1</v>
      </c>
      <c r="G12" s="237" t="s">
        <v>1</v>
      </c>
      <c r="H12" s="237" t="s">
        <v>193</v>
      </c>
      <c r="I12" s="238" t="s">
        <v>85</v>
      </c>
      <c r="J12" s="238" t="s">
        <v>251</v>
      </c>
      <c r="K12" s="238">
        <v>2017</v>
      </c>
      <c r="L12" s="238" t="s">
        <v>161</v>
      </c>
      <c r="M12" s="239" t="s">
        <v>140</v>
      </c>
      <c r="N12" s="240">
        <v>0</v>
      </c>
      <c r="O12" s="241" t="s">
        <v>14</v>
      </c>
      <c r="P12" s="242">
        <v>1</v>
      </c>
      <c r="Q12" s="242">
        <v>0</v>
      </c>
      <c r="R12" s="243">
        <v>18</v>
      </c>
      <c r="S12" s="244">
        <v>6</v>
      </c>
      <c r="T12" s="245">
        <v>4446</v>
      </c>
      <c r="U12" s="246">
        <v>4554</v>
      </c>
      <c r="V12" s="246"/>
      <c r="W12" s="246"/>
      <c r="X12" s="270">
        <v>0</v>
      </c>
      <c r="Y12" s="247">
        <v>1</v>
      </c>
      <c r="Z12" s="248">
        <v>1</v>
      </c>
      <c r="AA12" s="249"/>
      <c r="AB12" s="240">
        <v>0</v>
      </c>
      <c r="AC12" s="271">
        <v>0</v>
      </c>
      <c r="AD12" s="250">
        <v>0</v>
      </c>
      <c r="AE12" s="251">
        <v>0</v>
      </c>
      <c r="AF12" s="262"/>
      <c r="AG12" s="268"/>
      <c r="AH12" s="265"/>
      <c r="AI12" s="253">
        <v>0</v>
      </c>
    </row>
    <row r="13" spans="1:35">
      <c r="A13" s="39" t="str">
        <f t="shared" si="2"/>
        <v>High Efficiency HVAC_Heat Pump SEER ≥15, EER ≥12.5, HSPF ≥8.5 Replace Electric Furnace_2017</v>
      </c>
      <c r="B13" s="235" t="str">
        <f t="shared" si="0"/>
        <v>Residential_High Efficiency HVAC_HVAC_Heat Pump SEER ≥15, EER ≥12.5, HSPF ≥8.5 Replace Electric Furnace_2017_Actual</v>
      </c>
      <c r="C13" s="235" t="b">
        <f>ISNUMBER(MATCH(B13,Analysis!B:B,0))</f>
        <v>1</v>
      </c>
      <c r="D13" s="236">
        <f t="shared" si="1"/>
        <v>7</v>
      </c>
      <c r="E13" s="235" t="b">
        <f>COUNTIF($B$7:B13,B13)=1</f>
        <v>1</v>
      </c>
      <c r="F13" s="235" t="b">
        <v>1</v>
      </c>
      <c r="G13" s="237" t="s">
        <v>1</v>
      </c>
      <c r="H13" s="237" t="s">
        <v>193</v>
      </c>
      <c r="I13" s="238" t="s">
        <v>85</v>
      </c>
      <c r="J13" s="238" t="s">
        <v>252</v>
      </c>
      <c r="K13" s="238">
        <v>2017</v>
      </c>
      <c r="L13" s="238" t="s">
        <v>161</v>
      </c>
      <c r="M13" s="239" t="s">
        <v>140</v>
      </c>
      <c r="N13" s="240">
        <v>0</v>
      </c>
      <c r="O13" s="241" t="s">
        <v>14</v>
      </c>
      <c r="P13" s="242">
        <v>1</v>
      </c>
      <c r="Q13" s="242">
        <v>0</v>
      </c>
      <c r="R13" s="243">
        <v>18</v>
      </c>
      <c r="S13" s="244">
        <v>0</v>
      </c>
      <c r="T13" s="245">
        <v>4554</v>
      </c>
      <c r="U13" s="246">
        <v>0</v>
      </c>
      <c r="V13" s="246"/>
      <c r="W13" s="246"/>
      <c r="X13" s="270">
        <v>0</v>
      </c>
      <c r="Y13" s="247">
        <v>1</v>
      </c>
      <c r="Z13" s="248">
        <v>1</v>
      </c>
      <c r="AA13" s="249"/>
      <c r="AB13" s="240">
        <v>0</v>
      </c>
      <c r="AC13" s="271">
        <v>0</v>
      </c>
      <c r="AD13" s="250">
        <v>0</v>
      </c>
      <c r="AE13" s="251">
        <v>0</v>
      </c>
      <c r="AF13" s="262"/>
      <c r="AG13" s="252"/>
      <c r="AH13" s="265"/>
      <c r="AI13" s="253">
        <v>0</v>
      </c>
    </row>
    <row r="14" spans="1:35">
      <c r="A14" s="39" t="str">
        <f t="shared" si="2"/>
        <v>High Efficiency HVAC_CAC SEER ≥15, EER ≥12.5_2017</v>
      </c>
      <c r="B14" s="235" t="str">
        <f t="shared" si="0"/>
        <v>Residential_High Efficiency HVAC_HVAC_CAC SEER ≥15, EER ≥12.5_2017_Actual</v>
      </c>
      <c r="C14" s="235" t="b">
        <f>ISNUMBER(MATCH(B14,Analysis!B:B,0))</f>
        <v>1</v>
      </c>
      <c r="D14" s="236">
        <f t="shared" si="1"/>
        <v>8</v>
      </c>
      <c r="E14" s="235" t="b">
        <f>COUNTIF($B$7:B14,B14)=1</f>
        <v>1</v>
      </c>
      <c r="F14" s="235" t="b">
        <v>1</v>
      </c>
      <c r="G14" s="237" t="s">
        <v>1</v>
      </c>
      <c r="H14" s="237" t="s">
        <v>193</v>
      </c>
      <c r="I14" s="238" t="s">
        <v>85</v>
      </c>
      <c r="J14" s="238" t="s">
        <v>253</v>
      </c>
      <c r="K14" s="238">
        <v>2017</v>
      </c>
      <c r="L14" s="238" t="s">
        <v>161</v>
      </c>
      <c r="M14" s="239">
        <v>1.853933843482034</v>
      </c>
      <c r="N14" s="240">
        <v>3</v>
      </c>
      <c r="O14" s="241" t="s">
        <v>14</v>
      </c>
      <c r="P14" s="242">
        <v>1</v>
      </c>
      <c r="Q14" s="242">
        <v>3</v>
      </c>
      <c r="R14" s="243">
        <v>18</v>
      </c>
      <c r="S14" s="244">
        <v>0</v>
      </c>
      <c r="T14" s="245">
        <v>108</v>
      </c>
      <c r="U14" s="246">
        <v>0</v>
      </c>
      <c r="V14" s="246"/>
      <c r="W14" s="246"/>
      <c r="X14" s="270">
        <v>180</v>
      </c>
      <c r="Y14" s="247">
        <v>1</v>
      </c>
      <c r="Z14" s="248">
        <v>1</v>
      </c>
      <c r="AA14" s="249"/>
      <c r="AB14" s="240">
        <v>307.90366666666665</v>
      </c>
      <c r="AC14" s="271">
        <v>0.48366666666666669</v>
      </c>
      <c r="AD14" s="250">
        <v>0</v>
      </c>
      <c r="AE14" s="251">
        <v>0</v>
      </c>
      <c r="AF14" s="262"/>
      <c r="AG14" s="252"/>
      <c r="AH14" s="265"/>
      <c r="AI14" s="253">
        <v>923.71100000000001</v>
      </c>
    </row>
    <row r="15" spans="1:35">
      <c r="A15" s="39" t="str">
        <f t="shared" si="2"/>
        <v>High Efficiency HVAC_Ductless Mini-Split AC SEER ≥19, EER ≥12.8_2017</v>
      </c>
      <c r="B15" s="235" t="str">
        <f t="shared" si="0"/>
        <v>Residential_High Efficiency HVAC_HVAC_Ductless Mini-Split AC SEER ≥19, EER ≥12.8_2017_Actual</v>
      </c>
      <c r="C15" s="235" t="b">
        <f>ISNUMBER(MATCH(B15,Analysis!B:B,0))</f>
        <v>1</v>
      </c>
      <c r="D15" s="236">
        <f t="shared" si="1"/>
        <v>9</v>
      </c>
      <c r="E15" s="235" t="b">
        <f>COUNTIF($B$7:B15,B15)=1</f>
        <v>1</v>
      </c>
      <c r="F15" s="235" t="b">
        <v>1</v>
      </c>
      <c r="G15" s="237" t="s">
        <v>1</v>
      </c>
      <c r="H15" s="237" t="s">
        <v>193</v>
      </c>
      <c r="I15" s="238" t="s">
        <v>85</v>
      </c>
      <c r="J15" s="238" t="s">
        <v>254</v>
      </c>
      <c r="K15" s="238">
        <v>2017</v>
      </c>
      <c r="L15" s="238" t="s">
        <v>161</v>
      </c>
      <c r="M15" s="239" t="s">
        <v>140</v>
      </c>
      <c r="N15" s="240">
        <v>0</v>
      </c>
      <c r="O15" s="241" t="s">
        <v>14</v>
      </c>
      <c r="P15" s="242">
        <v>1</v>
      </c>
      <c r="Q15" s="242">
        <v>0</v>
      </c>
      <c r="R15" s="243">
        <v>18</v>
      </c>
      <c r="S15" s="244">
        <v>0</v>
      </c>
      <c r="T15" s="245">
        <v>1678.5</v>
      </c>
      <c r="U15" s="246">
        <v>0</v>
      </c>
      <c r="V15" s="246"/>
      <c r="W15" s="246"/>
      <c r="X15" s="270">
        <v>0</v>
      </c>
      <c r="Y15" s="247">
        <v>1</v>
      </c>
      <c r="Z15" s="248">
        <v>1</v>
      </c>
      <c r="AA15" s="249"/>
      <c r="AB15" s="240">
        <v>0</v>
      </c>
      <c r="AC15" s="271">
        <v>0</v>
      </c>
      <c r="AD15" s="250">
        <v>0</v>
      </c>
      <c r="AE15" s="251">
        <v>0</v>
      </c>
      <c r="AF15" s="262"/>
      <c r="AG15" s="252"/>
      <c r="AH15" s="265"/>
      <c r="AI15" s="253">
        <v>0</v>
      </c>
    </row>
    <row r="16" spans="1:35">
      <c r="A16" s="39" t="str">
        <f t="shared" si="2"/>
        <v>High Efficiency HVAC_Ductless Mini-Split HP SEER ≥19, EER ≥12.8, HSPF ≥10_2017</v>
      </c>
      <c r="B16" s="235" t="str">
        <f t="shared" si="0"/>
        <v>Residential_High Efficiency HVAC_HVAC_Ductless Mini-Split HP SEER ≥19, EER ≥12.8, HSPF ≥10_2017_Actual</v>
      </c>
      <c r="C16" s="235" t="b">
        <f>ISNUMBER(MATCH(B16,Analysis!B:B,0))</f>
        <v>1</v>
      </c>
      <c r="D16" s="236">
        <f t="shared" si="1"/>
        <v>10</v>
      </c>
      <c r="E16" s="235" t="b">
        <f>COUNTIF($B$7:B16,B16)=1</f>
        <v>1</v>
      </c>
      <c r="F16" s="235" t="b">
        <v>1</v>
      </c>
      <c r="G16" s="237" t="s">
        <v>1</v>
      </c>
      <c r="H16" s="237" t="s">
        <v>193</v>
      </c>
      <c r="I16" s="238" t="s">
        <v>85</v>
      </c>
      <c r="J16" s="238" t="s">
        <v>255</v>
      </c>
      <c r="K16" s="238">
        <v>2017</v>
      </c>
      <c r="L16" s="238" t="s">
        <v>161</v>
      </c>
      <c r="M16" s="239" t="s">
        <v>140</v>
      </c>
      <c r="N16" s="240">
        <v>0</v>
      </c>
      <c r="O16" s="241" t="s">
        <v>14</v>
      </c>
      <c r="P16" s="242">
        <v>1</v>
      </c>
      <c r="Q16" s="242">
        <v>0</v>
      </c>
      <c r="R16" s="243">
        <v>18</v>
      </c>
      <c r="S16" s="244">
        <v>0</v>
      </c>
      <c r="T16" s="245">
        <v>1678.5</v>
      </c>
      <c r="U16" s="246">
        <v>0</v>
      </c>
      <c r="V16" s="246"/>
      <c r="W16" s="246"/>
      <c r="X16" s="270">
        <v>0</v>
      </c>
      <c r="Y16" s="247">
        <v>1</v>
      </c>
      <c r="Z16" s="248">
        <v>1</v>
      </c>
      <c r="AA16" s="249"/>
      <c r="AB16" s="240">
        <v>0</v>
      </c>
      <c r="AC16" s="271">
        <v>0</v>
      </c>
      <c r="AD16" s="250">
        <v>0</v>
      </c>
      <c r="AE16" s="251">
        <v>0</v>
      </c>
      <c r="AF16" s="262"/>
      <c r="AG16" s="268"/>
      <c r="AH16" s="265"/>
      <c r="AI16" s="253">
        <v>0</v>
      </c>
    </row>
    <row r="17" spans="1:35">
      <c r="A17" s="39" t="str">
        <f t="shared" si="2"/>
        <v>High Efficiency HVAC_Heat Pump Water Heater_2017</v>
      </c>
      <c r="B17" s="235" t="str">
        <f t="shared" si="0"/>
        <v>Residential_High Efficiency HVAC_Water Heating_Heat Pump Water Heater_2017_Actual</v>
      </c>
      <c r="C17" s="235" t="b">
        <f>ISNUMBER(MATCH(B17,Analysis!B:B,0))</f>
        <v>1</v>
      </c>
      <c r="D17" s="236">
        <f t="shared" si="1"/>
        <v>11</v>
      </c>
      <c r="E17" s="235" t="b">
        <f>COUNTIF($B$7:B17,B17)=1</f>
        <v>1</v>
      </c>
      <c r="F17" s="235" t="b">
        <v>1</v>
      </c>
      <c r="G17" s="237" t="s">
        <v>1</v>
      </c>
      <c r="H17" s="237" t="s">
        <v>193</v>
      </c>
      <c r="I17" s="238" t="s">
        <v>227</v>
      </c>
      <c r="J17" s="238" t="s">
        <v>194</v>
      </c>
      <c r="K17" s="238">
        <v>2017</v>
      </c>
      <c r="L17" s="238" t="s">
        <v>161</v>
      </c>
      <c r="M17" s="239" t="s">
        <v>140</v>
      </c>
      <c r="N17" s="240">
        <v>0</v>
      </c>
      <c r="O17" s="241" t="s">
        <v>14</v>
      </c>
      <c r="P17" s="242">
        <v>1</v>
      </c>
      <c r="Q17" s="242">
        <v>0</v>
      </c>
      <c r="R17" s="243">
        <v>13</v>
      </c>
      <c r="S17" s="244">
        <v>0</v>
      </c>
      <c r="T17" s="245">
        <v>784</v>
      </c>
      <c r="U17" s="246">
        <v>0</v>
      </c>
      <c r="V17" s="246"/>
      <c r="W17" s="246"/>
      <c r="X17" s="270">
        <v>0</v>
      </c>
      <c r="Y17" s="247">
        <v>1</v>
      </c>
      <c r="Z17" s="248">
        <v>1</v>
      </c>
      <c r="AA17" s="249"/>
      <c r="AB17" s="240">
        <v>0</v>
      </c>
      <c r="AC17" s="271">
        <v>0</v>
      </c>
      <c r="AD17" s="250">
        <v>0</v>
      </c>
      <c r="AE17" s="251">
        <v>0</v>
      </c>
      <c r="AF17" s="262"/>
      <c r="AG17" s="268"/>
      <c r="AH17" s="265"/>
      <c r="AI17" s="253">
        <v>0</v>
      </c>
    </row>
    <row r="18" spans="1:35">
      <c r="A18" s="39" t="str">
        <f t="shared" si="2"/>
        <v>High Efficiency HVAC_Geothermal EER ≥17.1, COP ≥3.6_2017</v>
      </c>
      <c r="B18" s="235" t="str">
        <f t="shared" si="0"/>
        <v>Residential_High Efficiency HVAC_HVAC_Geothermal EER ≥17.1, COP ≥3.6_2017_Actual</v>
      </c>
      <c r="C18" s="235" t="b">
        <f>ISNUMBER(MATCH(B18,Analysis!B:B,0))</f>
        <v>1</v>
      </c>
      <c r="D18" s="236">
        <f t="shared" si="1"/>
        <v>12</v>
      </c>
      <c r="E18" s="235" t="b">
        <f>COUNTIF($B$7:B18,B18)=1</f>
        <v>1</v>
      </c>
      <c r="F18" s="235" t="b">
        <v>1</v>
      </c>
      <c r="G18" s="237" t="s">
        <v>1</v>
      </c>
      <c r="H18" s="237" t="s">
        <v>193</v>
      </c>
      <c r="I18" s="238" t="s">
        <v>85</v>
      </c>
      <c r="J18" s="238" t="s">
        <v>256</v>
      </c>
      <c r="K18" s="238">
        <v>2017</v>
      </c>
      <c r="L18" s="238" t="s">
        <v>161</v>
      </c>
      <c r="M18" s="239" t="s">
        <v>140</v>
      </c>
      <c r="N18" s="240">
        <v>0</v>
      </c>
      <c r="O18" s="241" t="s">
        <v>14</v>
      </c>
      <c r="P18" s="242">
        <v>1</v>
      </c>
      <c r="Q18" s="242">
        <v>0</v>
      </c>
      <c r="R18" s="243">
        <v>25</v>
      </c>
      <c r="S18" s="244">
        <v>0</v>
      </c>
      <c r="T18" s="245">
        <v>7728</v>
      </c>
      <c r="U18" s="246">
        <v>0</v>
      </c>
      <c r="V18" s="246"/>
      <c r="W18" s="246"/>
      <c r="X18" s="270">
        <v>0</v>
      </c>
      <c r="Y18" s="247">
        <v>1</v>
      </c>
      <c r="Z18" s="248">
        <v>1</v>
      </c>
      <c r="AA18" s="249"/>
      <c r="AB18" s="240">
        <v>0</v>
      </c>
      <c r="AC18" s="271">
        <v>0</v>
      </c>
      <c r="AD18" s="250">
        <v>0</v>
      </c>
      <c r="AE18" s="251">
        <v>0</v>
      </c>
      <c r="AF18" s="262"/>
      <c r="AG18" s="252"/>
      <c r="AH18" s="265"/>
      <c r="AI18" s="253">
        <v>0</v>
      </c>
    </row>
    <row r="19" spans="1:35">
      <c r="A19" s="39" t="str">
        <f t="shared" si="2"/>
        <v>High Efficiency HVAC_Early Retirement Geothermal EER ≥17.1, COP ≥3.6_2017</v>
      </c>
      <c r="B19" s="235" t="str">
        <f t="shared" si="0"/>
        <v>Residential_High Efficiency HVAC_HVAC_Early Retirement Geothermal EER ≥17.1, COP ≥3.6_2017_Actual</v>
      </c>
      <c r="C19" s="235" t="b">
        <f>ISNUMBER(MATCH(B19,Analysis!B:B,0))</f>
        <v>1</v>
      </c>
      <c r="D19" s="236">
        <f t="shared" si="1"/>
        <v>13</v>
      </c>
      <c r="E19" s="235" t="b">
        <f>COUNTIF($B$7:B19,B19)=1</f>
        <v>1</v>
      </c>
      <c r="F19" s="235" t="b">
        <v>1</v>
      </c>
      <c r="G19" s="237" t="s">
        <v>1</v>
      </c>
      <c r="H19" s="237" t="s">
        <v>193</v>
      </c>
      <c r="I19" s="238" t="s">
        <v>85</v>
      </c>
      <c r="J19" s="238" t="s">
        <v>257</v>
      </c>
      <c r="K19" s="238">
        <v>2017</v>
      </c>
      <c r="L19" s="238" t="s">
        <v>161</v>
      </c>
      <c r="M19" s="239" t="s">
        <v>140</v>
      </c>
      <c r="N19" s="240">
        <v>0</v>
      </c>
      <c r="O19" s="241" t="s">
        <v>14</v>
      </c>
      <c r="P19" s="242">
        <v>1</v>
      </c>
      <c r="Q19" s="242">
        <v>0</v>
      </c>
      <c r="R19" s="243">
        <v>25</v>
      </c>
      <c r="S19" s="244">
        <v>8</v>
      </c>
      <c r="T19" s="245">
        <v>11871</v>
      </c>
      <c r="U19" s="246">
        <v>4554</v>
      </c>
      <c r="V19" s="246"/>
      <c r="W19" s="246"/>
      <c r="X19" s="270">
        <v>0</v>
      </c>
      <c r="Y19" s="247">
        <v>1</v>
      </c>
      <c r="Z19" s="248">
        <v>1</v>
      </c>
      <c r="AA19" s="249"/>
      <c r="AB19" s="240">
        <v>0</v>
      </c>
      <c r="AC19" s="271">
        <v>0</v>
      </c>
      <c r="AD19" s="250">
        <v>0</v>
      </c>
      <c r="AE19" s="251">
        <v>0</v>
      </c>
      <c r="AF19" s="262"/>
      <c r="AG19" s="252"/>
      <c r="AH19" s="265"/>
      <c r="AI19" s="253">
        <v>0</v>
      </c>
    </row>
    <row r="20" spans="1:35">
      <c r="A20" s="39" t="str">
        <f t="shared" si="2"/>
        <v>Whole House Efficiency_Air Sealing (Electric Heat)_2017</v>
      </c>
      <c r="B20" s="235" t="str">
        <f t="shared" si="0"/>
        <v>Residential_Whole House Efficiency_Various_Air Sealing (Electric Heat)_2017_Actual</v>
      </c>
      <c r="C20" s="235" t="b">
        <f>ISNUMBER(MATCH(B20,Analysis!B:B,0))</f>
        <v>1</v>
      </c>
      <c r="D20" s="236">
        <f t="shared" si="1"/>
        <v>14</v>
      </c>
      <c r="E20" s="235" t="b">
        <f>COUNTIF($B$7:B20,B20)=1</f>
        <v>1</v>
      </c>
      <c r="F20" s="235" t="b">
        <v>1</v>
      </c>
      <c r="G20" s="237" t="s">
        <v>1</v>
      </c>
      <c r="H20" s="237" t="s">
        <v>145</v>
      </c>
      <c r="I20" s="238" t="s">
        <v>149</v>
      </c>
      <c r="J20" s="238" t="s">
        <v>195</v>
      </c>
      <c r="K20" s="238">
        <v>2017</v>
      </c>
      <c r="L20" s="238" t="s">
        <v>161</v>
      </c>
      <c r="M20" s="239" t="s">
        <v>140</v>
      </c>
      <c r="N20" s="240">
        <v>0</v>
      </c>
      <c r="O20" s="241" t="s">
        <v>14</v>
      </c>
      <c r="P20" s="242">
        <v>1</v>
      </c>
      <c r="Q20" s="242">
        <v>0</v>
      </c>
      <c r="R20" s="243">
        <v>15</v>
      </c>
      <c r="S20" s="244">
        <v>0</v>
      </c>
      <c r="T20" s="245">
        <v>0</v>
      </c>
      <c r="U20" s="246">
        <v>0</v>
      </c>
      <c r="V20" s="246"/>
      <c r="W20" s="246"/>
      <c r="X20" s="270">
        <v>0</v>
      </c>
      <c r="Y20" s="247">
        <v>1</v>
      </c>
      <c r="Z20" s="248">
        <v>1</v>
      </c>
      <c r="AA20" s="249"/>
      <c r="AB20" s="240">
        <v>0</v>
      </c>
      <c r="AC20" s="271">
        <v>0</v>
      </c>
      <c r="AD20" s="250">
        <v>0</v>
      </c>
      <c r="AE20" s="251">
        <v>0</v>
      </c>
      <c r="AF20" s="262"/>
      <c r="AG20" s="252"/>
      <c r="AH20" s="265"/>
      <c r="AI20" s="253">
        <v>0</v>
      </c>
    </row>
    <row r="21" spans="1:35">
      <c r="A21" s="39" t="str">
        <f t="shared" si="2"/>
        <v>Whole House Efficiency_Air Sealing (Gas Heat)_2017</v>
      </c>
      <c r="B21" s="235" t="str">
        <f t="shared" si="0"/>
        <v>Residential_Whole House Efficiency_Various_Air Sealing (Gas Heat)_2017_Actual</v>
      </c>
      <c r="C21" s="235" t="b">
        <f>ISNUMBER(MATCH(B21,Analysis!B:B,0))</f>
        <v>1</v>
      </c>
      <c r="D21" s="236">
        <f t="shared" si="1"/>
        <v>15</v>
      </c>
      <c r="E21" s="235" t="b">
        <f>COUNTIF($B$7:B21,B21)=1</f>
        <v>1</v>
      </c>
      <c r="F21" s="235" t="b">
        <v>1</v>
      </c>
      <c r="G21" s="237" t="s">
        <v>1</v>
      </c>
      <c r="H21" s="237" t="s">
        <v>145</v>
      </c>
      <c r="I21" s="238" t="s">
        <v>149</v>
      </c>
      <c r="J21" s="238" t="s">
        <v>196</v>
      </c>
      <c r="K21" s="238">
        <v>2017</v>
      </c>
      <c r="L21" s="238" t="s">
        <v>161</v>
      </c>
      <c r="M21" s="239" t="s">
        <v>140</v>
      </c>
      <c r="N21" s="240">
        <v>0</v>
      </c>
      <c r="O21" s="241" t="s">
        <v>14</v>
      </c>
      <c r="P21" s="242">
        <v>1</v>
      </c>
      <c r="Q21" s="242">
        <v>0</v>
      </c>
      <c r="R21" s="243">
        <v>15</v>
      </c>
      <c r="S21" s="244">
        <v>0</v>
      </c>
      <c r="T21" s="245">
        <v>0</v>
      </c>
      <c r="U21" s="246">
        <v>0</v>
      </c>
      <c r="V21" s="246"/>
      <c r="W21" s="246"/>
      <c r="X21" s="270">
        <v>0</v>
      </c>
      <c r="Y21" s="247">
        <v>1</v>
      </c>
      <c r="Z21" s="248">
        <v>1</v>
      </c>
      <c r="AA21" s="249"/>
      <c r="AB21" s="240">
        <v>0</v>
      </c>
      <c r="AC21" s="271">
        <v>0</v>
      </c>
      <c r="AD21" s="250">
        <v>0</v>
      </c>
      <c r="AE21" s="251">
        <v>0</v>
      </c>
      <c r="AF21" s="262"/>
      <c r="AG21" s="252"/>
      <c r="AH21" s="265"/>
      <c r="AI21" s="253">
        <v>0</v>
      </c>
    </row>
    <row r="22" spans="1:35">
      <c r="A22" s="39" t="str">
        <f t="shared" si="2"/>
        <v>Whole House Efficiency_Hot Water Pipe Insulation_2017</v>
      </c>
      <c r="B22" s="235" t="str">
        <f t="shared" si="0"/>
        <v>Residential_Whole House Efficiency_Various_Hot Water Pipe Insulation_2017_Actual</v>
      </c>
      <c r="C22" s="235" t="b">
        <f>ISNUMBER(MATCH(B22,Analysis!B:B,0))</f>
        <v>1</v>
      </c>
      <c r="D22" s="236">
        <f t="shared" si="1"/>
        <v>16</v>
      </c>
      <c r="E22" s="235" t="b">
        <f>COUNTIF($B$7:B22,B22)=1</f>
        <v>1</v>
      </c>
      <c r="F22" s="235" t="b">
        <v>1</v>
      </c>
      <c r="G22" s="237" t="s">
        <v>1</v>
      </c>
      <c r="H22" s="237" t="s">
        <v>145</v>
      </c>
      <c r="I22" s="238" t="s">
        <v>149</v>
      </c>
      <c r="J22" s="238" t="s">
        <v>197</v>
      </c>
      <c r="K22" s="238">
        <v>2017</v>
      </c>
      <c r="L22" s="238" t="s">
        <v>161</v>
      </c>
      <c r="M22" s="239" t="s">
        <v>140</v>
      </c>
      <c r="N22" s="240">
        <v>0</v>
      </c>
      <c r="O22" s="241" t="s">
        <v>14</v>
      </c>
      <c r="P22" s="242">
        <v>1</v>
      </c>
      <c r="Q22" s="242">
        <v>0</v>
      </c>
      <c r="R22" s="243">
        <v>15</v>
      </c>
      <c r="S22" s="244">
        <v>0</v>
      </c>
      <c r="T22" s="245">
        <v>0</v>
      </c>
      <c r="U22" s="246">
        <v>0</v>
      </c>
      <c r="V22" s="246"/>
      <c r="W22" s="246"/>
      <c r="X22" s="270">
        <v>0</v>
      </c>
      <c r="Y22" s="247">
        <v>1</v>
      </c>
      <c r="Z22" s="248">
        <v>1</v>
      </c>
      <c r="AA22" s="249"/>
      <c r="AB22" s="240">
        <v>0</v>
      </c>
      <c r="AC22" s="271">
        <v>0</v>
      </c>
      <c r="AD22" s="250">
        <v>0</v>
      </c>
      <c r="AE22" s="251">
        <v>0</v>
      </c>
      <c r="AF22" s="262"/>
      <c r="AG22" s="252"/>
      <c r="AH22" s="265"/>
      <c r="AI22" s="253">
        <v>0</v>
      </c>
    </row>
    <row r="23" spans="1:35">
      <c r="A23" s="39" t="str">
        <f t="shared" si="2"/>
        <v>Whole House Efficiency_Water Heater Tank Wrap_2017</v>
      </c>
      <c r="B23" s="235" t="str">
        <f t="shared" si="0"/>
        <v>Residential_Whole House Efficiency_Various_Water Heater Tank Wrap_2017_Actual</v>
      </c>
      <c r="C23" s="235" t="b">
        <f>ISNUMBER(MATCH(B23,Analysis!B:B,0))</f>
        <v>1</v>
      </c>
      <c r="D23" s="236">
        <f t="shared" si="1"/>
        <v>17</v>
      </c>
      <c r="E23" s="235" t="b">
        <f>COUNTIF($B$7:B23,B23)=1</f>
        <v>1</v>
      </c>
      <c r="F23" s="235" t="b">
        <v>1</v>
      </c>
      <c r="G23" s="237" t="s">
        <v>1</v>
      </c>
      <c r="H23" s="237" t="s">
        <v>145</v>
      </c>
      <c r="I23" s="238" t="s">
        <v>149</v>
      </c>
      <c r="J23" s="238" t="s">
        <v>198</v>
      </c>
      <c r="K23" s="238">
        <v>2017</v>
      </c>
      <c r="L23" s="238" t="s">
        <v>161</v>
      </c>
      <c r="M23" s="239" t="s">
        <v>140</v>
      </c>
      <c r="N23" s="240">
        <v>0</v>
      </c>
      <c r="O23" s="241" t="s">
        <v>14</v>
      </c>
      <c r="P23" s="242">
        <v>1</v>
      </c>
      <c r="Q23" s="242">
        <v>0</v>
      </c>
      <c r="R23" s="243">
        <v>5</v>
      </c>
      <c r="S23" s="244">
        <v>0</v>
      </c>
      <c r="T23" s="245">
        <v>0</v>
      </c>
      <c r="U23" s="246">
        <v>0</v>
      </c>
      <c r="V23" s="246"/>
      <c r="W23" s="246"/>
      <c r="X23" s="270">
        <v>0</v>
      </c>
      <c r="Y23" s="247">
        <v>1</v>
      </c>
      <c r="Z23" s="248">
        <v>1</v>
      </c>
      <c r="AA23" s="249"/>
      <c r="AB23" s="240">
        <v>0</v>
      </c>
      <c r="AC23" s="271">
        <v>0</v>
      </c>
      <c r="AD23" s="250">
        <v>0</v>
      </c>
      <c r="AE23" s="251">
        <v>0</v>
      </c>
      <c r="AF23" s="262"/>
      <c r="AG23" s="252"/>
      <c r="AH23" s="265"/>
      <c r="AI23" s="253">
        <v>0</v>
      </c>
    </row>
    <row r="24" spans="1:35">
      <c r="A24" s="39" t="str">
        <f t="shared" si="2"/>
        <v>Whole House Efficiency_LED_2017</v>
      </c>
      <c r="B24" s="235" t="str">
        <f t="shared" si="0"/>
        <v>Residential_Whole House Efficiency_Various_LED_2017_Actual</v>
      </c>
      <c r="C24" s="235" t="b">
        <f>ISNUMBER(MATCH(B24,Analysis!B:B,0))</f>
        <v>1</v>
      </c>
      <c r="D24" s="236">
        <f t="shared" si="1"/>
        <v>18</v>
      </c>
      <c r="E24" s="235" t="b">
        <f>COUNTIF($B$7:B24,B24)=1</f>
        <v>1</v>
      </c>
      <c r="F24" s="235" t="b">
        <v>1</v>
      </c>
      <c r="G24" s="237" t="s">
        <v>1</v>
      </c>
      <c r="H24" s="237" t="s">
        <v>145</v>
      </c>
      <c r="I24" s="238" t="s">
        <v>149</v>
      </c>
      <c r="J24" s="238" t="s">
        <v>147</v>
      </c>
      <c r="K24" s="238">
        <v>2017</v>
      </c>
      <c r="L24" s="238" t="s">
        <v>161</v>
      </c>
      <c r="M24" s="239" t="s">
        <v>140</v>
      </c>
      <c r="N24" s="240">
        <v>0</v>
      </c>
      <c r="O24" s="241" t="s">
        <v>14</v>
      </c>
      <c r="P24" s="242">
        <v>1</v>
      </c>
      <c r="Q24" s="242">
        <v>0</v>
      </c>
      <c r="R24" s="243">
        <v>10</v>
      </c>
      <c r="S24" s="244">
        <v>0</v>
      </c>
      <c r="T24" s="245">
        <v>0</v>
      </c>
      <c r="U24" s="246">
        <v>0</v>
      </c>
      <c r="V24" s="246"/>
      <c r="W24" s="246"/>
      <c r="X24" s="270">
        <v>0</v>
      </c>
      <c r="Y24" s="247">
        <v>1</v>
      </c>
      <c r="Z24" s="248">
        <v>1</v>
      </c>
      <c r="AA24" s="249"/>
      <c r="AB24" s="240">
        <v>0</v>
      </c>
      <c r="AC24" s="271">
        <v>0</v>
      </c>
      <c r="AD24" s="250">
        <v>0</v>
      </c>
      <c r="AE24" s="251">
        <v>0</v>
      </c>
      <c r="AF24" s="262"/>
      <c r="AG24" s="252"/>
      <c r="AH24" s="265"/>
      <c r="AI24" s="253">
        <v>0</v>
      </c>
    </row>
    <row r="25" spans="1:35">
      <c r="A25" s="39" t="str">
        <f t="shared" si="2"/>
        <v>Whole House Efficiency_Faucet Aerator_2017</v>
      </c>
      <c r="B25" s="235" t="str">
        <f t="shared" si="0"/>
        <v>Residential_Whole House Efficiency_Various_Faucet Aerator_2017_Actual</v>
      </c>
      <c r="C25" s="235" t="b">
        <f>ISNUMBER(MATCH(B25,Analysis!B:B,0))</f>
        <v>1</v>
      </c>
      <c r="D25" s="236">
        <f t="shared" si="1"/>
        <v>19</v>
      </c>
      <c r="E25" s="235" t="b">
        <f>COUNTIF($B$7:B25,B25)=1</f>
        <v>1</v>
      </c>
      <c r="F25" s="235" t="b">
        <v>1</v>
      </c>
      <c r="G25" s="237" t="s">
        <v>1</v>
      </c>
      <c r="H25" s="237" t="s">
        <v>145</v>
      </c>
      <c r="I25" s="238" t="s">
        <v>149</v>
      </c>
      <c r="J25" s="238" t="s">
        <v>258</v>
      </c>
      <c r="K25" s="238">
        <v>2017</v>
      </c>
      <c r="L25" s="238" t="s">
        <v>161</v>
      </c>
      <c r="M25" s="239" t="s">
        <v>140</v>
      </c>
      <c r="N25" s="240">
        <v>0</v>
      </c>
      <c r="O25" s="241" t="s">
        <v>14</v>
      </c>
      <c r="P25" s="242">
        <v>1</v>
      </c>
      <c r="Q25" s="242">
        <v>0</v>
      </c>
      <c r="R25" s="243">
        <v>9</v>
      </c>
      <c r="S25" s="244">
        <v>0</v>
      </c>
      <c r="T25" s="245">
        <v>0</v>
      </c>
      <c r="U25" s="246">
        <v>0</v>
      </c>
      <c r="V25" s="246"/>
      <c r="W25" s="246"/>
      <c r="X25" s="270">
        <v>0</v>
      </c>
      <c r="Y25" s="247">
        <v>1</v>
      </c>
      <c r="Z25" s="248">
        <v>1</v>
      </c>
      <c r="AA25" s="249"/>
      <c r="AB25" s="240">
        <v>0</v>
      </c>
      <c r="AC25" s="271">
        <v>0</v>
      </c>
      <c r="AD25" s="250">
        <v>0</v>
      </c>
      <c r="AE25" s="251">
        <v>0</v>
      </c>
      <c r="AF25" s="262"/>
      <c r="AG25" s="252"/>
      <c r="AH25" s="265"/>
      <c r="AI25" s="253">
        <v>0</v>
      </c>
    </row>
    <row r="26" spans="1:35">
      <c r="A26" s="39" t="str">
        <f t="shared" ref="A26:A27" si="3">H26&amp;"_"&amp;J26&amp;"_"&amp;K26</f>
        <v>Whole House Efficiency_Low Flow Showerhead_2017</v>
      </c>
      <c r="B26" s="235" t="str">
        <f t="shared" si="0"/>
        <v>Residential_Whole House Efficiency_Various_Low Flow Showerhead_2017_Actual</v>
      </c>
      <c r="C26" s="235" t="b">
        <f>ISNUMBER(MATCH(B26,Analysis!B:B,0))</f>
        <v>1</v>
      </c>
      <c r="D26" s="236">
        <f t="shared" si="1"/>
        <v>20</v>
      </c>
      <c r="E26" s="235" t="b">
        <f>COUNTIF($B$7:B26,B26)=1</f>
        <v>1</v>
      </c>
      <c r="F26" s="235" t="b">
        <v>1</v>
      </c>
      <c r="G26" s="237" t="s">
        <v>1</v>
      </c>
      <c r="H26" s="237" t="s">
        <v>145</v>
      </c>
      <c r="I26" s="238" t="s">
        <v>149</v>
      </c>
      <c r="J26" s="238" t="s">
        <v>199</v>
      </c>
      <c r="K26" s="238">
        <v>2017</v>
      </c>
      <c r="L26" s="238" t="s">
        <v>161</v>
      </c>
      <c r="M26" s="239" t="s">
        <v>140</v>
      </c>
      <c r="N26" s="240">
        <v>0</v>
      </c>
      <c r="O26" s="241" t="s">
        <v>14</v>
      </c>
      <c r="P26" s="242">
        <v>1</v>
      </c>
      <c r="Q26" s="242">
        <v>0</v>
      </c>
      <c r="R26" s="243">
        <v>10</v>
      </c>
      <c r="S26" s="244">
        <v>0</v>
      </c>
      <c r="T26" s="245">
        <v>0</v>
      </c>
      <c r="U26" s="246">
        <v>0</v>
      </c>
      <c r="V26" s="246"/>
      <c r="W26" s="246"/>
      <c r="X26" s="270">
        <v>0</v>
      </c>
      <c r="Y26" s="247">
        <v>1</v>
      </c>
      <c r="Z26" s="248">
        <v>1</v>
      </c>
      <c r="AA26" s="249"/>
      <c r="AB26" s="240">
        <v>0</v>
      </c>
      <c r="AC26" s="271">
        <v>0</v>
      </c>
      <c r="AD26" s="250">
        <v>0</v>
      </c>
      <c r="AE26" s="251">
        <v>0</v>
      </c>
      <c r="AF26" s="262"/>
      <c r="AG26" s="252"/>
      <c r="AH26" s="265"/>
      <c r="AI26" s="253">
        <v>0</v>
      </c>
    </row>
    <row r="27" spans="1:35">
      <c r="A27" s="39" t="str">
        <f t="shared" si="3"/>
        <v>Whole House Efficiency_Recommended Audit Measures_2017</v>
      </c>
      <c r="B27" s="235" t="str">
        <f t="shared" si="0"/>
        <v>Residential_Whole House Efficiency_Various_Recommended Audit Measures_2017_Actual</v>
      </c>
      <c r="C27" s="235" t="b">
        <f>ISNUMBER(MATCH(B27,Analysis!B:B,0))</f>
        <v>1</v>
      </c>
      <c r="D27" s="236">
        <f t="shared" si="1"/>
        <v>21</v>
      </c>
      <c r="E27" s="235" t="b">
        <f>COUNTIF($B$7:B27,B27)=1</f>
        <v>1</v>
      </c>
      <c r="F27" s="235" t="b">
        <v>1</v>
      </c>
      <c r="G27" s="237" t="s">
        <v>1</v>
      </c>
      <c r="H27" s="237" t="s">
        <v>145</v>
      </c>
      <c r="I27" s="238" t="s">
        <v>149</v>
      </c>
      <c r="J27" s="238" t="s">
        <v>286</v>
      </c>
      <c r="K27" s="238">
        <v>2017</v>
      </c>
      <c r="L27" s="238" t="s">
        <v>161</v>
      </c>
      <c r="M27" s="239" t="s">
        <v>140</v>
      </c>
      <c r="N27" s="240">
        <v>20</v>
      </c>
      <c r="O27" s="241" t="s">
        <v>14</v>
      </c>
      <c r="P27" s="242">
        <v>1</v>
      </c>
      <c r="Q27" s="242">
        <v>20</v>
      </c>
      <c r="R27" s="273">
        <v>12.5</v>
      </c>
      <c r="S27" s="244">
        <v>0</v>
      </c>
      <c r="T27" s="245">
        <v>0</v>
      </c>
      <c r="U27" s="246">
        <v>0</v>
      </c>
      <c r="V27" s="246"/>
      <c r="W27" s="246"/>
      <c r="X27" s="270">
        <v>0</v>
      </c>
      <c r="Y27" s="247">
        <v>1</v>
      </c>
      <c r="Z27" s="248">
        <v>1</v>
      </c>
      <c r="AA27" s="249"/>
      <c r="AB27" s="240">
        <v>664</v>
      </c>
      <c r="AC27" s="271">
        <v>6.0999999999999964E-2</v>
      </c>
      <c r="AD27" s="250">
        <v>0</v>
      </c>
      <c r="AE27" s="251">
        <v>0</v>
      </c>
      <c r="AF27" s="262"/>
      <c r="AG27" s="252"/>
      <c r="AH27" s="265"/>
      <c r="AI27" s="253">
        <v>13280</v>
      </c>
    </row>
    <row r="28" spans="1:35">
      <c r="A28" s="39" t="str">
        <f t="shared" si="2"/>
        <v>Whole House Efficiency_Residential EE Kit_2017</v>
      </c>
      <c r="B28" s="235" t="str">
        <f t="shared" si="0"/>
        <v>Residential_Whole House Efficiency_Various_Residential EE Kit_2017_Actual</v>
      </c>
      <c r="C28" s="235" t="b">
        <f>ISNUMBER(MATCH(B28,Analysis!B:B,0))</f>
        <v>1</v>
      </c>
      <c r="D28" s="236">
        <f t="shared" si="1"/>
        <v>22</v>
      </c>
      <c r="E28" s="235" t="b">
        <f>COUNTIF($B$7:B28,B28)=1</f>
        <v>1</v>
      </c>
      <c r="F28" s="235" t="b">
        <v>1</v>
      </c>
      <c r="G28" s="237" t="s">
        <v>1</v>
      </c>
      <c r="H28" s="237" t="s">
        <v>145</v>
      </c>
      <c r="I28" s="238" t="s">
        <v>149</v>
      </c>
      <c r="J28" s="238" t="s">
        <v>285</v>
      </c>
      <c r="K28" s="238">
        <v>2017</v>
      </c>
      <c r="L28" s="238" t="s">
        <v>161</v>
      </c>
      <c r="M28" s="239" t="s">
        <v>140</v>
      </c>
      <c r="N28" s="240">
        <v>16</v>
      </c>
      <c r="O28" s="241" t="s">
        <v>14</v>
      </c>
      <c r="P28" s="242">
        <v>1</v>
      </c>
      <c r="Q28" s="242">
        <v>16</v>
      </c>
      <c r="R28" s="273">
        <v>9.6666666666666661</v>
      </c>
      <c r="S28" s="244">
        <v>0</v>
      </c>
      <c r="T28" s="279">
        <v>0</v>
      </c>
      <c r="U28" s="246">
        <v>0</v>
      </c>
      <c r="V28" s="246"/>
      <c r="W28" s="246"/>
      <c r="X28" s="270">
        <v>0</v>
      </c>
      <c r="Y28" s="247">
        <v>1</v>
      </c>
      <c r="Z28" s="248">
        <v>1</v>
      </c>
      <c r="AA28" s="249"/>
      <c r="AB28" s="240">
        <v>383</v>
      </c>
      <c r="AC28" s="271">
        <v>6.4999999999999974E-2</v>
      </c>
      <c r="AD28" s="250">
        <v>0</v>
      </c>
      <c r="AE28" s="251">
        <v>0</v>
      </c>
      <c r="AF28" s="262"/>
      <c r="AG28" s="252"/>
      <c r="AH28" s="265"/>
      <c r="AI28" s="253">
        <v>6128</v>
      </c>
    </row>
    <row r="29" spans="1:35">
      <c r="A29" s="39" t="str">
        <f t="shared" si="2"/>
        <v>Residential Audit_Residential Audit_2017</v>
      </c>
      <c r="B29" s="235" t="str">
        <f t="shared" si="0"/>
        <v>Residential_Residential Audit_Various_Residential Audit_2017_Actual</v>
      </c>
      <c r="C29" s="235" t="b">
        <f>ISNUMBER(MATCH(B29,Analysis!B:B,0))</f>
        <v>1</v>
      </c>
      <c r="D29" s="236">
        <f t="shared" si="1"/>
        <v>23</v>
      </c>
      <c r="E29" s="235" t="b">
        <f>COUNTIF($B$7:B29,B29)=1</f>
        <v>1</v>
      </c>
      <c r="F29" s="235" t="b">
        <v>1</v>
      </c>
      <c r="G29" s="237" t="s">
        <v>1</v>
      </c>
      <c r="H29" s="237" t="s">
        <v>143</v>
      </c>
      <c r="I29" s="238" t="s">
        <v>149</v>
      </c>
      <c r="J29" s="238" t="s">
        <v>143</v>
      </c>
      <c r="K29" s="238">
        <v>2017</v>
      </c>
      <c r="L29" s="238" t="s">
        <v>161</v>
      </c>
      <c r="M29" s="239" t="s">
        <v>140</v>
      </c>
      <c r="N29" s="240">
        <v>0</v>
      </c>
      <c r="O29" s="241" t="s">
        <v>14</v>
      </c>
      <c r="P29" s="242">
        <v>1</v>
      </c>
      <c r="Q29" s="242">
        <v>0</v>
      </c>
      <c r="R29" s="243">
        <v>1</v>
      </c>
      <c r="S29" s="244">
        <v>0</v>
      </c>
      <c r="T29" s="245">
        <v>0</v>
      </c>
      <c r="U29" s="246">
        <v>0</v>
      </c>
      <c r="V29" s="246"/>
      <c r="W29" s="246"/>
      <c r="X29" s="270">
        <v>0</v>
      </c>
      <c r="Y29" s="247">
        <v>1</v>
      </c>
      <c r="Z29" s="248">
        <v>1</v>
      </c>
      <c r="AA29" s="249"/>
      <c r="AB29" s="240">
        <v>0</v>
      </c>
      <c r="AC29" s="271">
        <v>0</v>
      </c>
      <c r="AD29" s="250">
        <v>0</v>
      </c>
      <c r="AE29" s="251">
        <v>0</v>
      </c>
      <c r="AF29" s="262"/>
      <c r="AG29" s="268"/>
      <c r="AH29" s="265"/>
      <c r="AI29" s="253">
        <v>0</v>
      </c>
    </row>
    <row r="30" spans="1:35">
      <c r="A30" s="39" t="str">
        <f t="shared" si="2"/>
        <v>Residential Audit_LED_2017</v>
      </c>
      <c r="B30" s="235" t="str">
        <f t="shared" si="0"/>
        <v>Residential_Residential Audit_Various_LED_2017_Actual</v>
      </c>
      <c r="C30" s="235" t="b">
        <f>ISNUMBER(MATCH(B30,Analysis!B:B,0))</f>
        <v>1</v>
      </c>
      <c r="D30" s="236">
        <f t="shared" si="1"/>
        <v>24</v>
      </c>
      <c r="E30" s="235" t="b">
        <f>COUNTIF($B$7:B30,B30)=1</f>
        <v>1</v>
      </c>
      <c r="F30" s="235" t="b">
        <v>1</v>
      </c>
      <c r="G30" s="237" t="s">
        <v>1</v>
      </c>
      <c r="H30" s="237" t="s">
        <v>143</v>
      </c>
      <c r="I30" s="238" t="s">
        <v>149</v>
      </c>
      <c r="J30" s="238" t="s">
        <v>147</v>
      </c>
      <c r="K30" s="238">
        <v>2017</v>
      </c>
      <c r="L30" s="238" t="s">
        <v>161</v>
      </c>
      <c r="M30" s="239" t="s">
        <v>140</v>
      </c>
      <c r="N30" s="240">
        <v>0</v>
      </c>
      <c r="O30" s="241" t="s">
        <v>14</v>
      </c>
      <c r="P30" s="242">
        <v>1</v>
      </c>
      <c r="Q30" s="242">
        <v>0</v>
      </c>
      <c r="R30" s="243">
        <v>10</v>
      </c>
      <c r="S30" s="244">
        <v>0</v>
      </c>
      <c r="T30" s="245">
        <v>0</v>
      </c>
      <c r="U30" s="246">
        <v>0</v>
      </c>
      <c r="V30" s="246"/>
      <c r="W30" s="246"/>
      <c r="X30" s="270">
        <v>0</v>
      </c>
      <c r="Y30" s="247">
        <v>1</v>
      </c>
      <c r="Z30" s="248">
        <v>1</v>
      </c>
      <c r="AA30" s="249"/>
      <c r="AB30" s="240">
        <v>0</v>
      </c>
      <c r="AC30" s="271">
        <v>0</v>
      </c>
      <c r="AD30" s="250">
        <v>0</v>
      </c>
      <c r="AE30" s="251">
        <v>0</v>
      </c>
      <c r="AF30" s="262"/>
      <c r="AG30" s="252"/>
      <c r="AH30" s="265"/>
      <c r="AI30" s="253">
        <v>0</v>
      </c>
    </row>
    <row r="31" spans="1:35">
      <c r="A31" s="39" t="str">
        <f t="shared" si="2"/>
        <v>Residential Audit_Faucet Aerator_2017</v>
      </c>
      <c r="B31" s="235" t="str">
        <f t="shared" si="0"/>
        <v>Residential_Residential Audit_Various_Faucet Aerator_2017_Actual</v>
      </c>
      <c r="C31" s="235" t="b">
        <f>ISNUMBER(MATCH(B31,Analysis!B:B,0))</f>
        <v>1</v>
      </c>
      <c r="D31" s="236">
        <f t="shared" si="1"/>
        <v>25</v>
      </c>
      <c r="E31" s="235" t="b">
        <f>COUNTIF($B$7:B31,B31)=1</f>
        <v>1</v>
      </c>
      <c r="F31" s="235" t="b">
        <v>1</v>
      </c>
      <c r="G31" s="237" t="s">
        <v>1</v>
      </c>
      <c r="H31" s="237" t="s">
        <v>143</v>
      </c>
      <c r="I31" s="238" t="s">
        <v>149</v>
      </c>
      <c r="J31" s="238" t="s">
        <v>258</v>
      </c>
      <c r="K31" s="238">
        <v>2017</v>
      </c>
      <c r="L31" s="238" t="s">
        <v>161</v>
      </c>
      <c r="M31" s="239" t="s">
        <v>140</v>
      </c>
      <c r="N31" s="240">
        <v>0</v>
      </c>
      <c r="O31" s="241" t="s">
        <v>14</v>
      </c>
      <c r="P31" s="242">
        <v>1</v>
      </c>
      <c r="Q31" s="242">
        <v>0</v>
      </c>
      <c r="R31" s="243">
        <v>9</v>
      </c>
      <c r="S31" s="244">
        <v>0</v>
      </c>
      <c r="T31" s="245">
        <v>0</v>
      </c>
      <c r="U31" s="246">
        <v>0</v>
      </c>
      <c r="V31" s="246"/>
      <c r="W31" s="246"/>
      <c r="X31" s="270">
        <v>0</v>
      </c>
      <c r="Y31" s="247">
        <v>1</v>
      </c>
      <c r="Z31" s="248">
        <v>1</v>
      </c>
      <c r="AA31" s="249"/>
      <c r="AB31" s="240">
        <v>0</v>
      </c>
      <c r="AC31" s="271">
        <v>0</v>
      </c>
      <c r="AD31" s="250">
        <v>0</v>
      </c>
      <c r="AE31" s="251">
        <v>0</v>
      </c>
      <c r="AF31" s="262"/>
      <c r="AG31" s="268"/>
      <c r="AH31" s="265"/>
      <c r="AI31" s="253">
        <v>0</v>
      </c>
    </row>
    <row r="32" spans="1:35">
      <c r="A32" s="39" t="str">
        <f t="shared" si="2"/>
        <v>Residential Audit_Low Flow Showerhead_2017</v>
      </c>
      <c r="B32" s="235" t="str">
        <f t="shared" si="0"/>
        <v>Residential_Residential Audit_Various_Low Flow Showerhead_2017_Actual</v>
      </c>
      <c r="C32" s="235" t="b">
        <f>ISNUMBER(MATCH(B32,Analysis!B:B,0))</f>
        <v>1</v>
      </c>
      <c r="D32" s="236">
        <f t="shared" si="1"/>
        <v>26</v>
      </c>
      <c r="E32" s="235" t="b">
        <f>COUNTIF($B$7:B32,B32)=1</f>
        <v>1</v>
      </c>
      <c r="F32" s="235" t="b">
        <v>1</v>
      </c>
      <c r="G32" s="237" t="s">
        <v>1</v>
      </c>
      <c r="H32" s="237" t="s">
        <v>143</v>
      </c>
      <c r="I32" s="238" t="s">
        <v>149</v>
      </c>
      <c r="J32" s="238" t="s">
        <v>199</v>
      </c>
      <c r="K32" s="238">
        <v>2017</v>
      </c>
      <c r="L32" s="238" t="s">
        <v>161</v>
      </c>
      <c r="M32" s="239" t="s">
        <v>140</v>
      </c>
      <c r="N32" s="240">
        <v>0</v>
      </c>
      <c r="O32" s="241" t="s">
        <v>14</v>
      </c>
      <c r="P32" s="242">
        <v>1</v>
      </c>
      <c r="Q32" s="242">
        <v>0</v>
      </c>
      <c r="R32" s="243">
        <v>10</v>
      </c>
      <c r="S32" s="244">
        <v>0</v>
      </c>
      <c r="T32" s="245">
        <v>0</v>
      </c>
      <c r="U32" s="246">
        <v>0</v>
      </c>
      <c r="V32" s="246"/>
      <c r="W32" s="246"/>
      <c r="X32" s="270">
        <v>0</v>
      </c>
      <c r="Y32" s="247">
        <v>1</v>
      </c>
      <c r="Z32" s="248">
        <v>1</v>
      </c>
      <c r="AA32" s="249"/>
      <c r="AB32" s="240">
        <v>0</v>
      </c>
      <c r="AC32" s="271">
        <v>0</v>
      </c>
      <c r="AD32" s="250">
        <v>0</v>
      </c>
      <c r="AE32" s="251">
        <v>0</v>
      </c>
      <c r="AF32" s="262"/>
      <c r="AG32" s="252"/>
      <c r="AH32" s="265"/>
      <c r="AI32" s="253">
        <v>0</v>
      </c>
    </row>
    <row r="33" spans="1:35">
      <c r="A33" s="39" t="str">
        <f t="shared" si="2"/>
        <v>School-Based Education_School-Based Education_2017</v>
      </c>
      <c r="B33" s="235" t="str">
        <f t="shared" si="0"/>
        <v>Residential_School-Based Education_Various_School-Based Education_2017_Actual</v>
      </c>
      <c r="C33" s="235" t="b">
        <f>ISNUMBER(MATCH(B33,Analysis!B:B,0))</f>
        <v>1</v>
      </c>
      <c r="D33" s="236">
        <f t="shared" si="1"/>
        <v>27</v>
      </c>
      <c r="E33" s="235" t="b">
        <f>COUNTIF($B$7:B33,B33)=1</f>
        <v>1</v>
      </c>
      <c r="F33" s="235" t="b">
        <v>1</v>
      </c>
      <c r="G33" s="237" t="s">
        <v>1</v>
      </c>
      <c r="H33" s="237" t="s">
        <v>200</v>
      </c>
      <c r="I33" s="238" t="s">
        <v>149</v>
      </c>
      <c r="J33" s="238" t="s">
        <v>200</v>
      </c>
      <c r="K33" s="238">
        <v>2017</v>
      </c>
      <c r="L33" s="238" t="s">
        <v>161</v>
      </c>
      <c r="M33" s="239" t="s">
        <v>140</v>
      </c>
      <c r="N33" s="240">
        <v>1101</v>
      </c>
      <c r="O33" s="241" t="s">
        <v>14</v>
      </c>
      <c r="P33" s="242">
        <v>1</v>
      </c>
      <c r="Q33" s="242">
        <v>1101</v>
      </c>
      <c r="R33" s="243">
        <v>5</v>
      </c>
      <c r="S33" s="244">
        <v>0</v>
      </c>
      <c r="T33" s="245">
        <v>0</v>
      </c>
      <c r="U33" s="246">
        <v>0</v>
      </c>
      <c r="V33" s="246"/>
      <c r="W33" s="246"/>
      <c r="X33" s="270">
        <v>0</v>
      </c>
      <c r="Y33" s="247">
        <v>1</v>
      </c>
      <c r="Z33" s="248">
        <v>1</v>
      </c>
      <c r="AA33" s="249"/>
      <c r="AB33" s="240">
        <v>397</v>
      </c>
      <c r="AC33" s="271">
        <v>0.04</v>
      </c>
      <c r="AD33" s="250">
        <v>0</v>
      </c>
      <c r="AE33" s="251">
        <v>0</v>
      </c>
      <c r="AF33" s="262"/>
      <c r="AG33" s="268"/>
      <c r="AH33" s="265"/>
      <c r="AI33" s="253">
        <v>437097</v>
      </c>
    </row>
    <row r="34" spans="1:35">
      <c r="A34" s="39" t="str">
        <f t="shared" si="2"/>
        <v>Weatherization_Air Sealing_2017</v>
      </c>
      <c r="B34" s="235" t="str">
        <f t="shared" si="0"/>
        <v>Residential_Weatherization_Various_Air Sealing_2017_Actual</v>
      </c>
      <c r="C34" s="235" t="b">
        <f>ISNUMBER(MATCH(B34,Analysis!B:B,0))</f>
        <v>1</v>
      </c>
      <c r="D34" s="236">
        <f t="shared" si="1"/>
        <v>28</v>
      </c>
      <c r="E34" s="235" t="b">
        <f>COUNTIF($B$7:B34,B34)=1</f>
        <v>1</v>
      </c>
      <c r="F34" s="235" t="b">
        <v>1</v>
      </c>
      <c r="G34" s="237" t="s">
        <v>1</v>
      </c>
      <c r="H34" s="237" t="s">
        <v>83</v>
      </c>
      <c r="I34" s="238" t="s">
        <v>149</v>
      </c>
      <c r="J34" s="238" t="s">
        <v>201</v>
      </c>
      <c r="K34" s="238">
        <v>2017</v>
      </c>
      <c r="L34" s="238" t="s">
        <v>161</v>
      </c>
      <c r="M34" s="239" t="s">
        <v>140</v>
      </c>
      <c r="N34" s="240">
        <v>0</v>
      </c>
      <c r="O34" s="241" t="s">
        <v>14</v>
      </c>
      <c r="P34" s="242">
        <v>1</v>
      </c>
      <c r="Q34" s="242">
        <v>0</v>
      </c>
      <c r="R34" s="243">
        <v>15</v>
      </c>
      <c r="S34" s="244">
        <v>0</v>
      </c>
      <c r="T34" s="245">
        <v>0</v>
      </c>
      <c r="U34" s="246">
        <v>0</v>
      </c>
      <c r="V34" s="246"/>
      <c r="W34" s="246"/>
      <c r="X34" s="270">
        <v>0</v>
      </c>
      <c r="Y34" s="247">
        <v>1</v>
      </c>
      <c r="Z34" s="248">
        <v>1</v>
      </c>
      <c r="AA34" s="249"/>
      <c r="AB34" s="240">
        <v>0</v>
      </c>
      <c r="AC34" s="271">
        <v>0</v>
      </c>
      <c r="AD34" s="250">
        <v>0</v>
      </c>
      <c r="AE34" s="251">
        <v>0</v>
      </c>
      <c r="AF34" s="262"/>
      <c r="AG34" s="268"/>
      <c r="AH34" s="265"/>
      <c r="AI34" s="253">
        <v>0</v>
      </c>
    </row>
    <row r="35" spans="1:35">
      <c r="A35" s="39" t="str">
        <f t="shared" si="2"/>
        <v>Weatherization_Water Heater Tank Wrap_2017</v>
      </c>
      <c r="B35" s="235" t="str">
        <f t="shared" si="0"/>
        <v>Residential_Weatherization_Various_Water Heater Tank Wrap_2017_Actual</v>
      </c>
      <c r="C35" s="235" t="b">
        <f>ISNUMBER(MATCH(B35,Analysis!B:B,0))</f>
        <v>1</v>
      </c>
      <c r="D35" s="236">
        <f t="shared" si="1"/>
        <v>29</v>
      </c>
      <c r="E35" s="235" t="b">
        <f>COUNTIF($B$7:B35,B35)=1</f>
        <v>1</v>
      </c>
      <c r="F35" s="235" t="b">
        <v>1</v>
      </c>
      <c r="G35" s="237" t="s">
        <v>1</v>
      </c>
      <c r="H35" s="237" t="s">
        <v>83</v>
      </c>
      <c r="I35" s="238" t="s">
        <v>149</v>
      </c>
      <c r="J35" s="238" t="s">
        <v>198</v>
      </c>
      <c r="K35" s="238">
        <v>2017</v>
      </c>
      <c r="L35" s="238" t="s">
        <v>161</v>
      </c>
      <c r="M35" s="239" t="s">
        <v>140</v>
      </c>
      <c r="N35" s="240">
        <v>0</v>
      </c>
      <c r="O35" s="241" t="s">
        <v>14</v>
      </c>
      <c r="P35" s="242">
        <v>1</v>
      </c>
      <c r="Q35" s="242">
        <v>0</v>
      </c>
      <c r="R35" s="243">
        <v>5</v>
      </c>
      <c r="S35" s="244">
        <v>0</v>
      </c>
      <c r="T35" s="245">
        <v>0</v>
      </c>
      <c r="U35" s="246">
        <v>0</v>
      </c>
      <c r="V35" s="246"/>
      <c r="W35" s="246"/>
      <c r="X35" s="270">
        <v>0</v>
      </c>
      <c r="Y35" s="247">
        <v>1</v>
      </c>
      <c r="Z35" s="248">
        <v>1</v>
      </c>
      <c r="AA35" s="249"/>
      <c r="AB35" s="240">
        <v>0</v>
      </c>
      <c r="AC35" s="271">
        <v>0</v>
      </c>
      <c r="AD35" s="250">
        <v>0</v>
      </c>
      <c r="AE35" s="251">
        <v>0</v>
      </c>
      <c r="AF35" s="262"/>
      <c r="AG35" s="268"/>
      <c r="AH35" s="265"/>
      <c r="AI35" s="253">
        <v>0</v>
      </c>
    </row>
    <row r="36" spans="1:35">
      <c r="A36" s="39" t="str">
        <f t="shared" si="2"/>
        <v>Weatherization_Hot Water Pipe Insulation_2017</v>
      </c>
      <c r="B36" s="235" t="str">
        <f t="shared" si="0"/>
        <v>Residential_Weatherization_Various_Hot Water Pipe Insulation_2017_Actual</v>
      </c>
      <c r="C36" s="235" t="b">
        <f>ISNUMBER(MATCH(B36,Analysis!B:B,0))</f>
        <v>1</v>
      </c>
      <c r="D36" s="236">
        <f t="shared" si="1"/>
        <v>30</v>
      </c>
      <c r="E36" s="235" t="b">
        <f>COUNTIF($B$7:B36,B36)=1</f>
        <v>1</v>
      </c>
      <c r="F36" s="235" t="b">
        <v>1</v>
      </c>
      <c r="G36" s="237" t="s">
        <v>1</v>
      </c>
      <c r="H36" s="237" t="s">
        <v>83</v>
      </c>
      <c r="I36" s="238" t="s">
        <v>149</v>
      </c>
      <c r="J36" s="238" t="s">
        <v>197</v>
      </c>
      <c r="K36" s="238">
        <v>2017</v>
      </c>
      <c r="L36" s="238" t="s">
        <v>161</v>
      </c>
      <c r="M36" s="239" t="s">
        <v>140</v>
      </c>
      <c r="N36" s="240">
        <v>0</v>
      </c>
      <c r="O36" s="241" t="s">
        <v>14</v>
      </c>
      <c r="P36" s="242">
        <v>1</v>
      </c>
      <c r="Q36" s="242">
        <v>0</v>
      </c>
      <c r="R36" s="243">
        <v>15</v>
      </c>
      <c r="S36" s="244">
        <v>0</v>
      </c>
      <c r="T36" s="245">
        <v>0</v>
      </c>
      <c r="U36" s="246">
        <v>0</v>
      </c>
      <c r="V36" s="246"/>
      <c r="W36" s="246"/>
      <c r="X36" s="270">
        <v>0</v>
      </c>
      <c r="Y36" s="247">
        <v>1</v>
      </c>
      <c r="Z36" s="248">
        <v>1</v>
      </c>
      <c r="AA36" s="249"/>
      <c r="AB36" s="240">
        <v>0</v>
      </c>
      <c r="AC36" s="271">
        <v>0</v>
      </c>
      <c r="AD36" s="250">
        <v>0</v>
      </c>
      <c r="AE36" s="251">
        <v>0</v>
      </c>
      <c r="AF36" s="262"/>
      <c r="AG36" s="268"/>
      <c r="AH36" s="265"/>
      <c r="AI36" s="253">
        <v>0</v>
      </c>
    </row>
    <row r="37" spans="1:35">
      <c r="A37" s="39" t="str">
        <f t="shared" si="2"/>
        <v>Weatherization_Water Heater Temperature Setback_2017</v>
      </c>
      <c r="B37" s="235" t="str">
        <f t="shared" si="0"/>
        <v>Residential_Weatherization_Various_Water Heater Temperature Setback_2017_Actual</v>
      </c>
      <c r="C37" s="235" t="b">
        <f>ISNUMBER(MATCH(B37,Analysis!B:B,0))</f>
        <v>1</v>
      </c>
      <c r="D37" s="236">
        <f t="shared" si="1"/>
        <v>31</v>
      </c>
      <c r="E37" s="235" t="b">
        <f>COUNTIF($B$7:B37,B37)=1</f>
        <v>1</v>
      </c>
      <c r="F37" s="235" t="b">
        <v>1</v>
      </c>
      <c r="G37" s="237" t="s">
        <v>1</v>
      </c>
      <c r="H37" s="237" t="s">
        <v>83</v>
      </c>
      <c r="I37" s="238" t="s">
        <v>149</v>
      </c>
      <c r="J37" s="238" t="s">
        <v>202</v>
      </c>
      <c r="K37" s="238">
        <v>2017</v>
      </c>
      <c r="L37" s="238" t="s">
        <v>161</v>
      </c>
      <c r="M37" s="239" t="s">
        <v>140</v>
      </c>
      <c r="N37" s="240">
        <v>0</v>
      </c>
      <c r="O37" s="241" t="s">
        <v>14</v>
      </c>
      <c r="P37" s="242">
        <v>1</v>
      </c>
      <c r="Q37" s="242">
        <v>0</v>
      </c>
      <c r="R37" s="243">
        <v>2</v>
      </c>
      <c r="S37" s="244">
        <v>0</v>
      </c>
      <c r="T37" s="245">
        <v>0</v>
      </c>
      <c r="U37" s="246">
        <v>0</v>
      </c>
      <c r="V37" s="246"/>
      <c r="W37" s="246"/>
      <c r="X37" s="270">
        <v>0</v>
      </c>
      <c r="Y37" s="247">
        <v>1</v>
      </c>
      <c r="Z37" s="248">
        <v>1</v>
      </c>
      <c r="AA37" s="249"/>
      <c r="AB37" s="240">
        <v>0</v>
      </c>
      <c r="AC37" s="271">
        <v>0</v>
      </c>
      <c r="AD37" s="250">
        <v>0</v>
      </c>
      <c r="AE37" s="251">
        <v>0</v>
      </c>
      <c r="AF37" s="262"/>
      <c r="AG37" s="268"/>
      <c r="AH37" s="265"/>
      <c r="AI37" s="253">
        <v>0</v>
      </c>
    </row>
    <row r="38" spans="1:35">
      <c r="A38" s="39" t="str">
        <f t="shared" si="2"/>
        <v>Weatherization_LED_2017</v>
      </c>
      <c r="B38" s="235" t="str">
        <f t="shared" si="0"/>
        <v>Residential_Weatherization_Various_LED_2017_Actual</v>
      </c>
      <c r="C38" s="235" t="b">
        <f>ISNUMBER(MATCH(B38,Analysis!B:B,0))</f>
        <v>1</v>
      </c>
      <c r="D38" s="236">
        <f t="shared" si="1"/>
        <v>32</v>
      </c>
      <c r="E38" s="235" t="b">
        <f>COUNTIF($B$7:B38,B38)=1</f>
        <v>1</v>
      </c>
      <c r="F38" s="235" t="b">
        <v>1</v>
      </c>
      <c r="G38" s="237" t="s">
        <v>1</v>
      </c>
      <c r="H38" s="237" t="s">
        <v>83</v>
      </c>
      <c r="I38" s="238" t="s">
        <v>149</v>
      </c>
      <c r="J38" s="238" t="s">
        <v>147</v>
      </c>
      <c r="K38" s="238">
        <v>2017</v>
      </c>
      <c r="L38" s="238" t="s">
        <v>161</v>
      </c>
      <c r="M38" s="239" t="s">
        <v>140</v>
      </c>
      <c r="N38" s="240">
        <v>0</v>
      </c>
      <c r="O38" s="241" t="s">
        <v>14</v>
      </c>
      <c r="P38" s="242">
        <v>1</v>
      </c>
      <c r="Q38" s="242">
        <v>0</v>
      </c>
      <c r="R38" s="243">
        <v>10</v>
      </c>
      <c r="S38" s="244">
        <v>0</v>
      </c>
      <c r="T38" s="245">
        <v>0</v>
      </c>
      <c r="U38" s="246">
        <v>0</v>
      </c>
      <c r="V38" s="246"/>
      <c r="W38" s="246"/>
      <c r="X38" s="270">
        <v>0</v>
      </c>
      <c r="Y38" s="247">
        <v>1</v>
      </c>
      <c r="Z38" s="248">
        <v>1</v>
      </c>
      <c r="AA38" s="249"/>
      <c r="AB38" s="240">
        <v>0</v>
      </c>
      <c r="AC38" s="271">
        <v>0</v>
      </c>
      <c r="AD38" s="250">
        <v>0</v>
      </c>
      <c r="AE38" s="251">
        <v>0</v>
      </c>
      <c r="AF38" s="262"/>
      <c r="AG38" s="268"/>
      <c r="AH38" s="265"/>
      <c r="AI38" s="253">
        <v>0</v>
      </c>
    </row>
    <row r="39" spans="1:35">
      <c r="A39" s="39" t="str">
        <f t="shared" si="2"/>
        <v>Weatherization_Faucet Aerator_2017</v>
      </c>
      <c r="B39" s="235" t="str">
        <f t="shared" ref="B39:B70" si="4">G39&amp;"_"&amp;H39&amp;"_"&amp;I39&amp;"_"&amp;J39&amp;"_"&amp;K39&amp;"_"&amp;L39</f>
        <v>Residential_Weatherization_Various_Faucet Aerator_2017_Actual</v>
      </c>
      <c r="C39" s="235" t="b">
        <f>ISNUMBER(MATCH(B39,Analysis!B:B,0))</f>
        <v>1</v>
      </c>
      <c r="D39" s="236">
        <f t="shared" ref="D39:D70" si="5">ROW()-ROW($D$6)</f>
        <v>33</v>
      </c>
      <c r="E39" s="235" t="b">
        <f>COUNTIF($B$7:B39,B39)=1</f>
        <v>1</v>
      </c>
      <c r="F39" s="235" t="b">
        <v>1</v>
      </c>
      <c r="G39" s="237" t="s">
        <v>1</v>
      </c>
      <c r="H39" s="237" t="s">
        <v>83</v>
      </c>
      <c r="I39" s="238" t="s">
        <v>149</v>
      </c>
      <c r="J39" s="238" t="s">
        <v>258</v>
      </c>
      <c r="K39" s="238">
        <v>2017</v>
      </c>
      <c r="L39" s="238" t="s">
        <v>161</v>
      </c>
      <c r="M39" s="239" t="s">
        <v>140</v>
      </c>
      <c r="N39" s="240">
        <v>0</v>
      </c>
      <c r="O39" s="241" t="s">
        <v>14</v>
      </c>
      <c r="P39" s="242">
        <v>1</v>
      </c>
      <c r="Q39" s="242">
        <v>0</v>
      </c>
      <c r="R39" s="243">
        <v>9</v>
      </c>
      <c r="S39" s="244">
        <v>0</v>
      </c>
      <c r="T39" s="245">
        <v>0</v>
      </c>
      <c r="U39" s="246">
        <v>0</v>
      </c>
      <c r="V39" s="246"/>
      <c r="W39" s="246"/>
      <c r="X39" s="270">
        <v>0</v>
      </c>
      <c r="Y39" s="247">
        <v>1</v>
      </c>
      <c r="Z39" s="248">
        <v>1</v>
      </c>
      <c r="AA39" s="249"/>
      <c r="AB39" s="240">
        <v>0</v>
      </c>
      <c r="AC39" s="271">
        <v>0</v>
      </c>
      <c r="AD39" s="250">
        <v>0</v>
      </c>
      <c r="AE39" s="251">
        <v>0</v>
      </c>
      <c r="AF39" s="262"/>
      <c r="AG39" s="268"/>
      <c r="AH39" s="265"/>
      <c r="AI39" s="253">
        <v>0</v>
      </c>
    </row>
    <row r="40" spans="1:35">
      <c r="A40" s="39" t="str">
        <f t="shared" si="2"/>
        <v>Weatherization_Low Flow Showerhead_2017</v>
      </c>
      <c r="B40" s="235" t="str">
        <f t="shared" si="4"/>
        <v>Residential_Weatherization_Various_Low Flow Showerhead_2017_Actual</v>
      </c>
      <c r="C40" s="235" t="b">
        <f>ISNUMBER(MATCH(B40,Analysis!B:B,0))</f>
        <v>1</v>
      </c>
      <c r="D40" s="236">
        <f t="shared" si="5"/>
        <v>34</v>
      </c>
      <c r="E40" s="235" t="b">
        <f>COUNTIF($B$7:B40,B40)=1</f>
        <v>1</v>
      </c>
      <c r="F40" s="235" t="b">
        <v>1</v>
      </c>
      <c r="G40" s="237" t="s">
        <v>1</v>
      </c>
      <c r="H40" s="237" t="s">
        <v>83</v>
      </c>
      <c r="I40" s="238" t="s">
        <v>149</v>
      </c>
      <c r="J40" s="238" t="s">
        <v>199</v>
      </c>
      <c r="K40" s="238">
        <v>2017</v>
      </c>
      <c r="L40" s="238" t="s">
        <v>161</v>
      </c>
      <c r="M40" s="239" t="s">
        <v>140</v>
      </c>
      <c r="N40" s="240">
        <v>0</v>
      </c>
      <c r="O40" s="241" t="s">
        <v>14</v>
      </c>
      <c r="P40" s="242">
        <v>1</v>
      </c>
      <c r="Q40" s="242">
        <v>0</v>
      </c>
      <c r="R40" s="243">
        <v>10</v>
      </c>
      <c r="S40" s="244">
        <v>0</v>
      </c>
      <c r="T40" s="245">
        <v>0</v>
      </c>
      <c r="U40" s="246">
        <v>0</v>
      </c>
      <c r="V40" s="246"/>
      <c r="W40" s="246"/>
      <c r="X40" s="270">
        <v>0</v>
      </c>
      <c r="Y40" s="247">
        <v>1</v>
      </c>
      <c r="Z40" s="248">
        <v>1</v>
      </c>
      <c r="AA40" s="249"/>
      <c r="AB40" s="240">
        <v>0</v>
      </c>
      <c r="AC40" s="271">
        <v>0</v>
      </c>
      <c r="AD40" s="250">
        <v>0</v>
      </c>
      <c r="AE40" s="251">
        <v>0</v>
      </c>
      <c r="AF40" s="262"/>
      <c r="AG40" s="268"/>
      <c r="AH40" s="265"/>
      <c r="AI40" s="253">
        <v>0</v>
      </c>
    </row>
    <row r="41" spans="1:35">
      <c r="A41" s="39" t="str">
        <f t="shared" si="2"/>
        <v>C&amp;I Prescriptive_High Bay Fluorescent Fixture w/ HE Electronic Ballast (T5 2-3 lamp)_2017</v>
      </c>
      <c r="B41" s="235" t="str">
        <f t="shared" si="4"/>
        <v>C&amp;I_C&amp;I Prescriptive_Lighting_High Bay Fluorescent Fixture w/ HE Electronic Ballast (T5 2-3 lamp)_2017_Actual</v>
      </c>
      <c r="C41" s="235" t="b">
        <f>ISNUMBER(MATCH(B41,Analysis!B:B,0))</f>
        <v>1</v>
      </c>
      <c r="D41" s="236">
        <f t="shared" si="5"/>
        <v>35</v>
      </c>
      <c r="E41" s="235" t="b">
        <f>COUNTIF($B$7:B41,B41)=1</f>
        <v>1</v>
      </c>
      <c r="F41" s="235" t="b">
        <v>1</v>
      </c>
      <c r="G41" s="237" t="s">
        <v>142</v>
      </c>
      <c r="H41" s="237" t="s">
        <v>203</v>
      </c>
      <c r="I41" s="238" t="s">
        <v>86</v>
      </c>
      <c r="J41" s="238" t="s">
        <v>259</v>
      </c>
      <c r="K41" s="238">
        <v>2017</v>
      </c>
      <c r="L41" s="238" t="s">
        <v>161</v>
      </c>
      <c r="M41" s="239" t="s">
        <v>140</v>
      </c>
      <c r="N41" s="240">
        <v>0</v>
      </c>
      <c r="O41" s="241" t="s">
        <v>14</v>
      </c>
      <c r="P41" s="242">
        <v>1</v>
      </c>
      <c r="Q41" s="242">
        <v>0</v>
      </c>
      <c r="R41" s="243">
        <v>15</v>
      </c>
      <c r="S41" s="244">
        <v>0</v>
      </c>
      <c r="T41" s="245">
        <v>100</v>
      </c>
      <c r="U41" s="246">
        <v>0</v>
      </c>
      <c r="V41" s="246"/>
      <c r="W41" s="246"/>
      <c r="X41" s="270">
        <v>0</v>
      </c>
      <c r="Y41" s="247">
        <v>1</v>
      </c>
      <c r="Z41" s="248">
        <v>1</v>
      </c>
      <c r="AA41" s="249"/>
      <c r="AB41" s="240">
        <v>0</v>
      </c>
      <c r="AC41" s="271">
        <v>0</v>
      </c>
      <c r="AD41" s="250">
        <v>0</v>
      </c>
      <c r="AE41" s="251">
        <v>0</v>
      </c>
      <c r="AF41" s="262"/>
      <c r="AG41" s="252"/>
      <c r="AH41" s="265"/>
      <c r="AI41" s="253">
        <v>0</v>
      </c>
    </row>
    <row r="42" spans="1:35">
      <c r="A42" s="39" t="str">
        <f t="shared" si="2"/>
        <v>C&amp;I Prescriptive_High Bay Fluorescent Fixture w/ HE Electronic Ballast (T5 4-6 lamp)_2017</v>
      </c>
      <c r="B42" s="235" t="str">
        <f t="shared" si="4"/>
        <v>C&amp;I_C&amp;I Prescriptive_Lighting_High Bay Fluorescent Fixture w/ HE Electronic Ballast (T5 4-6 lamp)_2017_Actual</v>
      </c>
      <c r="C42" s="235" t="b">
        <f>ISNUMBER(MATCH(B42,Analysis!B:B,0))</f>
        <v>1</v>
      </c>
      <c r="D42" s="236">
        <f t="shared" si="5"/>
        <v>36</v>
      </c>
      <c r="E42" s="235" t="b">
        <f>COUNTIF($B$7:B42,B42)=1</f>
        <v>1</v>
      </c>
      <c r="F42" s="235" t="b">
        <v>1</v>
      </c>
      <c r="G42" s="237" t="s">
        <v>142</v>
      </c>
      <c r="H42" s="237" t="s">
        <v>203</v>
      </c>
      <c r="I42" s="238" t="s">
        <v>86</v>
      </c>
      <c r="J42" s="238" t="s">
        <v>204</v>
      </c>
      <c r="K42" s="238">
        <v>2017</v>
      </c>
      <c r="L42" s="238" t="s">
        <v>161</v>
      </c>
      <c r="M42" s="239" t="s">
        <v>140</v>
      </c>
      <c r="N42" s="240">
        <v>0</v>
      </c>
      <c r="O42" s="241" t="s">
        <v>14</v>
      </c>
      <c r="P42" s="242">
        <v>1</v>
      </c>
      <c r="Q42" s="242">
        <v>0</v>
      </c>
      <c r="R42" s="243">
        <v>15</v>
      </c>
      <c r="S42" s="244">
        <v>0</v>
      </c>
      <c r="T42" s="245">
        <v>125</v>
      </c>
      <c r="U42" s="246">
        <v>0</v>
      </c>
      <c r="V42" s="246"/>
      <c r="W42" s="246"/>
      <c r="X42" s="270">
        <v>0</v>
      </c>
      <c r="Y42" s="247">
        <v>1</v>
      </c>
      <c r="Z42" s="248">
        <v>1</v>
      </c>
      <c r="AA42" s="249"/>
      <c r="AB42" s="240">
        <v>0</v>
      </c>
      <c r="AC42" s="271">
        <v>0</v>
      </c>
      <c r="AD42" s="250">
        <v>0</v>
      </c>
      <c r="AE42" s="251">
        <v>0</v>
      </c>
      <c r="AF42" s="262"/>
      <c r="AG42" s="252"/>
      <c r="AH42" s="265"/>
      <c r="AI42" s="253">
        <v>0</v>
      </c>
    </row>
    <row r="43" spans="1:35">
      <c r="A43" s="39" t="str">
        <f t="shared" si="2"/>
        <v>C&amp;I Prescriptive_High Bay Fluorescent Fixture w/ HE Electronic Ballast (T5 8-lamp)_2017</v>
      </c>
      <c r="B43" s="235" t="str">
        <f t="shared" si="4"/>
        <v>C&amp;I_C&amp;I Prescriptive_Lighting_High Bay Fluorescent Fixture w/ HE Electronic Ballast (T5 8-lamp)_2017_Actual</v>
      </c>
      <c r="C43" s="235" t="b">
        <f>ISNUMBER(MATCH(B43,Analysis!B:B,0))</f>
        <v>1</v>
      </c>
      <c r="D43" s="236">
        <f t="shared" si="5"/>
        <v>37</v>
      </c>
      <c r="E43" s="235" t="b">
        <f>COUNTIF($B$7:B43,B43)=1</f>
        <v>1</v>
      </c>
      <c r="F43" s="235" t="b">
        <v>1</v>
      </c>
      <c r="G43" s="237" t="s">
        <v>142</v>
      </c>
      <c r="H43" s="237" t="s">
        <v>203</v>
      </c>
      <c r="I43" s="238" t="s">
        <v>86</v>
      </c>
      <c r="J43" s="238" t="s">
        <v>205</v>
      </c>
      <c r="K43" s="238">
        <v>2017</v>
      </c>
      <c r="L43" s="238" t="s">
        <v>161</v>
      </c>
      <c r="M43" s="239" t="s">
        <v>140</v>
      </c>
      <c r="N43" s="240">
        <v>0</v>
      </c>
      <c r="O43" s="241" t="s">
        <v>14</v>
      </c>
      <c r="P43" s="242">
        <v>1</v>
      </c>
      <c r="Q43" s="242">
        <v>0</v>
      </c>
      <c r="R43" s="243">
        <v>15</v>
      </c>
      <c r="S43" s="244">
        <v>0</v>
      </c>
      <c r="T43" s="245">
        <v>125</v>
      </c>
      <c r="U43" s="246">
        <v>0</v>
      </c>
      <c r="V43" s="246"/>
      <c r="W43" s="246"/>
      <c r="X43" s="270">
        <v>0</v>
      </c>
      <c r="Y43" s="247">
        <v>1</v>
      </c>
      <c r="Z43" s="248">
        <v>1</v>
      </c>
      <c r="AA43" s="249"/>
      <c r="AB43" s="240">
        <v>0</v>
      </c>
      <c r="AC43" s="271">
        <v>0</v>
      </c>
      <c r="AD43" s="250">
        <v>0</v>
      </c>
      <c r="AE43" s="251">
        <v>0</v>
      </c>
      <c r="AF43" s="262"/>
      <c r="AG43" s="252"/>
      <c r="AH43" s="265"/>
      <c r="AI43" s="253">
        <v>0</v>
      </c>
    </row>
    <row r="44" spans="1:35">
      <c r="A44" s="39" t="str">
        <f t="shared" si="2"/>
        <v>C&amp;I Prescriptive_High Bay Fluorescent Fixture w/ HE Electronic Ballast (T5 10-lamp)_2017</v>
      </c>
      <c r="B44" s="235" t="str">
        <f t="shared" si="4"/>
        <v>C&amp;I_C&amp;I Prescriptive_Lighting_High Bay Fluorescent Fixture w/ HE Electronic Ballast (T5 10-lamp)_2017_Actual</v>
      </c>
      <c r="C44" s="235" t="b">
        <f>ISNUMBER(MATCH(B44,Analysis!B:B,0))</f>
        <v>1</v>
      </c>
      <c r="D44" s="236">
        <f t="shared" si="5"/>
        <v>38</v>
      </c>
      <c r="E44" s="235" t="b">
        <f>COUNTIF($B$7:B44,B44)=1</f>
        <v>1</v>
      </c>
      <c r="F44" s="235" t="b">
        <v>1</v>
      </c>
      <c r="G44" s="237" t="s">
        <v>142</v>
      </c>
      <c r="H44" s="237" t="s">
        <v>203</v>
      </c>
      <c r="I44" s="238" t="s">
        <v>86</v>
      </c>
      <c r="J44" s="238" t="s">
        <v>206</v>
      </c>
      <c r="K44" s="238">
        <v>2017</v>
      </c>
      <c r="L44" s="238" t="s">
        <v>161</v>
      </c>
      <c r="M44" s="239" t="s">
        <v>140</v>
      </c>
      <c r="N44" s="240">
        <v>0</v>
      </c>
      <c r="O44" s="241" t="s">
        <v>14</v>
      </c>
      <c r="P44" s="242">
        <v>1</v>
      </c>
      <c r="Q44" s="242">
        <v>0</v>
      </c>
      <c r="R44" s="243">
        <v>15</v>
      </c>
      <c r="S44" s="244">
        <v>0</v>
      </c>
      <c r="T44" s="245">
        <v>150</v>
      </c>
      <c r="U44" s="246">
        <v>0</v>
      </c>
      <c r="V44" s="246"/>
      <c r="W44" s="246"/>
      <c r="X44" s="270">
        <v>0</v>
      </c>
      <c r="Y44" s="247">
        <v>1</v>
      </c>
      <c r="Z44" s="248">
        <v>1</v>
      </c>
      <c r="AA44" s="249"/>
      <c r="AB44" s="240">
        <v>0</v>
      </c>
      <c r="AC44" s="271">
        <v>0</v>
      </c>
      <c r="AD44" s="250">
        <v>0</v>
      </c>
      <c r="AE44" s="251">
        <v>0</v>
      </c>
      <c r="AF44" s="262"/>
      <c r="AG44" s="252"/>
      <c r="AH44" s="265"/>
      <c r="AI44" s="253">
        <v>0</v>
      </c>
    </row>
    <row r="45" spans="1:35">
      <c r="A45" s="39" t="str">
        <f t="shared" si="2"/>
        <v>C&amp;I Prescriptive_High Bay Fluorescent Fixture w/ HE Electronic Ballast (T8 4 lamp)_2017</v>
      </c>
      <c r="B45" s="235" t="str">
        <f t="shared" si="4"/>
        <v>C&amp;I_C&amp;I Prescriptive_Lighting_High Bay Fluorescent Fixture w/ HE Electronic Ballast (T8 4 lamp)_2017_Actual</v>
      </c>
      <c r="C45" s="235" t="b">
        <f>ISNUMBER(MATCH(B45,Analysis!B:B,0))</f>
        <v>1</v>
      </c>
      <c r="D45" s="236">
        <f t="shared" si="5"/>
        <v>39</v>
      </c>
      <c r="E45" s="235" t="b">
        <f>COUNTIF($B$7:B45,B45)=1</f>
        <v>1</v>
      </c>
      <c r="F45" s="235" t="b">
        <v>1</v>
      </c>
      <c r="G45" s="237" t="s">
        <v>142</v>
      </c>
      <c r="H45" s="237" t="s">
        <v>203</v>
      </c>
      <c r="I45" s="238" t="s">
        <v>86</v>
      </c>
      <c r="J45" s="238" t="s">
        <v>260</v>
      </c>
      <c r="K45" s="238">
        <v>2017</v>
      </c>
      <c r="L45" s="238" t="s">
        <v>161</v>
      </c>
      <c r="M45" s="239" t="s">
        <v>140</v>
      </c>
      <c r="N45" s="240">
        <v>0</v>
      </c>
      <c r="O45" s="241" t="s">
        <v>14</v>
      </c>
      <c r="P45" s="242">
        <v>1</v>
      </c>
      <c r="Q45" s="242">
        <v>0</v>
      </c>
      <c r="R45" s="243">
        <v>15</v>
      </c>
      <c r="S45" s="244">
        <v>0</v>
      </c>
      <c r="T45" s="245">
        <v>200</v>
      </c>
      <c r="U45" s="246">
        <v>0</v>
      </c>
      <c r="V45" s="246"/>
      <c r="W45" s="246"/>
      <c r="X45" s="270">
        <v>0</v>
      </c>
      <c r="Y45" s="247">
        <v>1</v>
      </c>
      <c r="Z45" s="248">
        <v>1</v>
      </c>
      <c r="AA45" s="249"/>
      <c r="AB45" s="240">
        <v>0</v>
      </c>
      <c r="AC45" s="271">
        <v>0</v>
      </c>
      <c r="AD45" s="250">
        <v>0</v>
      </c>
      <c r="AE45" s="251">
        <v>0</v>
      </c>
      <c r="AF45" s="262"/>
      <c r="AG45" s="252"/>
      <c r="AH45" s="265"/>
      <c r="AI45" s="253">
        <v>0</v>
      </c>
    </row>
    <row r="46" spans="1:35">
      <c r="A46" s="39" t="str">
        <f t="shared" si="2"/>
        <v>C&amp;I Prescriptive_High Bay Fluorescent Fixture w/ HE Electronic Ballast (T8 6-8 lamp)_2017</v>
      </c>
      <c r="B46" s="235" t="str">
        <f t="shared" si="4"/>
        <v>C&amp;I_C&amp;I Prescriptive_Lighting_High Bay Fluorescent Fixture w/ HE Electronic Ballast (T8 6-8 lamp)_2017_Actual</v>
      </c>
      <c r="C46" s="235" t="b">
        <f>ISNUMBER(MATCH(B46,Analysis!B:B,0))</f>
        <v>1</v>
      </c>
      <c r="D46" s="236">
        <f t="shared" si="5"/>
        <v>40</v>
      </c>
      <c r="E46" s="235" t="b">
        <f>COUNTIF($B$7:B46,B46)=1</f>
        <v>1</v>
      </c>
      <c r="F46" s="235" t="b">
        <v>1</v>
      </c>
      <c r="G46" s="237" t="s">
        <v>142</v>
      </c>
      <c r="H46" s="237" t="s">
        <v>203</v>
      </c>
      <c r="I46" s="238" t="s">
        <v>86</v>
      </c>
      <c r="J46" s="238" t="s">
        <v>207</v>
      </c>
      <c r="K46" s="238">
        <v>2017</v>
      </c>
      <c r="L46" s="238" t="s">
        <v>161</v>
      </c>
      <c r="M46" s="239" t="s">
        <v>140</v>
      </c>
      <c r="N46" s="240">
        <v>0</v>
      </c>
      <c r="O46" s="241" t="s">
        <v>14</v>
      </c>
      <c r="P46" s="242">
        <v>1</v>
      </c>
      <c r="Q46" s="242">
        <v>0</v>
      </c>
      <c r="R46" s="243">
        <v>15</v>
      </c>
      <c r="S46" s="244">
        <v>0</v>
      </c>
      <c r="T46" s="245">
        <v>225</v>
      </c>
      <c r="U46" s="246">
        <v>0</v>
      </c>
      <c r="V46" s="246"/>
      <c r="W46" s="246"/>
      <c r="X46" s="270">
        <v>0</v>
      </c>
      <c r="Y46" s="247">
        <v>1</v>
      </c>
      <c r="Z46" s="248">
        <v>1</v>
      </c>
      <c r="AA46" s="249"/>
      <c r="AB46" s="240">
        <v>0</v>
      </c>
      <c r="AC46" s="271">
        <v>0</v>
      </c>
      <c r="AD46" s="250">
        <v>0</v>
      </c>
      <c r="AE46" s="251">
        <v>0</v>
      </c>
      <c r="AF46" s="262"/>
      <c r="AG46" s="252"/>
      <c r="AH46" s="265"/>
      <c r="AI46" s="253">
        <v>0</v>
      </c>
    </row>
    <row r="47" spans="1:35">
      <c r="A47" s="39" t="str">
        <f t="shared" si="2"/>
        <v>C&amp;I Prescriptive_High Bay Fluorescent Fixture w/ HE Electronic Ballast (T8 12-16 lamp)_2017</v>
      </c>
      <c r="B47" s="235" t="str">
        <f t="shared" si="4"/>
        <v>C&amp;I_C&amp;I Prescriptive_Lighting_High Bay Fluorescent Fixture w/ HE Electronic Ballast (T8 12-16 lamp)_2017_Actual</v>
      </c>
      <c r="C47" s="235" t="b">
        <f>ISNUMBER(MATCH(B47,Analysis!B:B,0))</f>
        <v>1</v>
      </c>
      <c r="D47" s="236">
        <f t="shared" si="5"/>
        <v>41</v>
      </c>
      <c r="E47" s="235" t="b">
        <f>COUNTIF($B$7:B47,B47)=1</f>
        <v>1</v>
      </c>
      <c r="F47" s="235" t="b">
        <v>1</v>
      </c>
      <c r="G47" s="237" t="s">
        <v>142</v>
      </c>
      <c r="H47" s="237" t="s">
        <v>203</v>
      </c>
      <c r="I47" s="238" t="s">
        <v>86</v>
      </c>
      <c r="J47" s="238" t="s">
        <v>208</v>
      </c>
      <c r="K47" s="238">
        <v>2017</v>
      </c>
      <c r="L47" s="238" t="s">
        <v>161</v>
      </c>
      <c r="M47" s="239" t="s">
        <v>140</v>
      </c>
      <c r="N47" s="240">
        <v>0</v>
      </c>
      <c r="O47" s="241" t="s">
        <v>14</v>
      </c>
      <c r="P47" s="242">
        <v>1</v>
      </c>
      <c r="Q47" s="242">
        <v>0</v>
      </c>
      <c r="R47" s="243">
        <v>15</v>
      </c>
      <c r="S47" s="244">
        <v>0</v>
      </c>
      <c r="T47" s="245">
        <v>250</v>
      </c>
      <c r="U47" s="246">
        <v>0</v>
      </c>
      <c r="V47" s="246"/>
      <c r="W47" s="246"/>
      <c r="X47" s="270">
        <v>0</v>
      </c>
      <c r="Y47" s="247">
        <v>1</v>
      </c>
      <c r="Z47" s="248">
        <v>1</v>
      </c>
      <c r="AA47" s="249"/>
      <c r="AB47" s="240">
        <v>0</v>
      </c>
      <c r="AC47" s="271">
        <v>0</v>
      </c>
      <c r="AD47" s="250">
        <v>0</v>
      </c>
      <c r="AE47" s="251">
        <v>0</v>
      </c>
      <c r="AF47" s="262"/>
      <c r="AG47" s="252"/>
      <c r="AH47" s="265"/>
      <c r="AI47" s="253">
        <v>0</v>
      </c>
    </row>
    <row r="48" spans="1:35">
      <c r="A48" s="39" t="str">
        <f t="shared" si="2"/>
        <v>C&amp;I Prescriptive_High Bay Fluorescent Fixture w/ HE Electronic Ballast (T8 18-20 lamp)_2017</v>
      </c>
      <c r="B48" s="235" t="str">
        <f t="shared" si="4"/>
        <v>C&amp;I_C&amp;I Prescriptive_Lighting_High Bay Fluorescent Fixture w/ HE Electronic Ballast (T8 18-20 lamp)_2017_Actual</v>
      </c>
      <c r="C48" s="235" t="b">
        <f>ISNUMBER(MATCH(B48,Analysis!B:B,0))</f>
        <v>1</v>
      </c>
      <c r="D48" s="236">
        <f t="shared" si="5"/>
        <v>42</v>
      </c>
      <c r="E48" s="235" t="b">
        <f>COUNTIF($B$7:B48,B48)=1</f>
        <v>1</v>
      </c>
      <c r="F48" s="235" t="b">
        <v>1</v>
      </c>
      <c r="G48" s="237" t="s">
        <v>142</v>
      </c>
      <c r="H48" s="237" t="s">
        <v>203</v>
      </c>
      <c r="I48" s="238" t="s">
        <v>86</v>
      </c>
      <c r="J48" s="238" t="s">
        <v>261</v>
      </c>
      <c r="K48" s="238">
        <v>2017</v>
      </c>
      <c r="L48" s="238" t="s">
        <v>161</v>
      </c>
      <c r="M48" s="239" t="s">
        <v>140</v>
      </c>
      <c r="N48" s="240">
        <v>0</v>
      </c>
      <c r="O48" s="241" t="s">
        <v>14</v>
      </c>
      <c r="P48" s="242">
        <v>1</v>
      </c>
      <c r="Q48" s="242">
        <v>0</v>
      </c>
      <c r="R48" s="243">
        <v>15</v>
      </c>
      <c r="S48" s="244">
        <v>0</v>
      </c>
      <c r="T48" s="245">
        <v>250</v>
      </c>
      <c r="U48" s="246">
        <v>0</v>
      </c>
      <c r="V48" s="246"/>
      <c r="W48" s="246"/>
      <c r="X48" s="270">
        <v>0</v>
      </c>
      <c r="Y48" s="247">
        <v>1</v>
      </c>
      <c r="Z48" s="248">
        <v>1</v>
      </c>
      <c r="AA48" s="249"/>
      <c r="AB48" s="240">
        <v>0</v>
      </c>
      <c r="AC48" s="271">
        <v>0</v>
      </c>
      <c r="AD48" s="250">
        <v>0</v>
      </c>
      <c r="AE48" s="251">
        <v>0</v>
      </c>
      <c r="AF48" s="262"/>
      <c r="AG48" s="252"/>
      <c r="AH48" s="265"/>
      <c r="AI48" s="253">
        <v>0</v>
      </c>
    </row>
    <row r="49" spans="1:35">
      <c r="A49" s="39" t="str">
        <f t="shared" si="2"/>
        <v>C&amp;I Prescriptive_Low-Wattage T8 _2017</v>
      </c>
      <c r="B49" s="235" t="str">
        <f t="shared" si="4"/>
        <v>C&amp;I_C&amp;I Prescriptive_Lighting_Low-Wattage T8 _2017_Actual</v>
      </c>
      <c r="C49" s="235" t="b">
        <f>ISNUMBER(MATCH(B49,Analysis!B:B,0))</f>
        <v>1</v>
      </c>
      <c r="D49" s="236">
        <f t="shared" si="5"/>
        <v>43</v>
      </c>
      <c r="E49" s="235" t="b">
        <f>COUNTIF($B$7:B49,B49)=1</f>
        <v>1</v>
      </c>
      <c r="F49" s="235" t="b">
        <v>1</v>
      </c>
      <c r="G49" s="237" t="s">
        <v>142</v>
      </c>
      <c r="H49" s="237" t="s">
        <v>203</v>
      </c>
      <c r="I49" s="238" t="s">
        <v>86</v>
      </c>
      <c r="J49" s="238" t="s">
        <v>209</v>
      </c>
      <c r="K49" s="238">
        <v>2017</v>
      </c>
      <c r="L49" s="238" t="s">
        <v>161</v>
      </c>
      <c r="M49" s="239" t="s">
        <v>140</v>
      </c>
      <c r="N49" s="240">
        <v>0</v>
      </c>
      <c r="O49" s="241" t="s">
        <v>14</v>
      </c>
      <c r="P49" s="242">
        <v>1</v>
      </c>
      <c r="Q49" s="242">
        <v>0</v>
      </c>
      <c r="R49" s="243">
        <v>8</v>
      </c>
      <c r="S49" s="244">
        <v>0</v>
      </c>
      <c r="T49" s="245">
        <v>2</v>
      </c>
      <c r="U49" s="246">
        <v>0</v>
      </c>
      <c r="V49" s="246"/>
      <c r="W49" s="246"/>
      <c r="X49" s="270">
        <v>0</v>
      </c>
      <c r="Y49" s="247">
        <v>1</v>
      </c>
      <c r="Z49" s="248">
        <v>1</v>
      </c>
      <c r="AA49" s="249"/>
      <c r="AB49" s="240">
        <v>0</v>
      </c>
      <c r="AC49" s="271">
        <v>0</v>
      </c>
      <c r="AD49" s="250">
        <v>0</v>
      </c>
      <c r="AE49" s="251">
        <v>0</v>
      </c>
      <c r="AF49" s="262"/>
      <c r="AG49" s="252"/>
      <c r="AH49" s="265"/>
      <c r="AI49" s="253">
        <v>0</v>
      </c>
    </row>
    <row r="50" spans="1:35">
      <c r="A50" s="39" t="str">
        <f t="shared" si="2"/>
        <v>C&amp;I Prescriptive_Energy Star LED Lamp (≤5W)_2017</v>
      </c>
      <c r="B50" s="235" t="str">
        <f t="shared" si="4"/>
        <v>C&amp;I_C&amp;I Prescriptive_Lighting_Energy Star LED Lamp (≤5W)_2017_Actual</v>
      </c>
      <c r="C50" s="235" t="b">
        <f>ISNUMBER(MATCH(B50,Analysis!B:B,0))</f>
        <v>1</v>
      </c>
      <c r="D50" s="236">
        <f t="shared" si="5"/>
        <v>44</v>
      </c>
      <c r="E50" s="235" t="b">
        <f>COUNTIF($B$7:B50,B50)=1</f>
        <v>1</v>
      </c>
      <c r="F50" s="235" t="b">
        <v>1</v>
      </c>
      <c r="G50" s="237" t="s">
        <v>142</v>
      </c>
      <c r="H50" s="237" t="s">
        <v>203</v>
      </c>
      <c r="I50" s="238" t="s">
        <v>86</v>
      </c>
      <c r="J50" s="238" t="s">
        <v>186</v>
      </c>
      <c r="K50" s="238">
        <v>2017</v>
      </c>
      <c r="L50" s="238" t="s">
        <v>161</v>
      </c>
      <c r="M50" s="239">
        <v>1.4104130994607336</v>
      </c>
      <c r="N50" s="240">
        <v>59</v>
      </c>
      <c r="O50" s="241" t="s">
        <v>14</v>
      </c>
      <c r="P50" s="242">
        <v>1</v>
      </c>
      <c r="Q50" s="242">
        <v>59</v>
      </c>
      <c r="R50" s="243">
        <v>8</v>
      </c>
      <c r="S50" s="244">
        <v>0</v>
      </c>
      <c r="T50" s="245">
        <v>9</v>
      </c>
      <c r="U50" s="246">
        <v>0</v>
      </c>
      <c r="V50" s="246"/>
      <c r="W50" s="246"/>
      <c r="X50" s="270">
        <v>4.6284101694915245</v>
      </c>
      <c r="Y50" s="247">
        <v>1</v>
      </c>
      <c r="Z50" s="248">
        <v>1</v>
      </c>
      <c r="AA50" s="249"/>
      <c r="AB50" s="240">
        <v>59.287033898305083</v>
      </c>
      <c r="AC50" s="271">
        <v>1.4159101694915254E-2</v>
      </c>
      <c r="AD50" s="250">
        <v>0</v>
      </c>
      <c r="AE50" s="251">
        <v>0</v>
      </c>
      <c r="AF50" s="262"/>
      <c r="AG50" s="268"/>
      <c r="AH50" s="265"/>
      <c r="AI50" s="253">
        <v>3497.9349999999999</v>
      </c>
    </row>
    <row r="51" spans="1:35">
      <c r="A51" s="39" t="str">
        <f t="shared" si="2"/>
        <v>C&amp;I Prescriptive_Energy Star LED Lamp (6-10W)_2017</v>
      </c>
      <c r="B51" s="235" t="str">
        <f t="shared" si="4"/>
        <v>C&amp;I_C&amp;I Prescriptive_Lighting_Energy Star LED Lamp (6-10W)_2017_Actual</v>
      </c>
      <c r="C51" s="235" t="b">
        <f>ISNUMBER(MATCH(B51,Analysis!B:B,0))</f>
        <v>1</v>
      </c>
      <c r="D51" s="236">
        <f t="shared" si="5"/>
        <v>45</v>
      </c>
      <c r="E51" s="235" t="b">
        <f>COUNTIF($B$7:B51,B51)=1</f>
        <v>1</v>
      </c>
      <c r="F51" s="235" t="b">
        <v>1</v>
      </c>
      <c r="G51" s="237" t="s">
        <v>142</v>
      </c>
      <c r="H51" s="237" t="s">
        <v>203</v>
      </c>
      <c r="I51" s="238" t="s">
        <v>86</v>
      </c>
      <c r="J51" s="154" t="s">
        <v>262</v>
      </c>
      <c r="K51" s="238">
        <v>2017</v>
      </c>
      <c r="L51" s="238" t="s">
        <v>161</v>
      </c>
      <c r="M51" s="239">
        <v>2.7935274103676546</v>
      </c>
      <c r="N51" s="240">
        <v>3078</v>
      </c>
      <c r="O51" s="241" t="s">
        <v>14</v>
      </c>
      <c r="P51" s="242">
        <v>1</v>
      </c>
      <c r="Q51" s="242">
        <v>3078</v>
      </c>
      <c r="R51" s="243">
        <v>8</v>
      </c>
      <c r="S51" s="244">
        <v>0</v>
      </c>
      <c r="T51" s="245">
        <v>9</v>
      </c>
      <c r="U51" s="246">
        <v>0</v>
      </c>
      <c r="V51" s="246"/>
      <c r="W51" s="246"/>
      <c r="X51" s="270">
        <v>8.1880886289798571</v>
      </c>
      <c r="Y51" s="247">
        <v>1</v>
      </c>
      <c r="Z51" s="248">
        <v>1</v>
      </c>
      <c r="AA51" s="249"/>
      <c r="AB51" s="240">
        <v>120.88776153346329</v>
      </c>
      <c r="AC51" s="271">
        <v>2.3232062378167644E-2</v>
      </c>
      <c r="AD51" s="250">
        <v>0</v>
      </c>
      <c r="AE51" s="251">
        <v>0</v>
      </c>
      <c r="AF51" s="262"/>
      <c r="AG51" s="268"/>
      <c r="AH51" s="265"/>
      <c r="AI51" s="253">
        <v>372092.53</v>
      </c>
    </row>
    <row r="52" spans="1:35">
      <c r="A52" s="39" t="str">
        <f t="shared" si="2"/>
        <v>C&amp;I Prescriptive_Energy Star LED Lamp (11 to 20W)_2017</v>
      </c>
      <c r="B52" s="235" t="str">
        <f t="shared" si="4"/>
        <v>C&amp;I_C&amp;I Prescriptive_Lighting_Energy Star LED Lamp (11 to 20W)_2017_Actual</v>
      </c>
      <c r="C52" s="235" t="b">
        <f>ISNUMBER(MATCH(B52,Analysis!B:B,0))</f>
        <v>1</v>
      </c>
      <c r="D52" s="236">
        <f t="shared" si="5"/>
        <v>46</v>
      </c>
      <c r="E52" s="235" t="b">
        <f>COUNTIF($B$7:B52,B52)=1</f>
        <v>1</v>
      </c>
      <c r="F52" s="235" t="b">
        <v>1</v>
      </c>
      <c r="G52" s="237" t="s">
        <v>142</v>
      </c>
      <c r="H52" s="237" t="s">
        <v>203</v>
      </c>
      <c r="I52" s="238" t="s">
        <v>86</v>
      </c>
      <c r="J52" s="238" t="s">
        <v>263</v>
      </c>
      <c r="K52" s="238">
        <v>2017</v>
      </c>
      <c r="L52" s="238" t="s">
        <v>161</v>
      </c>
      <c r="M52" s="239">
        <v>2.1647153882902455</v>
      </c>
      <c r="N52" s="280">
        <v>649</v>
      </c>
      <c r="O52" s="241" t="s">
        <v>14</v>
      </c>
      <c r="P52" s="242">
        <v>1</v>
      </c>
      <c r="Q52" s="242">
        <v>649</v>
      </c>
      <c r="R52" s="243">
        <v>8</v>
      </c>
      <c r="S52" s="244">
        <v>0</v>
      </c>
      <c r="T52" s="245">
        <v>16</v>
      </c>
      <c r="U52" s="246">
        <v>0</v>
      </c>
      <c r="V52" s="246"/>
      <c r="W52" s="246"/>
      <c r="X52" s="281">
        <v>9.5824961479198745</v>
      </c>
      <c r="Y52" s="247">
        <v>1</v>
      </c>
      <c r="Z52" s="248">
        <v>1</v>
      </c>
      <c r="AA52" s="249"/>
      <c r="AB52" s="280">
        <v>165.93350693374424</v>
      </c>
      <c r="AC52" s="280">
        <v>3.2842052388289682E-2</v>
      </c>
      <c r="AD52" s="250">
        <v>0</v>
      </c>
      <c r="AE52" s="251">
        <v>0</v>
      </c>
      <c r="AF52" s="262"/>
      <c r="AG52" s="268"/>
      <c r="AH52" s="265"/>
      <c r="AI52" s="253">
        <v>107690.84600000001</v>
      </c>
    </row>
    <row r="53" spans="1:35">
      <c r="A53" s="39" t="str">
        <f t="shared" si="2"/>
        <v>C&amp;I Prescriptive_Energy Star LED Lamp (&gt;20W)_2017</v>
      </c>
      <c r="B53" s="235" t="str">
        <f t="shared" si="4"/>
        <v>C&amp;I_C&amp;I Prescriptive_Lighting_Energy Star LED Lamp (&gt;20W)_2017_Actual</v>
      </c>
      <c r="C53" s="235" t="b">
        <f>ISNUMBER(MATCH(B53,Analysis!B:B,0))</f>
        <v>1</v>
      </c>
      <c r="D53" s="236">
        <f t="shared" si="5"/>
        <v>47</v>
      </c>
      <c r="E53" s="235" t="b">
        <f>COUNTIF($B$7:B53,B53)=1</f>
        <v>1</v>
      </c>
      <c r="F53" s="235" t="b">
        <v>1</v>
      </c>
      <c r="G53" s="237" t="s">
        <v>142</v>
      </c>
      <c r="H53" s="237" t="s">
        <v>203</v>
      </c>
      <c r="I53" s="238" t="s">
        <v>86</v>
      </c>
      <c r="J53" s="238" t="s">
        <v>264</v>
      </c>
      <c r="K53" s="238">
        <v>2017</v>
      </c>
      <c r="L53" s="238" t="s">
        <v>161</v>
      </c>
      <c r="M53" s="239">
        <v>2.1085869685345231</v>
      </c>
      <c r="N53" s="240">
        <v>110</v>
      </c>
      <c r="O53" s="241" t="s">
        <v>14</v>
      </c>
      <c r="P53" s="242">
        <v>1</v>
      </c>
      <c r="Q53" s="242">
        <v>110</v>
      </c>
      <c r="R53" s="243">
        <v>8</v>
      </c>
      <c r="S53" s="244">
        <v>0</v>
      </c>
      <c r="T53" s="245">
        <v>22</v>
      </c>
      <c r="U53" s="246">
        <v>0</v>
      </c>
      <c r="V53" s="246"/>
      <c r="W53" s="246"/>
      <c r="X53" s="270">
        <v>15</v>
      </c>
      <c r="Y53" s="247">
        <v>1</v>
      </c>
      <c r="Z53" s="248">
        <v>1</v>
      </c>
      <c r="AA53" s="249"/>
      <c r="AB53" s="240">
        <v>223.31843636363635</v>
      </c>
      <c r="AC53" s="271">
        <v>4.2491345454545457E-2</v>
      </c>
      <c r="AD53" s="250">
        <v>0</v>
      </c>
      <c r="AE53" s="251">
        <v>0</v>
      </c>
      <c r="AF53" s="262"/>
      <c r="AG53" s="268"/>
      <c r="AH53" s="265"/>
      <c r="AI53" s="253">
        <v>24565.027999999998</v>
      </c>
    </row>
    <row r="54" spans="1:35">
      <c r="A54" s="39" t="str">
        <f t="shared" si="2"/>
        <v>C&amp;I Prescriptive_High Performance T8 (1-2 Lamp)_2017</v>
      </c>
      <c r="B54" s="235" t="str">
        <f t="shared" si="4"/>
        <v>C&amp;I_C&amp;I Prescriptive_Lighting_High Performance T8 (1-2 Lamp)_2017_Actual</v>
      </c>
      <c r="C54" s="235" t="b">
        <f>ISNUMBER(MATCH(B54,Analysis!B:B,0))</f>
        <v>1</v>
      </c>
      <c r="D54" s="236">
        <f t="shared" si="5"/>
        <v>48</v>
      </c>
      <c r="E54" s="235" t="b">
        <f>COUNTIF($B$7:B54,B54)=1</f>
        <v>1</v>
      </c>
      <c r="F54" s="235" t="b">
        <v>1</v>
      </c>
      <c r="G54" s="237" t="s">
        <v>142</v>
      </c>
      <c r="H54" s="237" t="s">
        <v>203</v>
      </c>
      <c r="I54" s="238" t="s">
        <v>86</v>
      </c>
      <c r="J54" s="238" t="s">
        <v>210</v>
      </c>
      <c r="K54" s="238">
        <v>2017</v>
      </c>
      <c r="L54" s="238" t="s">
        <v>161</v>
      </c>
      <c r="M54" s="239" t="s">
        <v>140</v>
      </c>
      <c r="N54" s="240">
        <v>0</v>
      </c>
      <c r="O54" s="241" t="s">
        <v>14</v>
      </c>
      <c r="P54" s="242">
        <v>1</v>
      </c>
      <c r="Q54" s="242">
        <v>0</v>
      </c>
      <c r="R54" s="243">
        <v>15</v>
      </c>
      <c r="S54" s="244">
        <v>0</v>
      </c>
      <c r="T54" s="245">
        <v>18</v>
      </c>
      <c r="U54" s="246">
        <v>0</v>
      </c>
      <c r="V54" s="246"/>
      <c r="W54" s="246"/>
      <c r="X54" s="270">
        <v>0</v>
      </c>
      <c r="Y54" s="247">
        <v>1</v>
      </c>
      <c r="Z54" s="248">
        <v>1</v>
      </c>
      <c r="AA54" s="249"/>
      <c r="AB54" s="240">
        <v>0</v>
      </c>
      <c r="AC54" s="271">
        <v>0</v>
      </c>
      <c r="AD54" s="250">
        <v>0</v>
      </c>
      <c r="AE54" s="251">
        <v>0</v>
      </c>
      <c r="AF54" s="262"/>
      <c r="AG54" s="252"/>
      <c r="AH54" s="265"/>
      <c r="AI54" s="253">
        <v>0</v>
      </c>
    </row>
    <row r="55" spans="1:35">
      <c r="A55" s="39" t="str">
        <f t="shared" si="2"/>
        <v>C&amp;I Prescriptive_High Performance T8 (3-4 Lamp)_2017</v>
      </c>
      <c r="B55" s="235" t="str">
        <f t="shared" si="4"/>
        <v>C&amp;I_C&amp;I Prescriptive_Lighting_High Performance T8 (3-4 Lamp)_2017_Actual</v>
      </c>
      <c r="C55" s="235" t="b">
        <f>ISNUMBER(MATCH(B55,Analysis!B:B,0))</f>
        <v>1</v>
      </c>
      <c r="D55" s="236">
        <f t="shared" si="5"/>
        <v>49</v>
      </c>
      <c r="E55" s="235" t="b">
        <f>COUNTIF($B$7:B55,B55)=1</f>
        <v>1</v>
      </c>
      <c r="F55" s="235" t="b">
        <v>1</v>
      </c>
      <c r="G55" s="237" t="s">
        <v>142</v>
      </c>
      <c r="H55" s="237" t="s">
        <v>203</v>
      </c>
      <c r="I55" s="238" t="s">
        <v>86</v>
      </c>
      <c r="J55" s="238" t="s">
        <v>211</v>
      </c>
      <c r="K55" s="238">
        <v>2017</v>
      </c>
      <c r="L55" s="238" t="s">
        <v>161</v>
      </c>
      <c r="M55" s="239" t="s">
        <v>140</v>
      </c>
      <c r="N55" s="240">
        <v>0</v>
      </c>
      <c r="O55" s="241" t="s">
        <v>14</v>
      </c>
      <c r="P55" s="242">
        <v>1</v>
      </c>
      <c r="Q55" s="242">
        <v>0</v>
      </c>
      <c r="R55" s="243">
        <v>15</v>
      </c>
      <c r="S55" s="244">
        <v>0</v>
      </c>
      <c r="T55" s="245">
        <v>23</v>
      </c>
      <c r="U55" s="246">
        <v>0</v>
      </c>
      <c r="V55" s="246"/>
      <c r="W55" s="246"/>
      <c r="X55" s="270">
        <v>0</v>
      </c>
      <c r="Y55" s="247">
        <v>1</v>
      </c>
      <c r="Z55" s="248">
        <v>1</v>
      </c>
      <c r="AA55" s="249"/>
      <c r="AB55" s="240">
        <v>0</v>
      </c>
      <c r="AC55" s="271">
        <v>0</v>
      </c>
      <c r="AD55" s="250">
        <v>0</v>
      </c>
      <c r="AE55" s="251">
        <v>0</v>
      </c>
      <c r="AF55" s="262"/>
      <c r="AG55" s="252"/>
      <c r="AH55" s="265"/>
      <c r="AI55" s="253">
        <v>0</v>
      </c>
    </row>
    <row r="56" spans="1:35">
      <c r="A56" s="39" t="str">
        <f t="shared" si="2"/>
        <v>C&amp;I Prescriptive_LED Parking Garage/Canopy (&lt;30W)_2017</v>
      </c>
      <c r="B56" s="235" t="str">
        <f t="shared" si="4"/>
        <v>C&amp;I_C&amp;I Prescriptive_Lighting_LED Parking Garage/Canopy (&lt;30W)_2017_Actual</v>
      </c>
      <c r="C56" s="235" t="b">
        <f>ISNUMBER(MATCH(B56,Analysis!B:B,0))</f>
        <v>1</v>
      </c>
      <c r="D56" s="236">
        <f t="shared" si="5"/>
        <v>50</v>
      </c>
      <c r="E56" s="235" t="b">
        <f>COUNTIF($B$7:B56,B56)=1</f>
        <v>1</v>
      </c>
      <c r="F56" s="235" t="b">
        <v>1</v>
      </c>
      <c r="G56" s="237" t="s">
        <v>142</v>
      </c>
      <c r="H56" s="237" t="s">
        <v>203</v>
      </c>
      <c r="I56" s="238" t="s">
        <v>86</v>
      </c>
      <c r="J56" s="238" t="s">
        <v>212</v>
      </c>
      <c r="K56" s="238">
        <v>2017</v>
      </c>
      <c r="L56" s="238" t="s">
        <v>161</v>
      </c>
      <c r="M56" s="239" t="s">
        <v>140</v>
      </c>
      <c r="N56" s="240">
        <v>0</v>
      </c>
      <c r="O56" s="241" t="s">
        <v>14</v>
      </c>
      <c r="P56" s="242">
        <v>1</v>
      </c>
      <c r="Q56" s="242">
        <v>0</v>
      </c>
      <c r="R56" s="243">
        <v>8</v>
      </c>
      <c r="S56" s="244">
        <v>0</v>
      </c>
      <c r="T56" s="245">
        <v>190</v>
      </c>
      <c r="U56" s="246">
        <v>0</v>
      </c>
      <c r="V56" s="246"/>
      <c r="W56" s="246"/>
      <c r="X56" s="270">
        <v>0</v>
      </c>
      <c r="Y56" s="247">
        <v>1</v>
      </c>
      <c r="Z56" s="248">
        <v>1</v>
      </c>
      <c r="AA56" s="249"/>
      <c r="AB56" s="240">
        <v>0</v>
      </c>
      <c r="AC56" s="271">
        <v>0</v>
      </c>
      <c r="AD56" s="250">
        <v>0</v>
      </c>
      <c r="AE56" s="251">
        <v>0</v>
      </c>
      <c r="AF56" s="262"/>
      <c r="AG56" s="268"/>
      <c r="AH56" s="265"/>
      <c r="AI56" s="253">
        <v>0</v>
      </c>
    </row>
    <row r="57" spans="1:35">
      <c r="A57" s="39" t="str">
        <f t="shared" si="2"/>
        <v>C&amp;I Prescriptive_LED Parking Garage/Canopy (30-75W)_2017</v>
      </c>
      <c r="B57" s="235" t="str">
        <f t="shared" si="4"/>
        <v>C&amp;I_C&amp;I Prescriptive_Lighting_LED Parking Garage/Canopy (30-75W)_2017_Actual</v>
      </c>
      <c r="C57" s="235" t="b">
        <f>ISNUMBER(MATCH(B57,Analysis!B:B,0))</f>
        <v>1</v>
      </c>
      <c r="D57" s="236">
        <f t="shared" si="5"/>
        <v>51</v>
      </c>
      <c r="E57" s="235" t="b">
        <f>COUNTIF($B$7:B57,B57)=1</f>
        <v>1</v>
      </c>
      <c r="F57" s="235" t="b">
        <v>1</v>
      </c>
      <c r="G57" s="237" t="s">
        <v>142</v>
      </c>
      <c r="H57" s="237" t="s">
        <v>203</v>
      </c>
      <c r="I57" s="238" t="s">
        <v>86</v>
      </c>
      <c r="J57" s="238" t="s">
        <v>213</v>
      </c>
      <c r="K57" s="238">
        <v>2017</v>
      </c>
      <c r="L57" s="238" t="s">
        <v>161</v>
      </c>
      <c r="M57" s="239" t="s">
        <v>140</v>
      </c>
      <c r="N57" s="240">
        <v>0</v>
      </c>
      <c r="O57" s="241" t="s">
        <v>14</v>
      </c>
      <c r="P57" s="242">
        <v>1</v>
      </c>
      <c r="Q57" s="242">
        <v>0</v>
      </c>
      <c r="R57" s="243">
        <v>8</v>
      </c>
      <c r="S57" s="244">
        <v>0</v>
      </c>
      <c r="T57" s="245">
        <v>287</v>
      </c>
      <c r="U57" s="246">
        <v>0</v>
      </c>
      <c r="V57" s="246"/>
      <c r="W57" s="246"/>
      <c r="X57" s="270">
        <v>0</v>
      </c>
      <c r="Y57" s="247">
        <v>1</v>
      </c>
      <c r="Z57" s="248">
        <v>1</v>
      </c>
      <c r="AA57" s="249"/>
      <c r="AB57" s="240">
        <v>0</v>
      </c>
      <c r="AC57" s="271">
        <v>0</v>
      </c>
      <c r="AD57" s="250">
        <v>0</v>
      </c>
      <c r="AE57" s="251">
        <v>0</v>
      </c>
      <c r="AF57" s="262"/>
      <c r="AG57" s="268"/>
      <c r="AH57" s="265"/>
      <c r="AI57" s="253">
        <v>0</v>
      </c>
    </row>
    <row r="58" spans="1:35">
      <c r="A58" s="39" t="str">
        <f t="shared" si="2"/>
        <v>C&amp;I Prescriptive_LED Parking Garage/Canopy (≥75W)_2017</v>
      </c>
      <c r="B58" s="235" t="str">
        <f t="shared" si="4"/>
        <v>C&amp;I_C&amp;I Prescriptive_Lighting_LED Parking Garage/Canopy (≥75W)_2017_Actual</v>
      </c>
      <c r="C58" s="235" t="b">
        <f>ISNUMBER(MATCH(B58,Analysis!B:B,0))</f>
        <v>1</v>
      </c>
      <c r="D58" s="236">
        <f t="shared" si="5"/>
        <v>52</v>
      </c>
      <c r="E58" s="235" t="b">
        <f>COUNTIF($B$7:B58,B58)=1</f>
        <v>1</v>
      </c>
      <c r="F58" s="235" t="b">
        <v>1</v>
      </c>
      <c r="G58" s="237" t="s">
        <v>142</v>
      </c>
      <c r="H58" s="237" t="s">
        <v>203</v>
      </c>
      <c r="I58" s="238" t="s">
        <v>86</v>
      </c>
      <c r="J58" s="238" t="s">
        <v>214</v>
      </c>
      <c r="K58" s="238">
        <v>2017</v>
      </c>
      <c r="L58" s="238" t="s">
        <v>161</v>
      </c>
      <c r="M58" s="239" t="s">
        <v>140</v>
      </c>
      <c r="N58" s="240">
        <v>0</v>
      </c>
      <c r="O58" s="241" t="s">
        <v>14</v>
      </c>
      <c r="P58" s="242">
        <v>1</v>
      </c>
      <c r="Q58" s="242">
        <v>0</v>
      </c>
      <c r="R58" s="243">
        <v>8</v>
      </c>
      <c r="S58" s="244">
        <v>0</v>
      </c>
      <c r="T58" s="245">
        <v>391</v>
      </c>
      <c r="U58" s="246">
        <v>0</v>
      </c>
      <c r="V58" s="246"/>
      <c r="W58" s="246"/>
      <c r="X58" s="270">
        <v>0</v>
      </c>
      <c r="Y58" s="247">
        <v>1</v>
      </c>
      <c r="Z58" s="248">
        <v>1</v>
      </c>
      <c r="AA58" s="249"/>
      <c r="AB58" s="240">
        <v>0</v>
      </c>
      <c r="AC58" s="271">
        <v>0</v>
      </c>
      <c r="AD58" s="250">
        <v>0</v>
      </c>
      <c r="AE58" s="251">
        <v>0</v>
      </c>
      <c r="AF58" s="262"/>
      <c r="AG58" s="268"/>
      <c r="AH58" s="265"/>
      <c r="AI58" s="253">
        <v>0</v>
      </c>
    </row>
    <row r="59" spans="1:35">
      <c r="A59" s="39" t="str">
        <f t="shared" si="2"/>
        <v>C&amp;I Prescriptive_LED Linear Replacement Lamp (≤4ft)_2017</v>
      </c>
      <c r="B59" s="235" t="str">
        <f t="shared" si="4"/>
        <v>C&amp;I_C&amp;I Prescriptive_Lighting_LED Linear Replacement Lamp (≤4ft)_2017_Actual</v>
      </c>
      <c r="C59" s="235" t="b">
        <f>ISNUMBER(MATCH(B59,Analysis!B:B,0))</f>
        <v>1</v>
      </c>
      <c r="D59" s="236">
        <f t="shared" si="5"/>
        <v>53</v>
      </c>
      <c r="E59" s="235" t="b">
        <f>COUNTIF($B$7:B59,B59)=1</f>
        <v>1</v>
      </c>
      <c r="F59" s="235" t="b">
        <v>1</v>
      </c>
      <c r="G59" s="237" t="s">
        <v>142</v>
      </c>
      <c r="H59" s="237" t="s">
        <v>203</v>
      </c>
      <c r="I59" s="238" t="s">
        <v>86</v>
      </c>
      <c r="J59" s="238" t="s">
        <v>185</v>
      </c>
      <c r="K59" s="238">
        <v>2017</v>
      </c>
      <c r="L59" s="238" t="s">
        <v>161</v>
      </c>
      <c r="M59" s="239" t="s">
        <v>140</v>
      </c>
      <c r="N59" s="240">
        <v>0</v>
      </c>
      <c r="O59" s="241" t="s">
        <v>14</v>
      </c>
      <c r="P59" s="242">
        <v>1</v>
      </c>
      <c r="Q59" s="242">
        <v>0</v>
      </c>
      <c r="R59" s="243">
        <v>10</v>
      </c>
      <c r="S59" s="244">
        <v>0</v>
      </c>
      <c r="T59" s="245">
        <v>24</v>
      </c>
      <c r="U59" s="246">
        <v>0</v>
      </c>
      <c r="V59" s="246"/>
      <c r="W59" s="246"/>
      <c r="X59" s="270">
        <v>0</v>
      </c>
      <c r="Y59" s="247">
        <v>1</v>
      </c>
      <c r="Z59" s="248">
        <v>1</v>
      </c>
      <c r="AA59" s="249"/>
      <c r="AB59" s="240">
        <v>0</v>
      </c>
      <c r="AC59" s="271">
        <v>0</v>
      </c>
      <c r="AD59" s="250">
        <v>0</v>
      </c>
      <c r="AE59" s="251">
        <v>0</v>
      </c>
      <c r="AF59" s="262"/>
      <c r="AG59" s="268"/>
      <c r="AH59" s="265"/>
      <c r="AI59" s="253">
        <v>0</v>
      </c>
    </row>
    <row r="60" spans="1:35">
      <c r="A60" s="39" t="str">
        <f t="shared" si="2"/>
        <v>C&amp;I Prescriptive_LED Linear Replacement Lamp (5-8ft)_2017</v>
      </c>
      <c r="B60" s="235" t="str">
        <f t="shared" si="4"/>
        <v>C&amp;I_C&amp;I Prescriptive_Lighting_LED Linear Replacement Lamp (5-8ft)_2017_Actual</v>
      </c>
      <c r="C60" s="235" t="b">
        <f>ISNUMBER(MATCH(B60,Analysis!B:B,0))</f>
        <v>1</v>
      </c>
      <c r="D60" s="236">
        <f t="shared" si="5"/>
        <v>54</v>
      </c>
      <c r="E60" s="235" t="b">
        <f>COUNTIF($B$7:B60,B60)=1</f>
        <v>1</v>
      </c>
      <c r="F60" s="235" t="b">
        <v>1</v>
      </c>
      <c r="G60" s="237" t="s">
        <v>142</v>
      </c>
      <c r="H60" s="237" t="s">
        <v>203</v>
      </c>
      <c r="I60" s="238" t="s">
        <v>86</v>
      </c>
      <c r="J60" s="238" t="s">
        <v>187</v>
      </c>
      <c r="K60" s="238">
        <v>2017</v>
      </c>
      <c r="L60" s="238" t="s">
        <v>161</v>
      </c>
      <c r="M60" s="239" t="s">
        <v>140</v>
      </c>
      <c r="N60" s="240">
        <v>0</v>
      </c>
      <c r="O60" s="241" t="s">
        <v>14</v>
      </c>
      <c r="P60" s="242">
        <v>1</v>
      </c>
      <c r="Q60" s="242">
        <v>0</v>
      </c>
      <c r="R60" s="243">
        <v>10</v>
      </c>
      <c r="S60" s="244">
        <v>0</v>
      </c>
      <c r="T60" s="245">
        <v>36</v>
      </c>
      <c r="U60" s="246">
        <v>0</v>
      </c>
      <c r="V60" s="246"/>
      <c r="W60" s="246"/>
      <c r="X60" s="270">
        <v>0</v>
      </c>
      <c r="Y60" s="247">
        <v>1</v>
      </c>
      <c r="Z60" s="248">
        <v>1</v>
      </c>
      <c r="AA60" s="249"/>
      <c r="AB60" s="240">
        <v>0</v>
      </c>
      <c r="AC60" s="271">
        <v>0</v>
      </c>
      <c r="AD60" s="250">
        <v>0</v>
      </c>
      <c r="AE60" s="251">
        <v>0</v>
      </c>
      <c r="AF60" s="262"/>
      <c r="AG60" s="268"/>
      <c r="AH60" s="265"/>
      <c r="AI60" s="253">
        <v>0</v>
      </c>
    </row>
    <row r="61" spans="1:35">
      <c r="A61" s="39" t="str">
        <f t="shared" si="2"/>
        <v>C&amp;I Prescriptive_Ceiling Mount Occupancy_2017</v>
      </c>
      <c r="B61" s="235" t="str">
        <f t="shared" si="4"/>
        <v>C&amp;I_C&amp;I Prescriptive_Lighting_Ceiling Mount Occupancy_2017_Actual</v>
      </c>
      <c r="C61" s="235" t="b">
        <f>ISNUMBER(MATCH(B61,Analysis!B:B,0))</f>
        <v>1</v>
      </c>
      <c r="D61" s="236">
        <f t="shared" si="5"/>
        <v>55</v>
      </c>
      <c r="E61" s="235" t="b">
        <f>COUNTIF($B$7:B61,B61)=1</f>
        <v>1</v>
      </c>
      <c r="F61" s="235" t="b">
        <v>1</v>
      </c>
      <c r="G61" s="237" t="s">
        <v>142</v>
      </c>
      <c r="H61" s="237" t="s">
        <v>203</v>
      </c>
      <c r="I61" s="238" t="s">
        <v>86</v>
      </c>
      <c r="J61" s="238" t="s">
        <v>215</v>
      </c>
      <c r="K61" s="238">
        <v>2017</v>
      </c>
      <c r="L61" s="238" t="s">
        <v>161</v>
      </c>
      <c r="M61" s="239">
        <v>1.4797564764961013</v>
      </c>
      <c r="N61" s="240">
        <v>47</v>
      </c>
      <c r="O61" s="241" t="s">
        <v>14</v>
      </c>
      <c r="P61" s="242">
        <v>1</v>
      </c>
      <c r="Q61" s="242">
        <v>47</v>
      </c>
      <c r="R61" s="243">
        <v>8</v>
      </c>
      <c r="S61" s="244">
        <v>0</v>
      </c>
      <c r="T61" s="245">
        <v>102</v>
      </c>
      <c r="U61" s="246">
        <v>0</v>
      </c>
      <c r="V61" s="246"/>
      <c r="W61" s="246"/>
      <c r="X61" s="270">
        <v>29.90468085106383</v>
      </c>
      <c r="Y61" s="247">
        <v>1</v>
      </c>
      <c r="Z61" s="248">
        <v>1</v>
      </c>
      <c r="AA61" s="249"/>
      <c r="AB61" s="240">
        <v>505.36263829787237</v>
      </c>
      <c r="AC61" s="271">
        <v>0.44585106382978718</v>
      </c>
      <c r="AD61" s="250">
        <v>0</v>
      </c>
      <c r="AE61" s="251">
        <v>0</v>
      </c>
      <c r="AF61" s="262"/>
      <c r="AG61" s="252"/>
      <c r="AH61" s="265"/>
      <c r="AI61" s="253">
        <v>23752.044000000002</v>
      </c>
    </row>
    <row r="62" spans="1:35">
      <c r="A62" s="39" t="str">
        <f t="shared" si="2"/>
        <v>C&amp;I Prescriptive_Wall Mount Occupancy_2017</v>
      </c>
      <c r="B62" s="235" t="str">
        <f t="shared" si="4"/>
        <v>C&amp;I_C&amp;I Prescriptive_Lighting_Wall Mount Occupancy_2017_Actual</v>
      </c>
      <c r="C62" s="235" t="b">
        <f>ISNUMBER(MATCH(B62,Analysis!B:B,0))</f>
        <v>1</v>
      </c>
      <c r="D62" s="236">
        <f t="shared" si="5"/>
        <v>56</v>
      </c>
      <c r="E62" s="235" t="b">
        <f>COUNTIF($B$7:B62,B62)=1</f>
        <v>1</v>
      </c>
      <c r="F62" s="235" t="b">
        <v>1</v>
      </c>
      <c r="G62" s="237" t="s">
        <v>142</v>
      </c>
      <c r="H62" s="237" t="s">
        <v>203</v>
      </c>
      <c r="I62" s="238" t="s">
        <v>86</v>
      </c>
      <c r="J62" s="238" t="s">
        <v>216</v>
      </c>
      <c r="K62" s="238">
        <v>2017</v>
      </c>
      <c r="L62" s="238" t="s">
        <v>161</v>
      </c>
      <c r="M62" s="239">
        <v>1.7823880836928849</v>
      </c>
      <c r="N62" s="240">
        <v>26</v>
      </c>
      <c r="O62" s="241" t="s">
        <v>14</v>
      </c>
      <c r="P62" s="242">
        <v>1</v>
      </c>
      <c r="Q62" s="242">
        <v>26</v>
      </c>
      <c r="R62" s="243">
        <v>8</v>
      </c>
      <c r="S62" s="244">
        <v>0</v>
      </c>
      <c r="T62" s="245">
        <v>51</v>
      </c>
      <c r="U62" s="246">
        <v>0</v>
      </c>
      <c r="V62" s="246"/>
      <c r="W62" s="246"/>
      <c r="X62" s="270">
        <v>15.890384615384615</v>
      </c>
      <c r="Y62" s="247">
        <v>1</v>
      </c>
      <c r="Z62" s="248">
        <v>1</v>
      </c>
      <c r="AA62" s="249"/>
      <c r="AB62" s="240">
        <v>317.62176923076919</v>
      </c>
      <c r="AC62" s="271">
        <v>0.25007692307692303</v>
      </c>
      <c r="AD62" s="250">
        <v>0</v>
      </c>
      <c r="AE62" s="251">
        <v>0</v>
      </c>
      <c r="AF62" s="262"/>
      <c r="AG62" s="252"/>
      <c r="AH62" s="265"/>
      <c r="AI62" s="253">
        <v>8258.1659999999993</v>
      </c>
    </row>
    <row r="63" spans="1:35">
      <c r="A63" s="39" t="str">
        <f t="shared" si="2"/>
        <v>C&amp;I Prescriptive_Fixture Mount Occupancy_2017</v>
      </c>
      <c r="B63" s="235" t="str">
        <f t="shared" si="4"/>
        <v>C&amp;I_C&amp;I Prescriptive_Lighting_Fixture Mount Occupancy_2017_Actual</v>
      </c>
      <c r="C63" s="235" t="b">
        <f>ISNUMBER(MATCH(B63,Analysis!B:B,0))</f>
        <v>1</v>
      </c>
      <c r="D63" s="236">
        <f t="shared" si="5"/>
        <v>57</v>
      </c>
      <c r="E63" s="235" t="b">
        <f>COUNTIF($B$7:B63,B63)=1</f>
        <v>1</v>
      </c>
      <c r="F63" s="235" t="b">
        <v>1</v>
      </c>
      <c r="G63" s="237" t="s">
        <v>142</v>
      </c>
      <c r="H63" s="237" t="s">
        <v>203</v>
      </c>
      <c r="I63" s="238" t="s">
        <v>86</v>
      </c>
      <c r="J63" s="238" t="s">
        <v>188</v>
      </c>
      <c r="K63" s="238">
        <v>2017</v>
      </c>
      <c r="L63" s="238" t="s">
        <v>161</v>
      </c>
      <c r="M63" s="239" t="s">
        <v>140</v>
      </c>
      <c r="N63" s="240">
        <v>0</v>
      </c>
      <c r="O63" s="241" t="s">
        <v>14</v>
      </c>
      <c r="P63" s="242">
        <v>1</v>
      </c>
      <c r="Q63" s="242">
        <v>0</v>
      </c>
      <c r="R63" s="243">
        <v>8</v>
      </c>
      <c r="S63" s="244">
        <v>0</v>
      </c>
      <c r="T63" s="245">
        <v>92</v>
      </c>
      <c r="U63" s="246">
        <v>0</v>
      </c>
      <c r="V63" s="246"/>
      <c r="W63" s="246"/>
      <c r="X63" s="270">
        <v>0</v>
      </c>
      <c r="Y63" s="247">
        <v>1</v>
      </c>
      <c r="Z63" s="248">
        <v>1</v>
      </c>
      <c r="AA63" s="249"/>
      <c r="AB63" s="240">
        <v>0</v>
      </c>
      <c r="AC63" s="271">
        <v>0</v>
      </c>
      <c r="AD63" s="250">
        <v>0</v>
      </c>
      <c r="AE63" s="251">
        <v>0</v>
      </c>
      <c r="AF63" s="262"/>
      <c r="AG63" s="268"/>
      <c r="AH63" s="265"/>
      <c r="AI63" s="253">
        <v>0</v>
      </c>
    </row>
    <row r="64" spans="1:35">
      <c r="A64" s="39" t="str">
        <f t="shared" si="2"/>
        <v>C&amp;I Prescriptive_Exit Sign_2017</v>
      </c>
      <c r="B64" s="235" t="str">
        <f t="shared" si="4"/>
        <v>C&amp;I_C&amp;I Prescriptive_Lighting_Exit Sign_2017_Actual</v>
      </c>
      <c r="C64" s="235" t="b">
        <f>ISNUMBER(MATCH(B64,Analysis!B:B,0))</f>
        <v>1</v>
      </c>
      <c r="D64" s="236">
        <f t="shared" si="5"/>
        <v>58</v>
      </c>
      <c r="E64" s="235" t="b">
        <f>COUNTIF($B$7:B64,B64)=1</f>
        <v>1</v>
      </c>
      <c r="F64" s="235" t="b">
        <v>1</v>
      </c>
      <c r="G64" s="237" t="s">
        <v>142</v>
      </c>
      <c r="H64" s="237" t="s">
        <v>203</v>
      </c>
      <c r="I64" s="238" t="s">
        <v>86</v>
      </c>
      <c r="J64" s="238" t="s">
        <v>217</v>
      </c>
      <c r="K64" s="238">
        <v>2017</v>
      </c>
      <c r="L64" s="238" t="s">
        <v>161</v>
      </c>
      <c r="M64" s="239">
        <v>2.3196827444944677</v>
      </c>
      <c r="N64" s="240">
        <v>30</v>
      </c>
      <c r="O64" s="241" t="s">
        <v>14</v>
      </c>
      <c r="P64" s="242">
        <v>1</v>
      </c>
      <c r="Q64" s="242">
        <v>30</v>
      </c>
      <c r="R64" s="243">
        <v>16</v>
      </c>
      <c r="S64" s="244">
        <v>0</v>
      </c>
      <c r="T64" s="245">
        <v>25</v>
      </c>
      <c r="U64" s="246">
        <v>0</v>
      </c>
      <c r="V64" s="246"/>
      <c r="W64" s="246"/>
      <c r="X64" s="270">
        <v>7.410166666666667</v>
      </c>
      <c r="Y64" s="247">
        <v>1</v>
      </c>
      <c r="Z64" s="248">
        <v>1</v>
      </c>
      <c r="AA64" s="249"/>
      <c r="AB64" s="240">
        <v>171.14276666666669</v>
      </c>
      <c r="AC64" s="271">
        <v>4.27535E-2</v>
      </c>
      <c r="AD64" s="250">
        <v>0</v>
      </c>
      <c r="AE64" s="251">
        <v>0</v>
      </c>
      <c r="AF64" s="262"/>
      <c r="AG64" s="252"/>
      <c r="AH64" s="265"/>
      <c r="AI64" s="253">
        <v>5134.2830000000004</v>
      </c>
    </row>
    <row r="65" spans="1:35">
      <c r="A65" s="39" t="str">
        <f t="shared" si="2"/>
        <v>C&amp;I Prescriptive_LED wall mounted area lights (wallpacks) (&lt;30W)_2017</v>
      </c>
      <c r="B65" s="235" t="str">
        <f t="shared" si="4"/>
        <v>C&amp;I_C&amp;I Prescriptive_Lighting_LED wall mounted area lights (wallpacks) (&lt;30W)_2017_Actual</v>
      </c>
      <c r="C65" s="235" t="b">
        <f>ISNUMBER(MATCH(B65,Analysis!B:B,0))</f>
        <v>1</v>
      </c>
      <c r="D65" s="236">
        <f t="shared" si="5"/>
        <v>59</v>
      </c>
      <c r="E65" s="235" t="b">
        <f>COUNTIF($B$7:B65,B65)=1</f>
        <v>1</v>
      </c>
      <c r="F65" s="235" t="b">
        <v>1</v>
      </c>
      <c r="G65" s="237" t="s">
        <v>142</v>
      </c>
      <c r="H65" s="237" t="s">
        <v>203</v>
      </c>
      <c r="I65" s="238" t="s">
        <v>86</v>
      </c>
      <c r="J65" s="238" t="s">
        <v>265</v>
      </c>
      <c r="K65" s="238">
        <v>2017</v>
      </c>
      <c r="L65" s="238" t="s">
        <v>161</v>
      </c>
      <c r="M65" s="239" t="s">
        <v>140</v>
      </c>
      <c r="N65" s="240">
        <v>0</v>
      </c>
      <c r="O65" s="241" t="s">
        <v>14</v>
      </c>
      <c r="P65" s="242">
        <v>1</v>
      </c>
      <c r="Q65" s="242">
        <v>0</v>
      </c>
      <c r="R65" s="243">
        <v>10</v>
      </c>
      <c r="S65" s="244">
        <v>0</v>
      </c>
      <c r="T65" s="245">
        <v>190</v>
      </c>
      <c r="U65" s="246">
        <v>0</v>
      </c>
      <c r="V65" s="246"/>
      <c r="W65" s="246"/>
      <c r="X65" s="270">
        <v>0</v>
      </c>
      <c r="Y65" s="247">
        <v>1</v>
      </c>
      <c r="Z65" s="248">
        <v>1</v>
      </c>
      <c r="AA65" s="249"/>
      <c r="AB65" s="240">
        <v>0</v>
      </c>
      <c r="AC65" s="271">
        <v>0</v>
      </c>
      <c r="AD65" s="250">
        <v>0</v>
      </c>
      <c r="AE65" s="251">
        <v>0</v>
      </c>
      <c r="AF65" s="262"/>
      <c r="AG65" s="252"/>
      <c r="AH65" s="265"/>
      <c r="AI65" s="253">
        <v>0</v>
      </c>
    </row>
    <row r="66" spans="1:35">
      <c r="A66" s="39" t="str">
        <f t="shared" si="2"/>
        <v>C&amp;I Prescriptive_LED wall mounted area lights (wallpacks) (30 to 75W)_2017</v>
      </c>
      <c r="B66" s="235" t="str">
        <f t="shared" si="4"/>
        <v>C&amp;I_C&amp;I Prescriptive_Lighting_LED wall mounted area lights (wallpacks) (30 to 75W)_2017_Actual</v>
      </c>
      <c r="C66" s="235" t="b">
        <f>ISNUMBER(MATCH(B66,Analysis!B:B,0))</f>
        <v>1</v>
      </c>
      <c r="D66" s="236">
        <f t="shared" si="5"/>
        <v>60</v>
      </c>
      <c r="E66" s="235" t="b">
        <f>COUNTIF($B$7:B66,B66)=1</f>
        <v>1</v>
      </c>
      <c r="F66" s="235" t="b">
        <v>1</v>
      </c>
      <c r="G66" s="237" t="s">
        <v>142</v>
      </c>
      <c r="H66" s="237" t="s">
        <v>203</v>
      </c>
      <c r="I66" s="238" t="s">
        <v>86</v>
      </c>
      <c r="J66" s="238" t="s">
        <v>266</v>
      </c>
      <c r="K66" s="238">
        <v>2017</v>
      </c>
      <c r="L66" s="238" t="s">
        <v>161</v>
      </c>
      <c r="M66" s="239" t="s">
        <v>140</v>
      </c>
      <c r="N66" s="240">
        <v>0</v>
      </c>
      <c r="O66" s="241" t="s">
        <v>14</v>
      </c>
      <c r="P66" s="242">
        <v>1</v>
      </c>
      <c r="Q66" s="242">
        <v>0</v>
      </c>
      <c r="R66" s="243">
        <v>10</v>
      </c>
      <c r="S66" s="244">
        <v>0</v>
      </c>
      <c r="T66" s="245">
        <v>287</v>
      </c>
      <c r="U66" s="246">
        <v>0</v>
      </c>
      <c r="V66" s="246"/>
      <c r="W66" s="246"/>
      <c r="X66" s="270">
        <v>0</v>
      </c>
      <c r="Y66" s="247">
        <v>1</v>
      </c>
      <c r="Z66" s="248">
        <v>1</v>
      </c>
      <c r="AA66" s="249"/>
      <c r="AB66" s="240">
        <v>0</v>
      </c>
      <c r="AC66" s="271">
        <v>0</v>
      </c>
      <c r="AD66" s="250">
        <v>0</v>
      </c>
      <c r="AE66" s="251">
        <v>0</v>
      </c>
      <c r="AF66" s="262"/>
      <c r="AG66" s="252"/>
      <c r="AH66" s="265"/>
      <c r="AI66" s="253">
        <v>0</v>
      </c>
    </row>
    <row r="67" spans="1:35">
      <c r="A67" s="39" t="str">
        <f t="shared" si="2"/>
        <v>C&amp;I Prescriptive_LED wall mounted area lights (wallpacks) (≥75W)_2017</v>
      </c>
      <c r="B67" s="235" t="str">
        <f t="shared" si="4"/>
        <v>C&amp;I_C&amp;I Prescriptive_Lighting_LED wall mounted area lights (wallpacks) (≥75W)_2017_Actual</v>
      </c>
      <c r="C67" s="235" t="b">
        <f>ISNUMBER(MATCH(B67,Analysis!B:B,0))</f>
        <v>1</v>
      </c>
      <c r="D67" s="236">
        <f t="shared" si="5"/>
        <v>61</v>
      </c>
      <c r="E67" s="235" t="b">
        <f>COUNTIF($B$7:B67,B67)=1</f>
        <v>1</v>
      </c>
      <c r="F67" s="235" t="b">
        <v>1</v>
      </c>
      <c r="G67" s="237" t="s">
        <v>142</v>
      </c>
      <c r="H67" s="237" t="s">
        <v>203</v>
      </c>
      <c r="I67" s="238" t="s">
        <v>86</v>
      </c>
      <c r="J67" s="238" t="s">
        <v>267</v>
      </c>
      <c r="K67" s="238">
        <v>2017</v>
      </c>
      <c r="L67" s="238" t="s">
        <v>161</v>
      </c>
      <c r="M67" s="239" t="s">
        <v>140</v>
      </c>
      <c r="N67" s="240">
        <v>0</v>
      </c>
      <c r="O67" s="241" t="s">
        <v>14</v>
      </c>
      <c r="P67" s="242">
        <v>1</v>
      </c>
      <c r="Q67" s="242">
        <v>0</v>
      </c>
      <c r="R67" s="243">
        <v>10</v>
      </c>
      <c r="S67" s="244">
        <v>0</v>
      </c>
      <c r="T67" s="245">
        <v>391</v>
      </c>
      <c r="U67" s="246">
        <v>0</v>
      </c>
      <c r="V67" s="246"/>
      <c r="W67" s="246"/>
      <c r="X67" s="270">
        <v>0</v>
      </c>
      <c r="Y67" s="247">
        <v>1</v>
      </c>
      <c r="Z67" s="248">
        <v>1</v>
      </c>
      <c r="AA67" s="249"/>
      <c r="AB67" s="240">
        <v>0</v>
      </c>
      <c r="AC67" s="271">
        <v>0</v>
      </c>
      <c r="AD67" s="250">
        <v>0</v>
      </c>
      <c r="AE67" s="251">
        <v>0</v>
      </c>
      <c r="AF67" s="262"/>
      <c r="AG67" s="252"/>
      <c r="AH67" s="265"/>
      <c r="AI67" s="253">
        <v>0</v>
      </c>
    </row>
    <row r="68" spans="1:35">
      <c r="A68" s="39" t="str">
        <f t="shared" si="2"/>
        <v>C&amp;I Prescriptive_Energy Star LED downlights (new or retrofit) (50W or less)_2017</v>
      </c>
      <c r="B68" s="235" t="str">
        <f t="shared" si="4"/>
        <v>C&amp;I_C&amp;I Prescriptive_Lighting_Energy Star LED downlights (new or retrofit) (50W or less)_2017_Actual</v>
      </c>
      <c r="C68" s="235" t="b">
        <f>ISNUMBER(MATCH(B68,Analysis!B:B,0))</f>
        <v>1</v>
      </c>
      <c r="D68" s="236">
        <f t="shared" si="5"/>
        <v>62</v>
      </c>
      <c r="E68" s="235" t="b">
        <f>COUNTIF($B$7:B68,B68)=1</f>
        <v>1</v>
      </c>
      <c r="F68" s="235" t="b">
        <v>1</v>
      </c>
      <c r="G68" s="237" t="s">
        <v>142</v>
      </c>
      <c r="H68" s="237" t="s">
        <v>203</v>
      </c>
      <c r="I68" s="238" t="s">
        <v>86</v>
      </c>
      <c r="J68" s="238" t="s">
        <v>268</v>
      </c>
      <c r="K68" s="238">
        <v>2017</v>
      </c>
      <c r="L68" s="238" t="s">
        <v>161</v>
      </c>
      <c r="M68" s="239">
        <v>2.4636726337148218</v>
      </c>
      <c r="N68" s="240">
        <v>299</v>
      </c>
      <c r="O68" s="241" t="s">
        <v>14</v>
      </c>
      <c r="P68" s="242">
        <v>1</v>
      </c>
      <c r="Q68" s="242">
        <v>299</v>
      </c>
      <c r="R68" s="243">
        <v>15</v>
      </c>
      <c r="S68" s="244">
        <v>0</v>
      </c>
      <c r="T68" s="245">
        <v>27</v>
      </c>
      <c r="U68" s="246">
        <v>0</v>
      </c>
      <c r="V68" s="246"/>
      <c r="W68" s="246"/>
      <c r="X68" s="270">
        <v>30.358744816053512</v>
      </c>
      <c r="Y68" s="247">
        <v>1</v>
      </c>
      <c r="Z68" s="248">
        <v>1</v>
      </c>
      <c r="AA68" s="249"/>
      <c r="AB68" s="240">
        <v>204.56107023411369</v>
      </c>
      <c r="AC68" s="271">
        <v>4.9301896321070238E-2</v>
      </c>
      <c r="AD68" s="250">
        <v>0</v>
      </c>
      <c r="AE68" s="251">
        <v>0</v>
      </c>
      <c r="AF68" s="262"/>
      <c r="AG68" s="252"/>
      <c r="AH68" s="265"/>
      <c r="AI68" s="253">
        <v>61163.759999999995</v>
      </c>
    </row>
    <row r="69" spans="1:35">
      <c r="A69" s="39" t="str">
        <f t="shared" si="2"/>
        <v>C&amp;I Prescriptive_Refrigerated LED Case Lighting 5- and 6-foot Doors_2017</v>
      </c>
      <c r="B69" s="235" t="str">
        <f t="shared" si="4"/>
        <v>C&amp;I_C&amp;I Prescriptive_Lighting_Refrigerated LED Case Lighting 5- and 6-foot Doors_2017_Actual</v>
      </c>
      <c r="C69" s="235" t="b">
        <f>ISNUMBER(MATCH(B69,Analysis!B:B,0))</f>
        <v>1</v>
      </c>
      <c r="D69" s="236">
        <f t="shared" si="5"/>
        <v>63</v>
      </c>
      <c r="E69" s="235" t="b">
        <f>COUNTIF($B$7:B69,B69)=1</f>
        <v>1</v>
      </c>
      <c r="F69" s="235" t="b">
        <v>1</v>
      </c>
      <c r="G69" s="237" t="s">
        <v>142</v>
      </c>
      <c r="H69" s="237" t="s">
        <v>203</v>
      </c>
      <c r="I69" s="238" t="s">
        <v>86</v>
      </c>
      <c r="J69" s="238" t="s">
        <v>269</v>
      </c>
      <c r="K69" s="238">
        <v>2017</v>
      </c>
      <c r="L69" s="238" t="s">
        <v>161</v>
      </c>
      <c r="M69" s="239" t="s">
        <v>140</v>
      </c>
      <c r="N69" s="240">
        <v>0</v>
      </c>
      <c r="O69" s="241" t="s">
        <v>14</v>
      </c>
      <c r="P69" s="242">
        <v>1</v>
      </c>
      <c r="Q69" s="242">
        <v>0</v>
      </c>
      <c r="R69" s="243">
        <v>10</v>
      </c>
      <c r="S69" s="244">
        <v>0</v>
      </c>
      <c r="T69" s="245">
        <v>66</v>
      </c>
      <c r="U69" s="246">
        <v>0</v>
      </c>
      <c r="V69" s="246"/>
      <c r="W69" s="246"/>
      <c r="X69" s="270">
        <v>0</v>
      </c>
      <c r="Y69" s="247">
        <v>1</v>
      </c>
      <c r="Z69" s="248">
        <v>1</v>
      </c>
      <c r="AA69" s="249"/>
      <c r="AB69" s="240">
        <v>0</v>
      </c>
      <c r="AC69" s="271">
        <v>0</v>
      </c>
      <c r="AD69" s="250">
        <v>0</v>
      </c>
      <c r="AE69" s="251">
        <v>0</v>
      </c>
      <c r="AF69" s="262"/>
      <c r="AG69" s="252"/>
      <c r="AH69" s="265"/>
      <c r="AI69" s="253">
        <v>0</v>
      </c>
    </row>
    <row r="70" spans="1:35">
      <c r="A70" s="39" t="str">
        <f t="shared" si="2"/>
        <v>C&amp;I Prescriptive_Integral Occupancy Control Stairwell fixtures (2-3 lamp T8)_2017</v>
      </c>
      <c r="B70" s="235" t="str">
        <f t="shared" si="4"/>
        <v>C&amp;I_C&amp;I Prescriptive_Lighting_Integral Occupancy Control Stairwell fixtures (2-3 lamp T8)_2017_Actual</v>
      </c>
      <c r="C70" s="235" t="b">
        <f>ISNUMBER(MATCH(B70,Analysis!B:B,0))</f>
        <v>1</v>
      </c>
      <c r="D70" s="236">
        <f t="shared" si="5"/>
        <v>64</v>
      </c>
      <c r="E70" s="235" t="b">
        <f>COUNTIF($B$7:B70,B70)=1</f>
        <v>1</v>
      </c>
      <c r="F70" s="235" t="b">
        <v>1</v>
      </c>
      <c r="G70" s="237" t="s">
        <v>142</v>
      </c>
      <c r="H70" s="237" t="s">
        <v>203</v>
      </c>
      <c r="I70" s="238" t="s">
        <v>86</v>
      </c>
      <c r="J70" s="238" t="s">
        <v>270</v>
      </c>
      <c r="K70" s="238">
        <v>2017</v>
      </c>
      <c r="L70" s="238" t="s">
        <v>161</v>
      </c>
      <c r="M70" s="239">
        <v>0</v>
      </c>
      <c r="N70" s="240">
        <v>0</v>
      </c>
      <c r="O70" s="241" t="s">
        <v>14</v>
      </c>
      <c r="P70" s="242">
        <v>1</v>
      </c>
      <c r="Q70" s="242">
        <v>0</v>
      </c>
      <c r="R70" s="243">
        <v>14</v>
      </c>
      <c r="S70" s="244">
        <v>0</v>
      </c>
      <c r="T70" s="245">
        <v>161.30000000000001</v>
      </c>
      <c r="U70" s="246">
        <v>0</v>
      </c>
      <c r="V70" s="246"/>
      <c r="W70" s="246"/>
      <c r="X70" s="270">
        <v>0</v>
      </c>
      <c r="Y70" s="247">
        <v>1</v>
      </c>
      <c r="Z70" s="248">
        <v>1</v>
      </c>
      <c r="AA70" s="249"/>
      <c r="AB70" s="240">
        <v>0</v>
      </c>
      <c r="AC70" s="271">
        <v>0</v>
      </c>
      <c r="AD70" s="250">
        <v>0</v>
      </c>
      <c r="AE70" s="251">
        <v>0</v>
      </c>
      <c r="AF70" s="262"/>
      <c r="AG70" s="252"/>
      <c r="AH70" s="265"/>
      <c r="AI70" s="253">
        <v>0</v>
      </c>
    </row>
    <row r="71" spans="1:35">
      <c r="A71" s="39" t="str">
        <f t="shared" si="2"/>
        <v>C&amp;I Prescriptive_Integral Occupancy Control Stairwell fixtures (20W-30W LED)_2017</v>
      </c>
      <c r="B71" s="235" t="str">
        <f t="shared" ref="B71:B84" si="6">G71&amp;"_"&amp;H71&amp;"_"&amp;I71&amp;"_"&amp;J71&amp;"_"&amp;K71&amp;"_"&amp;L71</f>
        <v>C&amp;I_C&amp;I Prescriptive_Lighting_Integral Occupancy Control Stairwell fixtures (20W-30W LED)_2017_Actual</v>
      </c>
      <c r="C71" s="235" t="b">
        <f>ISNUMBER(MATCH(B71,Analysis!B:B,0))</f>
        <v>1</v>
      </c>
      <c r="D71" s="236">
        <f t="shared" ref="D71:D84" si="7">ROW()-ROW($D$6)</f>
        <v>65</v>
      </c>
      <c r="E71" s="235" t="b">
        <f>COUNTIF($B$7:B71,B71)=1</f>
        <v>1</v>
      </c>
      <c r="F71" s="235" t="b">
        <v>1</v>
      </c>
      <c r="G71" s="237" t="s">
        <v>142</v>
      </c>
      <c r="H71" s="237" t="s">
        <v>203</v>
      </c>
      <c r="I71" s="238" t="s">
        <v>86</v>
      </c>
      <c r="J71" s="238" t="s">
        <v>271</v>
      </c>
      <c r="K71" s="238">
        <v>2017</v>
      </c>
      <c r="L71" s="238" t="s">
        <v>161</v>
      </c>
      <c r="M71" s="239">
        <v>0</v>
      </c>
      <c r="N71" s="240">
        <v>0</v>
      </c>
      <c r="O71" s="241" t="s">
        <v>14</v>
      </c>
      <c r="P71" s="242">
        <v>1</v>
      </c>
      <c r="Q71" s="242">
        <v>0</v>
      </c>
      <c r="R71" s="243">
        <v>14</v>
      </c>
      <c r="S71" s="244">
        <v>0</v>
      </c>
      <c r="T71" s="245">
        <v>161.30000000000001</v>
      </c>
      <c r="U71" s="246">
        <v>0</v>
      </c>
      <c r="V71" s="246"/>
      <c r="W71" s="246"/>
      <c r="X71" s="270">
        <v>0</v>
      </c>
      <c r="Y71" s="247">
        <v>1</v>
      </c>
      <c r="Z71" s="248">
        <v>1</v>
      </c>
      <c r="AA71" s="249"/>
      <c r="AB71" s="240">
        <v>0</v>
      </c>
      <c r="AC71" s="271">
        <v>0</v>
      </c>
      <c r="AD71" s="250">
        <v>0</v>
      </c>
      <c r="AE71" s="251">
        <v>0</v>
      </c>
      <c r="AF71" s="262"/>
      <c r="AG71" s="252"/>
      <c r="AH71" s="265"/>
      <c r="AI71" s="253">
        <v>0</v>
      </c>
    </row>
    <row r="72" spans="1:35">
      <c r="A72" s="39" t="str">
        <f t="shared" si="2"/>
        <v>C&amp;I Prescriptive_LED Exterior Flood Lights (15W or less)_2017</v>
      </c>
      <c r="B72" s="235" t="str">
        <f t="shared" si="6"/>
        <v>C&amp;I_C&amp;I Prescriptive_Lighting_LED Exterior Flood Lights (15W or less)_2017_Actual</v>
      </c>
      <c r="C72" s="235" t="b">
        <f>ISNUMBER(MATCH(B72,Analysis!B:B,0))</f>
        <v>1</v>
      </c>
      <c r="D72" s="236">
        <f t="shared" si="7"/>
        <v>66</v>
      </c>
      <c r="E72" s="235" t="b">
        <f>COUNTIF($B$7:B72,B72)=1</f>
        <v>1</v>
      </c>
      <c r="F72" s="235" t="b">
        <v>1</v>
      </c>
      <c r="G72" s="237" t="s">
        <v>142</v>
      </c>
      <c r="H72" s="237" t="s">
        <v>203</v>
      </c>
      <c r="I72" s="238" t="s">
        <v>86</v>
      </c>
      <c r="J72" s="238" t="s">
        <v>272</v>
      </c>
      <c r="K72" s="238">
        <v>2017</v>
      </c>
      <c r="L72" s="238" t="s">
        <v>161</v>
      </c>
      <c r="M72" s="239">
        <v>0</v>
      </c>
      <c r="N72" s="240">
        <v>3</v>
      </c>
      <c r="O72" s="241" t="s">
        <v>14</v>
      </c>
      <c r="P72" s="242">
        <v>1</v>
      </c>
      <c r="Q72" s="242">
        <v>3</v>
      </c>
      <c r="R72" s="243">
        <v>14</v>
      </c>
      <c r="S72" s="244">
        <v>0</v>
      </c>
      <c r="T72" s="245">
        <v>35</v>
      </c>
      <c r="U72" s="246">
        <v>0</v>
      </c>
      <c r="V72" s="246"/>
      <c r="W72" s="246"/>
      <c r="X72" s="270">
        <v>15</v>
      </c>
      <c r="Y72" s="247">
        <v>1</v>
      </c>
      <c r="Z72" s="248">
        <v>1</v>
      </c>
      <c r="AA72" s="249"/>
      <c r="AB72" s="240">
        <v>169.29400000000001</v>
      </c>
      <c r="AC72" s="271">
        <v>3.3918333333333335E-2</v>
      </c>
      <c r="AD72" s="250">
        <v>0</v>
      </c>
      <c r="AE72" s="251">
        <v>0</v>
      </c>
      <c r="AF72" s="262"/>
      <c r="AG72" s="252"/>
      <c r="AH72" s="265"/>
      <c r="AI72" s="253">
        <v>507.88200000000006</v>
      </c>
    </row>
    <row r="73" spans="1:35">
      <c r="A73" s="39" t="str">
        <f t="shared" si="2"/>
        <v>C&amp;I Prescriptive_LED Exterior Flood Lights (16W to 35W)_2017</v>
      </c>
      <c r="B73" s="235" t="str">
        <f t="shared" si="6"/>
        <v>C&amp;I_C&amp;I Prescriptive_Lighting_LED Exterior Flood Lights (16W to 35W)_2017_Actual</v>
      </c>
      <c r="C73" s="235" t="b">
        <f>ISNUMBER(MATCH(B73,Analysis!B:B,0))</f>
        <v>1</v>
      </c>
      <c r="D73" s="236">
        <f t="shared" si="7"/>
        <v>67</v>
      </c>
      <c r="E73" s="235" t="b">
        <f>COUNTIF($B$7:B73,B73)=1</f>
        <v>1</v>
      </c>
      <c r="F73" s="235" t="b">
        <v>1</v>
      </c>
      <c r="G73" s="237" t="s">
        <v>142</v>
      </c>
      <c r="H73" s="237" t="s">
        <v>203</v>
      </c>
      <c r="I73" s="238" t="s">
        <v>86</v>
      </c>
      <c r="J73" s="238" t="s">
        <v>273</v>
      </c>
      <c r="K73" s="238">
        <v>2017</v>
      </c>
      <c r="L73" s="238" t="s">
        <v>161</v>
      </c>
      <c r="M73" s="239">
        <v>0</v>
      </c>
      <c r="N73" s="240">
        <v>13</v>
      </c>
      <c r="O73" s="241" t="s">
        <v>14</v>
      </c>
      <c r="P73" s="242">
        <v>1</v>
      </c>
      <c r="Q73" s="242">
        <v>13</v>
      </c>
      <c r="R73" s="243">
        <v>14</v>
      </c>
      <c r="S73" s="244">
        <v>0</v>
      </c>
      <c r="T73" s="245">
        <v>59</v>
      </c>
      <c r="U73" s="246">
        <v>0</v>
      </c>
      <c r="V73" s="246"/>
      <c r="W73" s="246"/>
      <c r="X73" s="270">
        <v>25</v>
      </c>
      <c r="Y73" s="247">
        <v>1</v>
      </c>
      <c r="Z73" s="248">
        <v>1</v>
      </c>
      <c r="AA73" s="249"/>
      <c r="AB73" s="240">
        <v>347.5427692307693</v>
      </c>
      <c r="AC73" s="271">
        <v>8.8571615384615388E-2</v>
      </c>
      <c r="AD73" s="250">
        <v>0</v>
      </c>
      <c r="AE73" s="251">
        <v>0</v>
      </c>
      <c r="AF73" s="262"/>
      <c r="AG73" s="252"/>
      <c r="AH73" s="265"/>
      <c r="AI73" s="253">
        <v>4518.0560000000005</v>
      </c>
    </row>
    <row r="74" spans="1:35">
      <c r="A74" s="39" t="str">
        <f t="shared" ref="A74:A84" si="8">H74&amp;"_"&amp;J74&amp;"_"&amp;K74</f>
        <v>C&amp;I Prescriptive_LED Exterior Flood Lights (36W to 75W)_2017</v>
      </c>
      <c r="B74" s="235" t="str">
        <f t="shared" si="6"/>
        <v>C&amp;I_C&amp;I Prescriptive_Lighting_LED Exterior Flood Lights (36W to 75W)_2017_Actual</v>
      </c>
      <c r="C74" s="235" t="b">
        <f>ISNUMBER(MATCH(B74,Analysis!B:B,0))</f>
        <v>1</v>
      </c>
      <c r="D74" s="236">
        <f t="shared" si="7"/>
        <v>68</v>
      </c>
      <c r="E74" s="235" t="b">
        <f>COUNTIF($B$7:B74,B74)=1</f>
        <v>1</v>
      </c>
      <c r="F74" s="235" t="b">
        <v>1</v>
      </c>
      <c r="G74" s="237" t="s">
        <v>142</v>
      </c>
      <c r="H74" s="237" t="s">
        <v>203</v>
      </c>
      <c r="I74" s="238" t="s">
        <v>86</v>
      </c>
      <c r="J74" s="238" t="s">
        <v>274</v>
      </c>
      <c r="K74" s="238">
        <v>2017</v>
      </c>
      <c r="L74" s="238" t="s">
        <v>161</v>
      </c>
      <c r="M74" s="239">
        <v>0</v>
      </c>
      <c r="N74" s="240">
        <v>1</v>
      </c>
      <c r="O74" s="241" t="s">
        <v>14</v>
      </c>
      <c r="P74" s="242">
        <v>1</v>
      </c>
      <c r="Q74" s="242">
        <v>1</v>
      </c>
      <c r="R74" s="243">
        <v>14</v>
      </c>
      <c r="S74" s="244">
        <v>0</v>
      </c>
      <c r="T74" s="245">
        <v>85</v>
      </c>
      <c r="U74" s="246">
        <v>0</v>
      </c>
      <c r="V74" s="246"/>
      <c r="W74" s="246"/>
      <c r="X74" s="270">
        <v>45</v>
      </c>
      <c r="Y74" s="247">
        <v>1</v>
      </c>
      <c r="Z74" s="248">
        <v>1</v>
      </c>
      <c r="AA74" s="249"/>
      <c r="AB74" s="240">
        <v>646.31799999999998</v>
      </c>
      <c r="AC74" s="271">
        <v>0.108836</v>
      </c>
      <c r="AD74" s="250">
        <v>0</v>
      </c>
      <c r="AE74" s="251">
        <v>0</v>
      </c>
      <c r="AF74" s="262"/>
      <c r="AG74" s="252"/>
      <c r="AH74" s="265"/>
      <c r="AI74" s="253">
        <v>646.31799999999998</v>
      </c>
    </row>
    <row r="75" spans="1:35">
      <c r="A75" s="39" t="str">
        <f t="shared" si="8"/>
        <v>C&amp;I Prescriptive_LED Outdoor Pole/Arm Mounted Parking Roadway (&lt;30W)_2017</v>
      </c>
      <c r="B75" s="235" t="str">
        <f t="shared" si="6"/>
        <v>C&amp;I_C&amp;I Prescriptive_Lighting_LED Outdoor Pole/Arm Mounted Parking Roadway (&lt;30W)_2017_Actual</v>
      </c>
      <c r="C75" s="235" t="b">
        <f>ISNUMBER(MATCH(B75,Analysis!B:B,0))</f>
        <v>1</v>
      </c>
      <c r="D75" s="236">
        <f t="shared" si="7"/>
        <v>69</v>
      </c>
      <c r="E75" s="235" t="b">
        <f>COUNTIF($B$7:B75,B75)=1</f>
        <v>1</v>
      </c>
      <c r="F75" s="235" t="b">
        <v>1</v>
      </c>
      <c r="G75" s="237" t="s">
        <v>142</v>
      </c>
      <c r="H75" s="237" t="s">
        <v>203</v>
      </c>
      <c r="I75" s="238" t="s">
        <v>86</v>
      </c>
      <c r="J75" s="238" t="s">
        <v>275</v>
      </c>
      <c r="K75" s="238">
        <v>2017</v>
      </c>
      <c r="L75" s="238" t="s">
        <v>161</v>
      </c>
      <c r="M75" s="239">
        <v>0</v>
      </c>
      <c r="N75" s="240">
        <v>0</v>
      </c>
      <c r="O75" s="241" t="s">
        <v>14</v>
      </c>
      <c r="P75" s="242">
        <v>1</v>
      </c>
      <c r="Q75" s="242">
        <v>0</v>
      </c>
      <c r="R75" s="243">
        <v>14</v>
      </c>
      <c r="S75" s="244">
        <v>0</v>
      </c>
      <c r="T75" s="245">
        <v>190</v>
      </c>
      <c r="U75" s="246">
        <v>0</v>
      </c>
      <c r="V75" s="246"/>
      <c r="W75" s="246"/>
      <c r="X75" s="270">
        <v>0</v>
      </c>
      <c r="Y75" s="247">
        <v>1</v>
      </c>
      <c r="Z75" s="248">
        <v>1</v>
      </c>
      <c r="AA75" s="249"/>
      <c r="AB75" s="240">
        <v>0</v>
      </c>
      <c r="AC75" s="271">
        <v>0</v>
      </c>
      <c r="AD75" s="250">
        <v>0</v>
      </c>
      <c r="AE75" s="251">
        <v>0</v>
      </c>
      <c r="AF75" s="262"/>
      <c r="AG75" s="252"/>
      <c r="AH75" s="265"/>
      <c r="AI75" s="253">
        <v>0</v>
      </c>
    </row>
    <row r="76" spans="1:35">
      <c r="A76" s="39" t="str">
        <f t="shared" si="8"/>
        <v>C&amp;I Prescriptive_LED Outdoor Pole/Arm Mounted Parking Roadway (30W to 75W)_2017</v>
      </c>
      <c r="B76" s="235" t="str">
        <f t="shared" si="6"/>
        <v>C&amp;I_C&amp;I Prescriptive_Lighting_LED Outdoor Pole/Arm Mounted Parking Roadway (30W to 75W)_2017_Actual</v>
      </c>
      <c r="C76" s="235" t="b">
        <f>ISNUMBER(MATCH(B76,Analysis!B:B,0))</f>
        <v>1</v>
      </c>
      <c r="D76" s="236">
        <f t="shared" si="7"/>
        <v>70</v>
      </c>
      <c r="E76" s="235" t="b">
        <f>COUNTIF($B$7:B76,B76)=1</f>
        <v>1</v>
      </c>
      <c r="F76" s="235" t="b">
        <v>1</v>
      </c>
      <c r="G76" s="237" t="s">
        <v>142</v>
      </c>
      <c r="H76" s="237" t="s">
        <v>203</v>
      </c>
      <c r="I76" s="238" t="s">
        <v>86</v>
      </c>
      <c r="J76" s="238" t="s">
        <v>276</v>
      </c>
      <c r="K76" s="238">
        <v>2017</v>
      </c>
      <c r="L76" s="238" t="s">
        <v>161</v>
      </c>
      <c r="M76" s="239">
        <v>0</v>
      </c>
      <c r="N76" s="240">
        <v>0</v>
      </c>
      <c r="O76" s="241" t="s">
        <v>14</v>
      </c>
      <c r="P76" s="242">
        <v>1</v>
      </c>
      <c r="Q76" s="242">
        <v>0</v>
      </c>
      <c r="R76" s="243">
        <v>14</v>
      </c>
      <c r="S76" s="244">
        <v>0</v>
      </c>
      <c r="T76" s="245">
        <v>287</v>
      </c>
      <c r="U76" s="246">
        <v>0</v>
      </c>
      <c r="V76" s="246"/>
      <c r="W76" s="246"/>
      <c r="X76" s="270">
        <v>0</v>
      </c>
      <c r="Y76" s="247">
        <v>1</v>
      </c>
      <c r="Z76" s="248">
        <v>1</v>
      </c>
      <c r="AA76" s="249"/>
      <c r="AB76" s="240">
        <v>0</v>
      </c>
      <c r="AC76" s="271">
        <v>0</v>
      </c>
      <c r="AD76" s="250">
        <v>0</v>
      </c>
      <c r="AE76" s="251">
        <v>0</v>
      </c>
      <c r="AF76" s="262"/>
      <c r="AG76" s="252"/>
      <c r="AH76" s="265"/>
      <c r="AI76" s="253">
        <v>0</v>
      </c>
    </row>
    <row r="77" spans="1:35">
      <c r="A77" s="39" t="str">
        <f t="shared" si="8"/>
        <v>C&amp;I Prescriptive_LED Outdoor Pole/Arm Mounted Parking Roadway (&gt;75W to 150W)_2017</v>
      </c>
      <c r="B77" s="235" t="str">
        <f t="shared" si="6"/>
        <v>C&amp;I_C&amp;I Prescriptive_Lighting_LED Outdoor Pole/Arm Mounted Parking Roadway (&gt;75W to 150W)_2017_Actual</v>
      </c>
      <c r="C77" s="235" t="b">
        <f>ISNUMBER(MATCH(B77,Analysis!B:B,0))</f>
        <v>1</v>
      </c>
      <c r="D77" s="236">
        <f t="shared" si="7"/>
        <v>71</v>
      </c>
      <c r="E77" s="235" t="b">
        <f>COUNTIF($B$7:B77,B77)=1</f>
        <v>1</v>
      </c>
      <c r="F77" s="235" t="b">
        <v>1</v>
      </c>
      <c r="G77" s="237" t="s">
        <v>142</v>
      </c>
      <c r="H77" s="237" t="s">
        <v>203</v>
      </c>
      <c r="I77" s="238" t="s">
        <v>86</v>
      </c>
      <c r="J77" s="238" t="s">
        <v>277</v>
      </c>
      <c r="K77" s="238">
        <v>2017</v>
      </c>
      <c r="L77" s="238" t="s">
        <v>161</v>
      </c>
      <c r="M77" s="239">
        <v>0</v>
      </c>
      <c r="N77" s="240">
        <v>0</v>
      </c>
      <c r="O77" s="241" t="s">
        <v>14</v>
      </c>
      <c r="P77" s="242">
        <v>1</v>
      </c>
      <c r="Q77" s="242">
        <v>0</v>
      </c>
      <c r="R77" s="243">
        <v>14</v>
      </c>
      <c r="S77" s="244">
        <v>0</v>
      </c>
      <c r="T77" s="245">
        <v>391</v>
      </c>
      <c r="U77" s="246">
        <v>0</v>
      </c>
      <c r="V77" s="246"/>
      <c r="W77" s="246"/>
      <c r="X77" s="270">
        <v>0</v>
      </c>
      <c r="Y77" s="247">
        <v>1</v>
      </c>
      <c r="Z77" s="248">
        <v>1</v>
      </c>
      <c r="AA77" s="249"/>
      <c r="AB77" s="240">
        <v>0</v>
      </c>
      <c r="AC77" s="271">
        <v>0</v>
      </c>
      <c r="AD77" s="250">
        <v>0</v>
      </c>
      <c r="AE77" s="251">
        <v>0</v>
      </c>
      <c r="AF77" s="262"/>
      <c r="AG77" s="252"/>
      <c r="AH77" s="265"/>
      <c r="AI77" s="253">
        <v>0</v>
      </c>
    </row>
    <row r="78" spans="1:35">
      <c r="A78" s="39" t="str">
        <f t="shared" si="8"/>
        <v>C&amp;I Prescriptive_Split Package Heat Pump_2017</v>
      </c>
      <c r="B78" s="235" t="str">
        <f t="shared" si="6"/>
        <v>C&amp;I_C&amp;I Prescriptive_HVAC_Split Package Heat Pump_2017_Actual</v>
      </c>
      <c r="C78" s="235" t="b">
        <f>ISNUMBER(MATCH(B78,Analysis!B:B,0))</f>
        <v>1</v>
      </c>
      <c r="D78" s="236">
        <f t="shared" si="7"/>
        <v>72</v>
      </c>
      <c r="E78" s="235" t="b">
        <f>COUNTIF($B$7:B78,B78)=1</f>
        <v>1</v>
      </c>
      <c r="F78" s="235" t="b">
        <v>1</v>
      </c>
      <c r="G78" s="237" t="s">
        <v>142</v>
      </c>
      <c r="H78" s="237" t="s">
        <v>203</v>
      </c>
      <c r="I78" s="238" t="s">
        <v>85</v>
      </c>
      <c r="J78" s="238" t="s">
        <v>218</v>
      </c>
      <c r="K78" s="238">
        <v>2017</v>
      </c>
      <c r="L78" s="238" t="s">
        <v>161</v>
      </c>
      <c r="M78" s="239">
        <v>0</v>
      </c>
      <c r="N78" s="240">
        <v>0</v>
      </c>
      <c r="O78" s="241" t="s">
        <v>14</v>
      </c>
      <c r="P78" s="242">
        <v>1</v>
      </c>
      <c r="Q78" s="242">
        <v>0</v>
      </c>
      <c r="R78" s="243">
        <v>15</v>
      </c>
      <c r="S78" s="244">
        <v>0</v>
      </c>
      <c r="T78" s="245">
        <v>370</v>
      </c>
      <c r="U78" s="246">
        <v>0</v>
      </c>
      <c r="V78" s="246"/>
      <c r="W78" s="246"/>
      <c r="X78" s="270">
        <v>0</v>
      </c>
      <c r="Y78" s="247">
        <v>1</v>
      </c>
      <c r="Z78" s="248">
        <v>1</v>
      </c>
      <c r="AA78" s="249"/>
      <c r="AB78" s="240">
        <v>0</v>
      </c>
      <c r="AC78" s="271">
        <v>0</v>
      </c>
      <c r="AD78" s="250">
        <v>0</v>
      </c>
      <c r="AE78" s="251">
        <v>0</v>
      </c>
      <c r="AF78" s="262"/>
      <c r="AG78" s="252"/>
      <c r="AH78" s="265"/>
      <c r="AI78" s="253">
        <v>0</v>
      </c>
    </row>
    <row r="79" spans="1:35">
      <c r="A79" s="39" t="str">
        <f t="shared" si="8"/>
        <v>C&amp;I Prescriptive_Single System Heat Pump_2017</v>
      </c>
      <c r="B79" s="235" t="str">
        <f t="shared" si="6"/>
        <v>C&amp;I_C&amp;I Prescriptive_HVAC_Single System Heat Pump_2017_Actual</v>
      </c>
      <c r="C79" s="235" t="b">
        <f>ISNUMBER(MATCH(B79,Analysis!B:B,0))</f>
        <v>1</v>
      </c>
      <c r="D79" s="236">
        <f t="shared" si="7"/>
        <v>73</v>
      </c>
      <c r="E79" s="235" t="b">
        <f>COUNTIF($B$7:B79,B79)=1</f>
        <v>1</v>
      </c>
      <c r="F79" s="235" t="b">
        <v>1</v>
      </c>
      <c r="G79" s="237" t="s">
        <v>142</v>
      </c>
      <c r="H79" s="237" t="s">
        <v>203</v>
      </c>
      <c r="I79" s="238" t="s">
        <v>85</v>
      </c>
      <c r="J79" s="238" t="s">
        <v>219</v>
      </c>
      <c r="K79" s="238">
        <v>2017</v>
      </c>
      <c r="L79" s="238" t="s">
        <v>161</v>
      </c>
      <c r="M79" s="239">
        <v>0</v>
      </c>
      <c r="N79" s="240">
        <v>0</v>
      </c>
      <c r="O79" s="241" t="s">
        <v>14</v>
      </c>
      <c r="P79" s="242">
        <v>1</v>
      </c>
      <c r="Q79" s="242">
        <v>0</v>
      </c>
      <c r="R79" s="243">
        <v>15</v>
      </c>
      <c r="S79" s="244">
        <v>0</v>
      </c>
      <c r="T79" s="245">
        <v>370</v>
      </c>
      <c r="U79" s="246">
        <v>0</v>
      </c>
      <c r="V79" s="246"/>
      <c r="W79" s="246"/>
      <c r="X79" s="270">
        <v>0</v>
      </c>
      <c r="Y79" s="247">
        <v>1</v>
      </c>
      <c r="Z79" s="248">
        <v>1</v>
      </c>
      <c r="AA79" s="249"/>
      <c r="AB79" s="240">
        <v>0</v>
      </c>
      <c r="AC79" s="271">
        <v>0</v>
      </c>
      <c r="AD79" s="250">
        <v>0</v>
      </c>
      <c r="AE79" s="251">
        <v>0</v>
      </c>
      <c r="AF79" s="262"/>
      <c r="AG79" s="252"/>
      <c r="AH79" s="265"/>
      <c r="AI79" s="253">
        <v>0</v>
      </c>
    </row>
    <row r="80" spans="1:35">
      <c r="A80" s="39" t="str">
        <f t="shared" si="8"/>
        <v>C&amp;I Prescriptive_Geothermal Heat Pump_2017</v>
      </c>
      <c r="B80" s="235" t="str">
        <f t="shared" si="6"/>
        <v>C&amp;I_C&amp;I Prescriptive_HVAC_Geothermal Heat Pump_2017_Actual</v>
      </c>
      <c r="C80" s="235" t="b">
        <f>ISNUMBER(MATCH(B80,Analysis!B:B,0))</f>
        <v>1</v>
      </c>
      <c r="D80" s="236">
        <f t="shared" si="7"/>
        <v>74</v>
      </c>
      <c r="E80" s="235" t="b">
        <f>COUNTIF($B$7:B80,B80)=1</f>
        <v>1</v>
      </c>
      <c r="F80" s="235" t="b">
        <v>1</v>
      </c>
      <c r="G80" s="237" t="s">
        <v>142</v>
      </c>
      <c r="H80" s="237" t="s">
        <v>203</v>
      </c>
      <c r="I80" s="238" t="s">
        <v>85</v>
      </c>
      <c r="J80" s="238" t="s">
        <v>220</v>
      </c>
      <c r="K80" s="238">
        <v>2017</v>
      </c>
      <c r="L80" s="238" t="s">
        <v>161</v>
      </c>
      <c r="M80" s="239">
        <v>0</v>
      </c>
      <c r="N80" s="240">
        <v>0</v>
      </c>
      <c r="O80" s="241" t="s">
        <v>14</v>
      </c>
      <c r="P80" s="242">
        <v>1</v>
      </c>
      <c r="Q80" s="242">
        <v>0</v>
      </c>
      <c r="R80" s="243">
        <v>15</v>
      </c>
      <c r="S80" s="244">
        <v>0</v>
      </c>
      <c r="T80" s="245">
        <v>4100</v>
      </c>
      <c r="U80" s="246">
        <v>0</v>
      </c>
      <c r="V80" s="246"/>
      <c r="W80" s="246"/>
      <c r="X80" s="270">
        <v>0</v>
      </c>
      <c r="Y80" s="247">
        <v>1</v>
      </c>
      <c r="Z80" s="248">
        <v>1</v>
      </c>
      <c r="AA80" s="249"/>
      <c r="AB80" s="240">
        <v>0</v>
      </c>
      <c r="AC80" s="271">
        <v>0</v>
      </c>
      <c r="AD80" s="250">
        <v>0</v>
      </c>
      <c r="AE80" s="251">
        <v>0</v>
      </c>
      <c r="AF80" s="262"/>
      <c r="AG80" s="252"/>
      <c r="AH80" s="265"/>
      <c r="AI80" s="253">
        <v>0</v>
      </c>
    </row>
    <row r="81" spans="1:35">
      <c r="A81" s="39" t="str">
        <f t="shared" si="8"/>
        <v>C&amp;I Prescriptive_Heat Pump Water Heater_2017</v>
      </c>
      <c r="B81" s="235" t="str">
        <f t="shared" si="6"/>
        <v>C&amp;I_C&amp;I Prescriptive_HVAC_Heat Pump Water Heater_2017_Actual</v>
      </c>
      <c r="C81" s="235" t="b">
        <f>ISNUMBER(MATCH(B81,Analysis!B:B,0))</f>
        <v>1</v>
      </c>
      <c r="D81" s="236">
        <f t="shared" si="7"/>
        <v>75</v>
      </c>
      <c r="E81" s="235" t="b">
        <f>COUNTIF($B$7:B81,B81)=1</f>
        <v>1</v>
      </c>
      <c r="F81" s="235" t="b">
        <v>1</v>
      </c>
      <c r="G81" s="237" t="s">
        <v>142</v>
      </c>
      <c r="H81" s="237" t="s">
        <v>203</v>
      </c>
      <c r="I81" s="238" t="s">
        <v>85</v>
      </c>
      <c r="J81" s="238" t="s">
        <v>194</v>
      </c>
      <c r="K81" s="238">
        <v>2017</v>
      </c>
      <c r="L81" s="238" t="s">
        <v>161</v>
      </c>
      <c r="M81" s="239">
        <v>0</v>
      </c>
      <c r="N81" s="240">
        <v>0</v>
      </c>
      <c r="O81" s="241" t="s">
        <v>14</v>
      </c>
      <c r="P81" s="242">
        <v>1</v>
      </c>
      <c r="Q81" s="242">
        <v>0</v>
      </c>
      <c r="R81" s="243">
        <v>13</v>
      </c>
      <c r="S81" s="244">
        <v>0</v>
      </c>
      <c r="T81" s="245">
        <v>784</v>
      </c>
      <c r="U81" s="246">
        <v>0</v>
      </c>
      <c r="V81" s="246"/>
      <c r="W81" s="246"/>
      <c r="X81" s="270">
        <v>0</v>
      </c>
      <c r="Y81" s="247">
        <v>1</v>
      </c>
      <c r="Z81" s="248">
        <v>1</v>
      </c>
      <c r="AA81" s="249"/>
      <c r="AB81" s="240">
        <v>0</v>
      </c>
      <c r="AC81" s="271">
        <v>0</v>
      </c>
      <c r="AD81" s="250">
        <v>0</v>
      </c>
      <c r="AE81" s="251">
        <v>0</v>
      </c>
      <c r="AF81" s="262"/>
      <c r="AG81" s="252"/>
      <c r="AH81" s="265"/>
      <c r="AI81" s="253">
        <v>0</v>
      </c>
    </row>
    <row r="82" spans="1:35">
      <c r="A82" s="39" t="str">
        <f t="shared" si="8"/>
        <v>C&amp;I Prescriptive_ODC Motor_2017</v>
      </c>
      <c r="B82" s="235" t="str">
        <f t="shared" si="6"/>
        <v>C&amp;I_C&amp;I Prescriptive_Motors_ODC Motor_2017_Actual</v>
      </c>
      <c r="C82" s="235" t="b">
        <f>ISNUMBER(MATCH(B82,Analysis!B:B,0))</f>
        <v>1</v>
      </c>
      <c r="D82" s="236">
        <f t="shared" si="7"/>
        <v>76</v>
      </c>
      <c r="E82" s="235" t="b">
        <f>COUNTIF($B$7:B82,B82)=1</f>
        <v>1</v>
      </c>
      <c r="F82" s="235" t="b">
        <v>1</v>
      </c>
      <c r="G82" s="237" t="s">
        <v>142</v>
      </c>
      <c r="H82" s="237" t="s">
        <v>203</v>
      </c>
      <c r="I82" s="238" t="s">
        <v>221</v>
      </c>
      <c r="J82" s="238" t="s">
        <v>222</v>
      </c>
      <c r="K82" s="238">
        <v>2017</v>
      </c>
      <c r="L82" s="238" t="s">
        <v>161</v>
      </c>
      <c r="M82" s="239">
        <v>0</v>
      </c>
      <c r="N82" s="240">
        <v>0</v>
      </c>
      <c r="O82" s="241" t="s">
        <v>14</v>
      </c>
      <c r="P82" s="242">
        <v>1</v>
      </c>
      <c r="Q82" s="242">
        <v>0</v>
      </c>
      <c r="R82" s="243">
        <v>15</v>
      </c>
      <c r="S82" s="244">
        <v>0</v>
      </c>
      <c r="T82" s="245">
        <v>115</v>
      </c>
      <c r="U82" s="246">
        <v>0</v>
      </c>
      <c r="V82" s="246"/>
      <c r="W82" s="246"/>
      <c r="X82" s="270">
        <v>0</v>
      </c>
      <c r="Y82" s="247">
        <v>1</v>
      </c>
      <c r="Z82" s="248">
        <v>1</v>
      </c>
      <c r="AA82" s="249"/>
      <c r="AB82" s="240">
        <v>0</v>
      </c>
      <c r="AC82" s="271">
        <v>0</v>
      </c>
      <c r="AD82" s="250">
        <v>0</v>
      </c>
      <c r="AE82" s="251">
        <v>0</v>
      </c>
      <c r="AF82" s="262"/>
      <c r="AG82" s="252"/>
      <c r="AH82" s="265"/>
      <c r="AI82" s="253">
        <v>0</v>
      </c>
    </row>
    <row r="83" spans="1:35">
      <c r="A83" s="39" t="str">
        <f t="shared" si="8"/>
        <v>C&amp;I Prescriptive_TEFC Motor_2017</v>
      </c>
      <c r="B83" s="235" t="str">
        <f t="shared" si="6"/>
        <v>C&amp;I_C&amp;I Prescriptive_Motors_TEFC Motor_2017_Actual</v>
      </c>
      <c r="C83" s="235" t="b">
        <f>ISNUMBER(MATCH(B83,Analysis!B:B,0))</f>
        <v>1</v>
      </c>
      <c r="D83" s="236">
        <f t="shared" si="7"/>
        <v>77</v>
      </c>
      <c r="E83" s="235" t="b">
        <f>COUNTIF($B$7:B83,B83)=1</f>
        <v>1</v>
      </c>
      <c r="F83" s="235" t="b">
        <v>1</v>
      </c>
      <c r="G83" s="237" t="s">
        <v>142</v>
      </c>
      <c r="H83" s="237" t="s">
        <v>203</v>
      </c>
      <c r="I83" s="238" t="s">
        <v>221</v>
      </c>
      <c r="J83" s="238" t="s">
        <v>223</v>
      </c>
      <c r="K83" s="238">
        <v>2017</v>
      </c>
      <c r="L83" s="238" t="s">
        <v>161</v>
      </c>
      <c r="M83" s="239">
        <v>0</v>
      </c>
      <c r="N83" s="240">
        <v>0</v>
      </c>
      <c r="O83" s="241" t="s">
        <v>14</v>
      </c>
      <c r="P83" s="242">
        <v>1</v>
      </c>
      <c r="Q83" s="242">
        <v>0</v>
      </c>
      <c r="R83" s="243">
        <v>15</v>
      </c>
      <c r="S83" s="244">
        <v>0</v>
      </c>
      <c r="T83" s="245">
        <v>115</v>
      </c>
      <c r="U83" s="246">
        <v>0</v>
      </c>
      <c r="V83" s="246"/>
      <c r="W83" s="246"/>
      <c r="X83" s="270">
        <v>0</v>
      </c>
      <c r="Y83" s="247">
        <v>1</v>
      </c>
      <c r="Z83" s="248">
        <v>1</v>
      </c>
      <c r="AA83" s="249"/>
      <c r="AB83" s="240">
        <v>0</v>
      </c>
      <c r="AC83" s="271">
        <v>0</v>
      </c>
      <c r="AD83" s="250">
        <v>0</v>
      </c>
      <c r="AE83" s="251">
        <v>0</v>
      </c>
      <c r="AF83" s="262"/>
      <c r="AG83" s="252"/>
      <c r="AH83" s="265"/>
      <c r="AI83" s="253">
        <v>0</v>
      </c>
    </row>
    <row r="84" spans="1:35">
      <c r="A84" s="39" t="str">
        <f t="shared" si="8"/>
        <v>C&amp;I Custom_C&amp;I Custom_2017</v>
      </c>
      <c r="B84" s="235" t="str">
        <f t="shared" si="6"/>
        <v>C&amp;I_C&amp;I Custom_Various_C&amp;I Custom_2017_Actual</v>
      </c>
      <c r="C84" s="235" t="b">
        <f>ISNUMBER(MATCH(B84,Analysis!B:B,0))</f>
        <v>1</v>
      </c>
      <c r="D84" s="236">
        <f t="shared" si="7"/>
        <v>78</v>
      </c>
      <c r="E84" s="235" t="b">
        <f>COUNTIF($B$7:B84,B84)=1</f>
        <v>1</v>
      </c>
      <c r="F84" s="235" t="b">
        <v>1</v>
      </c>
      <c r="G84" s="237" t="s">
        <v>142</v>
      </c>
      <c r="H84" s="237" t="s">
        <v>181</v>
      </c>
      <c r="I84" s="238" t="s">
        <v>149</v>
      </c>
      <c r="J84" s="238" t="s">
        <v>181</v>
      </c>
      <c r="K84" s="238">
        <v>2017</v>
      </c>
      <c r="L84" s="238" t="s">
        <v>161</v>
      </c>
      <c r="M84" s="239">
        <v>4</v>
      </c>
      <c r="N84" s="240">
        <v>78</v>
      </c>
      <c r="O84" s="241" t="s">
        <v>228</v>
      </c>
      <c r="P84" s="242">
        <v>1</v>
      </c>
      <c r="Q84" s="242">
        <v>78</v>
      </c>
      <c r="R84" s="243">
        <v>15</v>
      </c>
      <c r="S84" s="244">
        <v>0</v>
      </c>
      <c r="T84" s="245">
        <v>7940.9</v>
      </c>
      <c r="U84" s="246">
        <v>0</v>
      </c>
      <c r="V84" s="246"/>
      <c r="W84" s="246"/>
      <c r="X84" s="270">
        <v>3967.1298717948716</v>
      </c>
      <c r="Y84" s="247">
        <v>1</v>
      </c>
      <c r="Z84" s="248">
        <v>1</v>
      </c>
      <c r="AA84" s="249"/>
      <c r="AB84" s="240">
        <v>34229.808374358974</v>
      </c>
      <c r="AC84" s="271">
        <v>7.8062784615384633</v>
      </c>
      <c r="AD84" s="250">
        <v>0</v>
      </c>
      <c r="AE84" s="251">
        <v>0</v>
      </c>
      <c r="AF84" s="262"/>
      <c r="AG84" s="268"/>
      <c r="AH84" s="265"/>
      <c r="AI84" s="253">
        <v>2669925.0532</v>
      </c>
    </row>
  </sheetData>
  <autoFilter ref="B6:AE301" xr:uid="{00000000-0009-0000-0000-000003000000}"/>
  <mergeCells count="6">
    <mergeCell ref="AB3:AE3"/>
    <mergeCell ref="N4:Q5"/>
    <mergeCell ref="R4:Z5"/>
    <mergeCell ref="AA4:AE4"/>
    <mergeCell ref="AB5:AC5"/>
    <mergeCell ref="AD5:AE5"/>
  </mergeCells>
  <conditionalFormatting sqref="F7:F25 F31:F33 F39:F40 F42 F48:F51 F54:F84 F28">
    <cfRule type="cellIs" dxfId="33" priority="27" operator="equal">
      <formula>FALSE</formula>
    </cfRule>
    <cfRule type="cellIs" dxfId="32" priority="28" operator="equal">
      <formula>TRUE</formula>
    </cfRule>
  </conditionalFormatting>
  <conditionalFormatting sqref="F43:F44 F46">
    <cfRule type="cellIs" dxfId="31" priority="25" operator="equal">
      <formula>FALSE</formula>
    </cfRule>
    <cfRule type="cellIs" dxfId="30" priority="26" operator="equal">
      <formula>TRUE</formula>
    </cfRule>
  </conditionalFormatting>
  <conditionalFormatting sqref="F29:F30">
    <cfRule type="cellIs" dxfId="29" priority="23" operator="equal">
      <formula>FALSE</formula>
    </cfRule>
    <cfRule type="cellIs" dxfId="28" priority="24" operator="equal">
      <formula>TRUE</formula>
    </cfRule>
  </conditionalFormatting>
  <conditionalFormatting sqref="F37:F38">
    <cfRule type="cellIs" dxfId="27" priority="21" operator="equal">
      <formula>FALSE</formula>
    </cfRule>
    <cfRule type="cellIs" dxfId="26" priority="22" operator="equal">
      <formula>TRUE</formula>
    </cfRule>
  </conditionalFormatting>
  <conditionalFormatting sqref="F35:F36">
    <cfRule type="cellIs" dxfId="25" priority="19" operator="equal">
      <formula>FALSE</formula>
    </cfRule>
    <cfRule type="cellIs" dxfId="24" priority="20" operator="equal">
      <formula>TRUE</formula>
    </cfRule>
  </conditionalFormatting>
  <conditionalFormatting sqref="F34">
    <cfRule type="cellIs" dxfId="23" priority="17" operator="equal">
      <formula>FALSE</formula>
    </cfRule>
    <cfRule type="cellIs" dxfId="22" priority="18" operator="equal">
      <formula>TRUE</formula>
    </cfRule>
  </conditionalFormatting>
  <conditionalFormatting sqref="F41">
    <cfRule type="cellIs" dxfId="21" priority="15" operator="equal">
      <formula>FALSE</formula>
    </cfRule>
    <cfRule type="cellIs" dxfId="20" priority="16" operator="equal">
      <formula>TRUE</formula>
    </cfRule>
  </conditionalFormatting>
  <conditionalFormatting sqref="F45">
    <cfRule type="cellIs" dxfId="19" priority="13" operator="equal">
      <formula>FALSE</formula>
    </cfRule>
    <cfRule type="cellIs" dxfId="18" priority="14" operator="equal">
      <formula>TRUE</formula>
    </cfRule>
  </conditionalFormatting>
  <conditionalFormatting sqref="F47">
    <cfRule type="cellIs" dxfId="17" priority="11" operator="equal">
      <formula>FALSE</formula>
    </cfRule>
    <cfRule type="cellIs" dxfId="16" priority="12" operator="equal">
      <formula>TRUE</formula>
    </cfRule>
  </conditionalFormatting>
  <conditionalFormatting sqref="F53">
    <cfRule type="cellIs" dxfId="15" priority="9" operator="equal">
      <formula>FALSE</formula>
    </cfRule>
    <cfRule type="cellIs" dxfId="14" priority="10" operator="equal">
      <formula>TRUE</formula>
    </cfRule>
  </conditionalFormatting>
  <conditionalFormatting sqref="F52">
    <cfRule type="cellIs" dxfId="13" priority="7" operator="equal">
      <formula>FALSE</formula>
    </cfRule>
    <cfRule type="cellIs" dxfId="12" priority="8" operator="equal">
      <formula>TRUE</formula>
    </cfRule>
  </conditionalFormatting>
  <conditionalFormatting sqref="F26">
    <cfRule type="cellIs" dxfId="11" priority="3" operator="equal">
      <formula>FALSE</formula>
    </cfRule>
    <cfRule type="cellIs" dxfId="10" priority="4" operator="equal">
      <formula>TRUE</formula>
    </cfRule>
  </conditionalFormatting>
  <conditionalFormatting sqref="F27">
    <cfRule type="cellIs" dxfId="9" priority="1" operator="equal">
      <formula>FALSE</formula>
    </cfRule>
    <cfRule type="cellIs" dxfId="8" priority="2" operator="equal">
      <formula>TRUE</formula>
    </cfRule>
  </conditionalFormatting>
  <pageMargins left="0.25" right="0.25" top="0.5" bottom="0.5" header="0.3" footer="0.3"/>
  <pageSetup scale="9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1"/>
  </sheetPr>
  <dimension ref="A1:CI56"/>
  <sheetViews>
    <sheetView topLeftCell="D16" workbookViewId="0">
      <selection activeCell="H18" sqref="H18"/>
    </sheetView>
  </sheetViews>
  <sheetFormatPr defaultColWidth="33.85546875" defaultRowHeight="15"/>
  <cols>
    <col min="1" max="1" width="17" style="6" bestFit="1" customWidth="1"/>
    <col min="2" max="2" width="11" style="6" customWidth="1"/>
    <col min="3" max="3" width="18.140625" style="6" customWidth="1"/>
    <col min="4" max="4" width="34" style="6" customWidth="1"/>
    <col min="5" max="5" width="22.85546875" style="6" bestFit="1" customWidth="1"/>
    <col min="6" max="6" width="2.28515625" style="6" customWidth="1"/>
    <col min="7" max="7" width="26.140625" style="6" bestFit="1" customWidth="1"/>
    <col min="8" max="8" width="37.5703125" style="6" bestFit="1" customWidth="1"/>
    <col min="9" max="9" width="11.28515625" style="6" bestFit="1" customWidth="1"/>
    <col min="10" max="10" width="46" style="6" bestFit="1" customWidth="1"/>
    <col min="11" max="11" width="12.140625" style="7" customWidth="1"/>
    <col min="12" max="12" width="13.140625" style="7" bestFit="1" customWidth="1"/>
    <col min="13" max="14" width="12.42578125" style="7" bestFit="1" customWidth="1"/>
    <col min="15" max="15" width="12" style="7" bestFit="1" customWidth="1"/>
    <col min="16" max="16" width="12.85546875" style="7" bestFit="1" customWidth="1"/>
    <col min="17" max="17" width="12.42578125" style="7" bestFit="1" customWidth="1"/>
    <col min="18" max="20" width="12.42578125" style="6" bestFit="1" customWidth="1"/>
    <col min="21" max="21" width="12.85546875" style="6" bestFit="1" customWidth="1"/>
    <col min="22" max="22" width="12.42578125" style="6" bestFit="1" customWidth="1"/>
    <col min="23" max="26" width="12.85546875" style="6" bestFit="1" customWidth="1"/>
    <col min="27" max="27" width="12.42578125" style="6" bestFit="1" customWidth="1"/>
    <col min="28" max="30" width="12.85546875" style="6" bestFit="1" customWidth="1"/>
    <col min="31" max="31" width="12.42578125" style="6" bestFit="1" customWidth="1"/>
    <col min="32" max="32" width="12.85546875" style="6" bestFit="1" customWidth="1"/>
    <col min="33" max="37" width="12.42578125" style="6" bestFit="1" customWidth="1"/>
    <col min="38" max="55" width="9.28515625" style="6" customWidth="1"/>
    <col min="56" max="56" width="9.28515625" style="6" bestFit="1" customWidth="1"/>
    <col min="57" max="57" width="8.7109375" style="6" bestFit="1" customWidth="1"/>
    <col min="58" max="66" width="9.28515625" style="6" bestFit="1" customWidth="1"/>
    <col min="67" max="67" width="8.7109375" style="6" bestFit="1" customWidth="1"/>
    <col min="68" max="70" width="9.28515625" style="6" bestFit="1" customWidth="1"/>
    <col min="71" max="71" width="8.42578125" style="6" bestFit="1" customWidth="1"/>
    <col min="72" max="72" width="9" style="6" bestFit="1" customWidth="1"/>
    <col min="73" max="87" width="8.7109375" style="6" bestFit="1" customWidth="1"/>
    <col min="88" max="16384" width="33.85546875" style="6"/>
  </cols>
  <sheetData>
    <row r="1" spans="1:36">
      <c r="A1" s="10" t="str">
        <f ca="1">IFERROR(VALUE(MID(CELL("filename",$A$1),FIND("]",CELL("filename",$A$1))+1,255)),MID(CELL("filename",$A$1),FIND("]",CELL("filename",$A$1))+1,255))</f>
        <v>General Inputs</v>
      </c>
      <c r="B1" s="10"/>
      <c r="C1" s="10"/>
    </row>
    <row r="2" spans="1:36">
      <c r="A2" s="13" t="str">
        <f>HYPERLINK("#'Contents'!a1","Return to Contents")</f>
        <v>Return to Contents</v>
      </c>
      <c r="B2" s="13"/>
      <c r="C2" s="13"/>
    </row>
    <row r="4" spans="1:36">
      <c r="C4" s="326" t="s">
        <v>23</v>
      </c>
      <c r="D4" s="327"/>
      <c r="E4" s="11" t="s">
        <v>25</v>
      </c>
      <c r="F4" s="326" t="s">
        <v>129</v>
      </c>
      <c r="G4" s="327"/>
      <c r="H4"/>
      <c r="I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C5" s="323" t="s">
        <v>41</v>
      </c>
      <c r="D5" s="32" t="s">
        <v>31</v>
      </c>
      <c r="E5" s="20">
        <v>2017</v>
      </c>
      <c r="F5" s="154"/>
      <c r="G5" s="155"/>
      <c r="H5"/>
      <c r="I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C6" s="324"/>
      <c r="D6" s="22" t="s">
        <v>32</v>
      </c>
      <c r="E6" s="20">
        <v>2050</v>
      </c>
      <c r="F6" s="154"/>
      <c r="G6" s="155"/>
      <c r="H6"/>
      <c r="I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C7" s="324"/>
      <c r="D7" s="22" t="s">
        <v>30</v>
      </c>
      <c r="E7" s="20">
        <v>2017</v>
      </c>
      <c r="F7" s="154"/>
      <c r="G7" s="155"/>
      <c r="H7"/>
      <c r="I7"/>
      <c r="K7" s="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C8" s="325"/>
      <c r="D8" s="22" t="s">
        <v>33</v>
      </c>
      <c r="E8" s="20">
        <v>2018</v>
      </c>
      <c r="F8" s="154"/>
      <c r="G8" s="155"/>
      <c r="H8"/>
      <c r="I8"/>
      <c r="K8" s="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D9" s="25"/>
      <c r="E9" s="26"/>
      <c r="F9" s="136"/>
      <c r="G9" s="136"/>
      <c r="H9"/>
      <c r="I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ht="14.45" customHeight="1">
      <c r="C10" s="328" t="s">
        <v>47</v>
      </c>
      <c r="D10" s="22" t="s">
        <v>123</v>
      </c>
      <c r="E10" s="21">
        <v>8.8400000000000006E-2</v>
      </c>
      <c r="F10" s="156"/>
      <c r="G10" s="157"/>
      <c r="H10"/>
      <c r="I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>
      <c r="C11" s="329"/>
      <c r="D11" s="22" t="s">
        <v>91</v>
      </c>
      <c r="E11" s="21"/>
      <c r="F11" s="156"/>
      <c r="G11" s="157"/>
      <c r="H11"/>
      <c r="I11"/>
      <c r="K11" s="8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C12" s="330"/>
      <c r="D12" s="22" t="s">
        <v>89</v>
      </c>
      <c r="E12" s="21"/>
      <c r="F12" s="156"/>
      <c r="G12" s="157"/>
      <c r="H12"/>
      <c r="I12"/>
      <c r="K12" s="8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C13" s="29"/>
      <c r="D13" s="26"/>
      <c r="E13" s="30"/>
      <c r="F13" s="136"/>
      <c r="G13" s="136"/>
      <c r="H13"/>
      <c r="I13"/>
      <c r="K13" s="31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C14" s="323" t="s">
        <v>40</v>
      </c>
      <c r="D14" s="22" t="s">
        <v>1</v>
      </c>
      <c r="E14" s="164">
        <v>1.0469999999999999</v>
      </c>
      <c r="F14" s="152"/>
      <c r="G14" s="153"/>
      <c r="H14"/>
      <c r="I14"/>
      <c r="K14" s="42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C15" s="325"/>
      <c r="D15" s="22" t="s">
        <v>142</v>
      </c>
      <c r="E15" s="164">
        <v>1.0469999999999999</v>
      </c>
      <c r="F15" s="152"/>
      <c r="G15" s="153"/>
      <c r="H15"/>
      <c r="I15"/>
      <c r="K15" s="42"/>
      <c r="L15" s="42"/>
      <c r="M15" s="42"/>
      <c r="N15" s="42"/>
      <c r="O15" s="6"/>
      <c r="P15" s="6"/>
      <c r="Q15" s="6"/>
    </row>
    <row r="16" spans="1:36" customFormat="1"/>
    <row r="17" spans="3:87">
      <c r="C17" s="323" t="s">
        <v>14</v>
      </c>
      <c r="D17" s="22" t="s">
        <v>134</v>
      </c>
      <c r="E17" s="44" t="s">
        <v>12</v>
      </c>
      <c r="F17"/>
      <c r="G17"/>
      <c r="H17"/>
      <c r="I17"/>
      <c r="K17" s="42"/>
      <c r="L17" s="42"/>
      <c r="M17" s="42"/>
      <c r="N17" s="42"/>
      <c r="O17" s="6"/>
      <c r="P17" s="6"/>
      <c r="Q17" s="6"/>
    </row>
    <row r="18" spans="3:87">
      <c r="C18" s="324"/>
      <c r="D18" s="22" t="s">
        <v>135</v>
      </c>
      <c r="E18" s="44" t="s">
        <v>13</v>
      </c>
      <c r="F18"/>
      <c r="G18"/>
      <c r="H18"/>
      <c r="I18"/>
      <c r="K18" s="42"/>
      <c r="L18" s="42"/>
      <c r="M18" s="42"/>
      <c r="N18" s="42"/>
      <c r="O18" s="6"/>
      <c r="P18" s="6"/>
      <c r="Q18" s="6"/>
    </row>
    <row r="19" spans="3:87">
      <c r="C19" s="324"/>
      <c r="D19" s="22" t="s">
        <v>136</v>
      </c>
      <c r="E19" s="44" t="s">
        <v>138</v>
      </c>
      <c r="F19"/>
      <c r="G19"/>
      <c r="H19"/>
      <c r="I19"/>
      <c r="K19" s="42"/>
      <c r="L19" s="42"/>
      <c r="M19" s="42"/>
      <c r="N19" s="42"/>
      <c r="O19" s="6"/>
      <c r="P19" s="6"/>
      <c r="Q19" s="6"/>
    </row>
    <row r="20" spans="3:87">
      <c r="C20" s="325"/>
      <c r="D20" s="22" t="s">
        <v>137</v>
      </c>
      <c r="E20" s="44" t="s">
        <v>138</v>
      </c>
      <c r="F20"/>
      <c r="G20"/>
      <c r="H20"/>
      <c r="I20"/>
      <c r="K20" s="42"/>
      <c r="L20" s="42"/>
      <c r="M20" s="42"/>
      <c r="N20" s="42"/>
      <c r="O20" s="6"/>
      <c r="P20" s="6"/>
      <c r="Q20" s="6"/>
    </row>
    <row r="21" spans="3:87">
      <c r="C21" s="60"/>
      <c r="D21" s="61"/>
      <c r="E21"/>
      <c r="F21"/>
      <c r="G21"/>
      <c r="H21"/>
      <c r="I21"/>
      <c r="J21" s="62"/>
      <c r="K21" s="8"/>
      <c r="L21" s="64"/>
      <c r="M21" s="6"/>
      <c r="N21" s="6"/>
      <c r="O21" s="43"/>
      <c r="P21" s="69"/>
      <c r="Q21" s="6"/>
    </row>
    <row r="22" spans="3:87">
      <c r="C22" s="47"/>
      <c r="D22" s="132"/>
      <c r="E22" s="133"/>
      <c r="J22" s="93" t="s">
        <v>80</v>
      </c>
      <c r="K22" s="92">
        <f t="shared" ref="K22:AP22" si="0">IF(K26=BaseYear,0,J22+1)</f>
        <v>0</v>
      </c>
      <c r="L22" s="92">
        <f t="shared" si="0"/>
        <v>1</v>
      </c>
      <c r="M22" s="92">
        <f t="shared" si="0"/>
        <v>2</v>
      </c>
      <c r="N22" s="92">
        <f t="shared" si="0"/>
        <v>3</v>
      </c>
      <c r="O22" s="92">
        <f t="shared" si="0"/>
        <v>4</v>
      </c>
      <c r="P22" s="92">
        <f t="shared" si="0"/>
        <v>5</v>
      </c>
      <c r="Q22" s="92">
        <f t="shared" si="0"/>
        <v>6</v>
      </c>
      <c r="R22" s="92">
        <f t="shared" si="0"/>
        <v>7</v>
      </c>
      <c r="S22" s="92">
        <f t="shared" si="0"/>
        <v>8</v>
      </c>
      <c r="T22" s="92">
        <f t="shared" si="0"/>
        <v>9</v>
      </c>
      <c r="U22" s="92">
        <f t="shared" si="0"/>
        <v>10</v>
      </c>
      <c r="V22" s="92">
        <f t="shared" si="0"/>
        <v>11</v>
      </c>
      <c r="W22" s="92">
        <f t="shared" si="0"/>
        <v>12</v>
      </c>
      <c r="X22" s="92">
        <f t="shared" si="0"/>
        <v>13</v>
      </c>
      <c r="Y22" s="92">
        <f t="shared" si="0"/>
        <v>14</v>
      </c>
      <c r="Z22" s="92">
        <f t="shared" si="0"/>
        <v>15</v>
      </c>
      <c r="AA22" s="92">
        <f t="shared" si="0"/>
        <v>16</v>
      </c>
      <c r="AB22" s="92">
        <f t="shared" si="0"/>
        <v>17</v>
      </c>
      <c r="AC22" s="92">
        <f t="shared" si="0"/>
        <v>18</v>
      </c>
      <c r="AD22" s="92">
        <f t="shared" si="0"/>
        <v>19</v>
      </c>
      <c r="AE22" s="92">
        <f t="shared" si="0"/>
        <v>20</v>
      </c>
      <c r="AF22" s="92">
        <f t="shared" si="0"/>
        <v>21</v>
      </c>
      <c r="AG22" s="92">
        <f t="shared" si="0"/>
        <v>22</v>
      </c>
      <c r="AH22" s="92">
        <f t="shared" si="0"/>
        <v>23</v>
      </c>
      <c r="AI22" s="92">
        <f t="shared" si="0"/>
        <v>24</v>
      </c>
      <c r="AJ22" s="92">
        <f t="shared" si="0"/>
        <v>25</v>
      </c>
      <c r="AK22" s="92">
        <f t="shared" si="0"/>
        <v>26</v>
      </c>
      <c r="AL22" s="92">
        <f t="shared" si="0"/>
        <v>27</v>
      </c>
      <c r="AM22" s="92">
        <f t="shared" si="0"/>
        <v>28</v>
      </c>
      <c r="AN22" s="92">
        <f t="shared" si="0"/>
        <v>29</v>
      </c>
      <c r="AO22" s="92">
        <f t="shared" si="0"/>
        <v>30</v>
      </c>
      <c r="AP22" s="92">
        <f t="shared" si="0"/>
        <v>31</v>
      </c>
      <c r="AQ22" s="92">
        <f t="shared" ref="AQ22:BK22" si="1">IF(AQ26=BaseYear,0,AP22+1)</f>
        <v>32</v>
      </c>
      <c r="AR22" s="92">
        <f t="shared" si="1"/>
        <v>33</v>
      </c>
      <c r="AS22" s="92">
        <f t="shared" si="1"/>
        <v>34</v>
      </c>
      <c r="AT22" s="92">
        <f t="shared" si="1"/>
        <v>35</v>
      </c>
      <c r="AU22" s="92">
        <f t="shared" si="1"/>
        <v>36</v>
      </c>
      <c r="AV22" s="92">
        <f t="shared" si="1"/>
        <v>37</v>
      </c>
      <c r="AW22" s="92">
        <f t="shared" si="1"/>
        <v>38</v>
      </c>
      <c r="AX22" s="92">
        <f t="shared" si="1"/>
        <v>39</v>
      </c>
      <c r="AY22" s="92">
        <f t="shared" si="1"/>
        <v>40</v>
      </c>
      <c r="AZ22" s="92">
        <f t="shared" si="1"/>
        <v>41</v>
      </c>
      <c r="BA22" s="92">
        <f t="shared" si="1"/>
        <v>42</v>
      </c>
      <c r="BB22" s="92">
        <f t="shared" si="1"/>
        <v>43</v>
      </c>
      <c r="BC22" s="92">
        <f t="shared" si="1"/>
        <v>44</v>
      </c>
      <c r="BD22" s="92">
        <f t="shared" si="1"/>
        <v>45</v>
      </c>
      <c r="BE22" s="92">
        <f t="shared" si="1"/>
        <v>46</v>
      </c>
      <c r="BF22" s="92">
        <f t="shared" si="1"/>
        <v>47</v>
      </c>
      <c r="BG22" s="92">
        <f t="shared" si="1"/>
        <v>48</v>
      </c>
      <c r="BH22" s="92">
        <f t="shared" si="1"/>
        <v>49</v>
      </c>
      <c r="BI22" s="92">
        <f t="shared" si="1"/>
        <v>50</v>
      </c>
      <c r="BJ22" s="92">
        <f t="shared" si="1"/>
        <v>51</v>
      </c>
      <c r="BK22" s="92">
        <f t="shared" si="1"/>
        <v>52</v>
      </c>
    </row>
    <row r="23" spans="3:87">
      <c r="C23" s="134"/>
      <c r="D23" s="132"/>
      <c r="E23" s="133"/>
      <c r="K23" s="43"/>
      <c r="L23" s="66"/>
      <c r="M23" s="65"/>
      <c r="N23" s="65"/>
      <c r="O23" s="67"/>
      <c r="P23" s="6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8"/>
      <c r="AH23" s="8"/>
    </row>
    <row r="24" spans="3:87">
      <c r="C24" s="47"/>
      <c r="D24" s="133"/>
      <c r="E24" s="133"/>
      <c r="G24" s="57" t="s">
        <v>246</v>
      </c>
      <c r="I24"/>
      <c r="K24" s="42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8"/>
      <c r="AH24" s="8"/>
    </row>
    <row r="25" spans="3:87">
      <c r="C25" s="47"/>
      <c r="D25" s="133"/>
      <c r="E25" s="133"/>
      <c r="I25"/>
      <c r="J25" s="57"/>
      <c r="K25" s="42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8"/>
      <c r="AH25" s="8"/>
    </row>
    <row r="26" spans="3:87">
      <c r="C26" s="133"/>
      <c r="D26" s="134"/>
      <c r="E26" s="134"/>
      <c r="F26"/>
      <c r="G26"/>
      <c r="H26" s="11" t="s">
        <v>129</v>
      </c>
      <c r="I26" s="11" t="s">
        <v>139</v>
      </c>
      <c r="J26" s="19" t="s">
        <v>63</v>
      </c>
      <c r="K26" s="19">
        <f>BaseYear</f>
        <v>2017</v>
      </c>
      <c r="L26" s="19">
        <f t="shared" ref="L26:AA26" si="2">K26+1</f>
        <v>2018</v>
      </c>
      <c r="M26" s="19">
        <f t="shared" si="2"/>
        <v>2019</v>
      </c>
      <c r="N26" s="19">
        <f t="shared" si="2"/>
        <v>2020</v>
      </c>
      <c r="O26" s="19">
        <f t="shared" si="2"/>
        <v>2021</v>
      </c>
      <c r="P26" s="19">
        <f t="shared" si="2"/>
        <v>2022</v>
      </c>
      <c r="Q26" s="19">
        <f t="shared" si="2"/>
        <v>2023</v>
      </c>
      <c r="R26" s="19">
        <f t="shared" si="2"/>
        <v>2024</v>
      </c>
      <c r="S26" s="19">
        <f t="shared" si="2"/>
        <v>2025</v>
      </c>
      <c r="T26" s="19">
        <f t="shared" si="2"/>
        <v>2026</v>
      </c>
      <c r="U26" s="19">
        <f t="shared" si="2"/>
        <v>2027</v>
      </c>
      <c r="V26" s="19">
        <f t="shared" si="2"/>
        <v>2028</v>
      </c>
      <c r="W26" s="19">
        <f t="shared" si="2"/>
        <v>2029</v>
      </c>
      <c r="X26" s="19">
        <f t="shared" si="2"/>
        <v>2030</v>
      </c>
      <c r="Y26" s="19">
        <f t="shared" si="2"/>
        <v>2031</v>
      </c>
      <c r="Z26" s="19">
        <f t="shared" si="2"/>
        <v>2032</v>
      </c>
      <c r="AA26" s="19">
        <f t="shared" si="2"/>
        <v>2033</v>
      </c>
      <c r="AB26" s="19">
        <f t="shared" ref="AB26:AK26" si="3">AA26+1</f>
        <v>2034</v>
      </c>
      <c r="AC26" s="19">
        <f t="shared" si="3"/>
        <v>2035</v>
      </c>
      <c r="AD26" s="19">
        <f t="shared" si="3"/>
        <v>2036</v>
      </c>
      <c r="AE26" s="19">
        <f t="shared" si="3"/>
        <v>2037</v>
      </c>
      <c r="AF26" s="19">
        <f t="shared" si="3"/>
        <v>2038</v>
      </c>
      <c r="AG26" s="19">
        <f t="shared" si="3"/>
        <v>2039</v>
      </c>
      <c r="AH26" s="19">
        <f t="shared" si="3"/>
        <v>2040</v>
      </c>
      <c r="AI26" s="19">
        <f t="shared" si="3"/>
        <v>2041</v>
      </c>
      <c r="AJ26" s="19">
        <f t="shared" si="3"/>
        <v>2042</v>
      </c>
      <c r="AK26" s="19">
        <f t="shared" si="3"/>
        <v>2043</v>
      </c>
      <c r="AL26" s="19">
        <f t="shared" ref="AL26:BK26" si="4">AK26+1</f>
        <v>2044</v>
      </c>
      <c r="AM26" s="19">
        <f t="shared" si="4"/>
        <v>2045</v>
      </c>
      <c r="AN26" s="19">
        <f t="shared" si="4"/>
        <v>2046</v>
      </c>
      <c r="AO26" s="19">
        <f t="shared" si="4"/>
        <v>2047</v>
      </c>
      <c r="AP26" s="19">
        <f t="shared" si="4"/>
        <v>2048</v>
      </c>
      <c r="AQ26" s="19">
        <f t="shared" si="4"/>
        <v>2049</v>
      </c>
      <c r="AR26" s="19">
        <f t="shared" si="4"/>
        <v>2050</v>
      </c>
      <c r="AS26" s="19">
        <f t="shared" si="4"/>
        <v>2051</v>
      </c>
      <c r="AT26" s="19">
        <f t="shared" si="4"/>
        <v>2052</v>
      </c>
      <c r="AU26" s="19">
        <f t="shared" si="4"/>
        <v>2053</v>
      </c>
      <c r="AV26" s="19">
        <f t="shared" si="4"/>
        <v>2054</v>
      </c>
      <c r="AW26" s="19">
        <f t="shared" si="4"/>
        <v>2055</v>
      </c>
      <c r="AX26" s="19">
        <f t="shared" si="4"/>
        <v>2056</v>
      </c>
      <c r="AY26" s="19">
        <f t="shared" si="4"/>
        <v>2057</v>
      </c>
      <c r="AZ26" s="19">
        <f t="shared" si="4"/>
        <v>2058</v>
      </c>
      <c r="BA26" s="19">
        <f t="shared" si="4"/>
        <v>2059</v>
      </c>
      <c r="BB26" s="19">
        <f t="shared" si="4"/>
        <v>2060</v>
      </c>
      <c r="BC26" s="19">
        <f t="shared" si="4"/>
        <v>2061</v>
      </c>
      <c r="BD26" s="19">
        <f t="shared" si="4"/>
        <v>2062</v>
      </c>
      <c r="BE26" s="19">
        <f t="shared" si="4"/>
        <v>2063</v>
      </c>
      <c r="BF26" s="19">
        <f t="shared" si="4"/>
        <v>2064</v>
      </c>
      <c r="BG26" s="19">
        <f t="shared" si="4"/>
        <v>2065</v>
      </c>
      <c r="BH26" s="19">
        <f t="shared" si="4"/>
        <v>2066</v>
      </c>
      <c r="BI26" s="19">
        <f t="shared" si="4"/>
        <v>2067</v>
      </c>
      <c r="BJ26" s="19">
        <f t="shared" si="4"/>
        <v>2068</v>
      </c>
      <c r="BK26" s="19">
        <f t="shared" si="4"/>
        <v>2069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3:87">
      <c r="C27" s="133"/>
      <c r="D27" s="134"/>
      <c r="E27" s="134"/>
      <c r="F27"/>
      <c r="G27"/>
      <c r="H27" s="137" t="s">
        <v>152</v>
      </c>
      <c r="I27" s="138"/>
      <c r="J27" s="41" t="s">
        <v>153</v>
      </c>
      <c r="K27" s="166">
        <v>2.75E-2</v>
      </c>
      <c r="L27" s="166">
        <v>2.7912499999999996E-2</v>
      </c>
      <c r="M27" s="166">
        <v>2.8331187499999994E-2</v>
      </c>
      <c r="N27" s="166">
        <v>2.875615531249999E-2</v>
      </c>
      <c r="O27" s="166">
        <v>2.9187497642187487E-2</v>
      </c>
      <c r="P27" s="166">
        <v>2.9625310106820298E-2</v>
      </c>
      <c r="Q27" s="166">
        <v>3.0069689758422599E-2</v>
      </c>
      <c r="R27" s="166">
        <v>3.0520735104798934E-2</v>
      </c>
      <c r="S27" s="166">
        <v>3.0978546131370913E-2</v>
      </c>
      <c r="T27" s="166">
        <v>3.1443224323341477E-2</v>
      </c>
      <c r="U27" s="166">
        <v>3.1914872688191598E-2</v>
      </c>
      <c r="V27" s="166">
        <v>3.2393595778514465E-2</v>
      </c>
      <c r="W27" s="166">
        <v>3.2879499715192176E-2</v>
      </c>
      <c r="X27" s="166">
        <v>3.3372692210920055E-2</v>
      </c>
      <c r="Y27" s="166">
        <v>3.3873282594083849E-2</v>
      </c>
      <c r="Z27" s="166">
        <v>3.4381381832995106E-2</v>
      </c>
      <c r="AA27" s="166">
        <v>3.4897102560490029E-2</v>
      </c>
      <c r="AB27" s="166">
        <v>3.4897102560490029E-2</v>
      </c>
      <c r="AC27" s="166">
        <v>3.4897102560490029E-2</v>
      </c>
      <c r="AD27" s="166">
        <v>3.4897102560490029E-2</v>
      </c>
      <c r="AE27" s="166">
        <v>3.4897102560490029E-2</v>
      </c>
      <c r="AF27" s="166">
        <v>3.4897102560490029E-2</v>
      </c>
      <c r="AG27" s="166">
        <v>3.4897102560490029E-2</v>
      </c>
      <c r="AH27" s="166">
        <v>3.4897102560490029E-2</v>
      </c>
      <c r="AI27" s="166">
        <v>3.4897102560490029E-2</v>
      </c>
      <c r="AJ27" s="166">
        <v>3.4897102560490029E-2</v>
      </c>
      <c r="AK27" s="166">
        <v>3.4897102560490029E-2</v>
      </c>
      <c r="AL27" s="166">
        <v>3.4897102560490029E-2</v>
      </c>
      <c r="AM27" s="166">
        <v>3.4897102560490029E-2</v>
      </c>
      <c r="AN27" s="166">
        <v>3.4897102560490029E-2</v>
      </c>
      <c r="AO27" s="166">
        <v>3.4897102560490029E-2</v>
      </c>
      <c r="AP27" s="166">
        <v>3.4897102560490029E-2</v>
      </c>
      <c r="AQ27" s="166">
        <v>3.4897102560490029E-2</v>
      </c>
      <c r="AR27" s="166">
        <v>3.4897102560490029E-2</v>
      </c>
      <c r="AS27" s="166">
        <v>3.4897102560490029E-2</v>
      </c>
      <c r="AT27" s="166">
        <v>3.4897102560490029E-2</v>
      </c>
      <c r="AU27" s="166">
        <v>3.4897102560490029E-2</v>
      </c>
      <c r="AV27" s="166">
        <v>3.4897102560490029E-2</v>
      </c>
      <c r="AW27" s="166">
        <v>3.4897102560490029E-2</v>
      </c>
      <c r="AX27" s="166">
        <v>3.4897102560490029E-2</v>
      </c>
      <c r="AY27" s="166">
        <v>3.4897102560490029E-2</v>
      </c>
      <c r="AZ27" s="166">
        <v>3.4897102560490029E-2</v>
      </c>
      <c r="BA27" s="166">
        <v>3.4897102560490029E-2</v>
      </c>
      <c r="BB27" s="166">
        <v>3.4897102560490029E-2</v>
      </c>
      <c r="BC27" s="166">
        <v>3.4897102560490029E-2</v>
      </c>
      <c r="BD27" s="166">
        <v>3.4897102560490029E-2</v>
      </c>
      <c r="BE27" s="166">
        <v>3.4897102560490029E-2</v>
      </c>
      <c r="BF27" s="166">
        <v>3.4897102560490029E-2</v>
      </c>
      <c r="BG27" s="166">
        <v>3.4897102560490029E-2</v>
      </c>
      <c r="BH27" s="166">
        <v>3.4897102560490029E-2</v>
      </c>
      <c r="BI27" s="166">
        <v>3.4897102560490029E-2</v>
      </c>
      <c r="BJ27" s="166">
        <v>3.4897102560490029E-2</v>
      </c>
      <c r="BK27" s="166">
        <v>3.4897102560490029E-2</v>
      </c>
      <c r="BL27" s="49"/>
      <c r="BM27" s="49"/>
      <c r="BN27" s="49"/>
      <c r="BO27" s="49"/>
      <c r="BP27" s="49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3:87">
      <c r="C28" s="133"/>
      <c r="D28" s="134"/>
      <c r="E28" s="134"/>
      <c r="F28"/>
      <c r="G28"/>
      <c r="H28" s="137" t="s">
        <v>152</v>
      </c>
      <c r="I28" s="138"/>
      <c r="J28" s="41" t="s">
        <v>154</v>
      </c>
      <c r="K28" s="166">
        <v>19.78</v>
      </c>
      <c r="L28" s="166">
        <v>20.076699999999999</v>
      </c>
      <c r="M28" s="166">
        <v>20.377850499999997</v>
      </c>
      <c r="N28" s="166">
        <v>20.683518257499994</v>
      </c>
      <c r="O28" s="166">
        <v>20.993771031362492</v>
      </c>
      <c r="P28" s="166">
        <v>21.308677596832926</v>
      </c>
      <c r="Q28" s="166">
        <v>21.628307760785418</v>
      </c>
      <c r="R28" s="166">
        <v>21.952732377197197</v>
      </c>
      <c r="S28" s="166">
        <v>22.282023362855153</v>
      </c>
      <c r="T28" s="166">
        <v>22.616253713297979</v>
      </c>
      <c r="U28" s="166">
        <v>22.955497518997447</v>
      </c>
      <c r="V28" s="166">
        <v>23.299829981782405</v>
      </c>
      <c r="W28" s="166">
        <v>23.649327431509139</v>
      </c>
      <c r="X28" s="166">
        <v>24.004067342981774</v>
      </c>
      <c r="Y28" s="166">
        <v>24.3641283531265</v>
      </c>
      <c r="Z28" s="166">
        <v>24.729590278423395</v>
      </c>
      <c r="AA28" s="166">
        <v>25.100534132599744</v>
      </c>
      <c r="AB28" s="166">
        <v>25.100534132599744</v>
      </c>
      <c r="AC28" s="166">
        <v>25.100534132599744</v>
      </c>
      <c r="AD28" s="166">
        <v>25.100534132599744</v>
      </c>
      <c r="AE28" s="166">
        <v>25.100534132599744</v>
      </c>
      <c r="AF28" s="166">
        <v>25.100534132599744</v>
      </c>
      <c r="AG28" s="166">
        <v>25.100534132599744</v>
      </c>
      <c r="AH28" s="166">
        <v>25.100534132599744</v>
      </c>
      <c r="AI28" s="166">
        <v>25.100534132599744</v>
      </c>
      <c r="AJ28" s="166">
        <v>25.100534132599744</v>
      </c>
      <c r="AK28" s="166">
        <v>25.100534132599744</v>
      </c>
      <c r="AL28" s="166">
        <v>25.100534132599744</v>
      </c>
      <c r="AM28" s="166">
        <v>25.100534132599744</v>
      </c>
      <c r="AN28" s="166">
        <v>25.100534132599744</v>
      </c>
      <c r="AO28" s="166">
        <v>25.100534132599744</v>
      </c>
      <c r="AP28" s="166">
        <v>25.100534132599744</v>
      </c>
      <c r="AQ28" s="166">
        <v>25.100534132599744</v>
      </c>
      <c r="AR28" s="166">
        <v>25.100534132599744</v>
      </c>
      <c r="AS28" s="166">
        <v>25.100534132599744</v>
      </c>
      <c r="AT28" s="166">
        <v>25.100534132599744</v>
      </c>
      <c r="AU28" s="166">
        <v>25.100534132599744</v>
      </c>
      <c r="AV28" s="166">
        <v>25.100534132599744</v>
      </c>
      <c r="AW28" s="166">
        <v>25.100534132599744</v>
      </c>
      <c r="AX28" s="166">
        <v>25.100534132599744</v>
      </c>
      <c r="AY28" s="166">
        <v>25.100534132599744</v>
      </c>
      <c r="AZ28" s="166">
        <v>25.100534132599744</v>
      </c>
      <c r="BA28" s="166">
        <v>25.100534132599744</v>
      </c>
      <c r="BB28" s="166">
        <v>25.100534132599744</v>
      </c>
      <c r="BC28" s="166">
        <v>25.100534132599744</v>
      </c>
      <c r="BD28" s="166">
        <v>25.100534132599744</v>
      </c>
      <c r="BE28" s="166">
        <v>25.100534132599744</v>
      </c>
      <c r="BF28" s="166">
        <v>25.100534132599744</v>
      </c>
      <c r="BG28" s="166">
        <v>25.100534132599744</v>
      </c>
      <c r="BH28" s="166">
        <v>25.100534132599744</v>
      </c>
      <c r="BI28" s="166">
        <v>25.100534132599744</v>
      </c>
      <c r="BJ28" s="166">
        <v>25.100534132599744</v>
      </c>
      <c r="BK28" s="166">
        <v>25.100534132599744</v>
      </c>
      <c r="BL28" s="49"/>
      <c r="BM28" s="49"/>
      <c r="BN28" s="49"/>
      <c r="BO28" s="49"/>
      <c r="BP28" s="49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</row>
    <row r="29" spans="3:87">
      <c r="C29" s="133"/>
      <c r="D29" s="134"/>
      <c r="E29" s="134"/>
      <c r="F29"/>
      <c r="G29"/>
      <c r="H29" s="137" t="s">
        <v>152</v>
      </c>
      <c r="I29" s="138"/>
      <c r="J29" s="41" t="s">
        <v>155</v>
      </c>
      <c r="K29" s="166">
        <v>1.14E-2</v>
      </c>
      <c r="L29" s="166">
        <v>1.14E-2</v>
      </c>
      <c r="M29" s="166">
        <v>1.14E-2</v>
      </c>
      <c r="N29" s="166">
        <v>1.14E-2</v>
      </c>
      <c r="O29" s="166">
        <v>1.14E-2</v>
      </c>
      <c r="P29" s="166">
        <v>1.14E-2</v>
      </c>
      <c r="Q29" s="166">
        <v>1.14E-2</v>
      </c>
      <c r="R29" s="166">
        <v>1.14E-2</v>
      </c>
      <c r="S29" s="166">
        <v>1.14E-2</v>
      </c>
      <c r="T29" s="166">
        <v>1.14E-2</v>
      </c>
      <c r="U29" s="166">
        <v>1.14E-2</v>
      </c>
      <c r="V29" s="166">
        <v>1.14E-2</v>
      </c>
      <c r="W29" s="166">
        <v>1.14E-2</v>
      </c>
      <c r="X29" s="166">
        <v>1.14E-2</v>
      </c>
      <c r="Y29" s="166">
        <v>1.14E-2</v>
      </c>
      <c r="Z29" s="166">
        <v>1.14E-2</v>
      </c>
      <c r="AA29" s="166">
        <v>1.14E-2</v>
      </c>
      <c r="AB29" s="166">
        <v>1.14E-2</v>
      </c>
      <c r="AC29" s="166">
        <v>1.14E-2</v>
      </c>
      <c r="AD29" s="166">
        <v>1.14E-2</v>
      </c>
      <c r="AE29" s="166">
        <v>1.14E-2</v>
      </c>
      <c r="AF29" s="166">
        <v>1.14E-2</v>
      </c>
      <c r="AG29" s="166">
        <v>1.14E-2</v>
      </c>
      <c r="AH29" s="166">
        <v>1.14E-2</v>
      </c>
      <c r="AI29" s="166">
        <v>1.14E-2</v>
      </c>
      <c r="AJ29" s="166">
        <v>1.14E-2</v>
      </c>
      <c r="AK29" s="166">
        <v>1.14E-2</v>
      </c>
      <c r="AL29" s="166">
        <v>1.14E-2</v>
      </c>
      <c r="AM29" s="166">
        <v>1.14E-2</v>
      </c>
      <c r="AN29" s="166">
        <v>1.14E-2</v>
      </c>
      <c r="AO29" s="166">
        <v>1.14E-2</v>
      </c>
      <c r="AP29" s="166">
        <v>1.14E-2</v>
      </c>
      <c r="AQ29" s="166">
        <v>1.14E-2</v>
      </c>
      <c r="AR29" s="166">
        <v>1.14E-2</v>
      </c>
      <c r="AS29" s="166">
        <v>1.14E-2</v>
      </c>
      <c r="AT29" s="166">
        <v>1.14E-2</v>
      </c>
      <c r="AU29" s="166">
        <v>1.14E-2</v>
      </c>
      <c r="AV29" s="166">
        <v>1.14E-2</v>
      </c>
      <c r="AW29" s="166">
        <v>1.14E-2</v>
      </c>
      <c r="AX29" s="166">
        <v>1.14E-2</v>
      </c>
      <c r="AY29" s="166">
        <v>1.14E-2</v>
      </c>
      <c r="AZ29" s="166">
        <v>1.14E-2</v>
      </c>
      <c r="BA29" s="166">
        <v>1.14E-2</v>
      </c>
      <c r="BB29" s="166">
        <v>1.14E-2</v>
      </c>
      <c r="BC29" s="166">
        <v>1.14E-2</v>
      </c>
      <c r="BD29" s="166">
        <v>1.14E-2</v>
      </c>
      <c r="BE29" s="166">
        <v>1.14E-2</v>
      </c>
      <c r="BF29" s="166">
        <v>1.14E-2</v>
      </c>
      <c r="BG29" s="166">
        <v>1.14E-2</v>
      </c>
      <c r="BH29" s="166">
        <v>1.14E-2</v>
      </c>
      <c r="BI29" s="166">
        <v>1.14E-2</v>
      </c>
      <c r="BJ29" s="166">
        <v>1.14E-2</v>
      </c>
      <c r="BK29" s="166">
        <v>1.14E-2</v>
      </c>
      <c r="BL29" s="49"/>
      <c r="BM29" s="49"/>
      <c r="BN29" s="49"/>
      <c r="BO29" s="49"/>
      <c r="BP29" s="4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3:87">
      <c r="C30" s="133"/>
      <c r="D30" s="133"/>
      <c r="E30" s="134"/>
      <c r="F30"/>
      <c r="G30"/>
      <c r="H30"/>
      <c r="I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</row>
    <row r="31" spans="3:87">
      <c r="C31" s="133"/>
      <c r="D31" s="133"/>
      <c r="E31" s="134"/>
      <c r="F31"/>
      <c r="G31" s="57" t="s">
        <v>128</v>
      </c>
      <c r="H31"/>
      <c r="I31"/>
      <c r="K31" s="8"/>
      <c r="L31" s="8"/>
      <c r="M31" s="8"/>
      <c r="N31" s="8"/>
      <c r="O31" s="8"/>
      <c r="P31" s="8"/>
      <c r="Q31" s="8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3:87">
      <c r="C32" s="133"/>
      <c r="D32" s="133"/>
      <c r="E32" s="134"/>
      <c r="F32"/>
      <c r="G32" t="s">
        <v>12</v>
      </c>
      <c r="H32"/>
      <c r="I32"/>
      <c r="K32" s="8"/>
      <c r="L32" s="8"/>
      <c r="M32" s="8"/>
      <c r="N32" s="8"/>
      <c r="O32" s="8"/>
      <c r="P32" s="8"/>
      <c r="Q32" s="8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3:87">
      <c r="C33" s="134"/>
      <c r="D33" s="134"/>
      <c r="E33" s="134"/>
      <c r="F33"/>
      <c r="G33"/>
      <c r="H33" s="11" t="s">
        <v>129</v>
      </c>
      <c r="I33" s="11" t="s">
        <v>139</v>
      </c>
      <c r="J33" s="19" t="s">
        <v>63</v>
      </c>
      <c r="K33" s="19">
        <f t="shared" ref="K33:AP33" si="5">K26</f>
        <v>2017</v>
      </c>
      <c r="L33" s="19">
        <f t="shared" si="5"/>
        <v>2018</v>
      </c>
      <c r="M33" s="19">
        <f t="shared" si="5"/>
        <v>2019</v>
      </c>
      <c r="N33" s="19">
        <f t="shared" si="5"/>
        <v>2020</v>
      </c>
      <c r="O33" s="19">
        <f t="shared" si="5"/>
        <v>2021</v>
      </c>
      <c r="P33" s="19">
        <f t="shared" si="5"/>
        <v>2022</v>
      </c>
      <c r="Q33" s="19">
        <f t="shared" si="5"/>
        <v>2023</v>
      </c>
      <c r="R33" s="19">
        <f t="shared" si="5"/>
        <v>2024</v>
      </c>
      <c r="S33" s="19">
        <f t="shared" si="5"/>
        <v>2025</v>
      </c>
      <c r="T33" s="19">
        <f t="shared" si="5"/>
        <v>2026</v>
      </c>
      <c r="U33" s="19">
        <f t="shared" si="5"/>
        <v>2027</v>
      </c>
      <c r="V33" s="19">
        <f t="shared" si="5"/>
        <v>2028</v>
      </c>
      <c r="W33" s="19">
        <f t="shared" si="5"/>
        <v>2029</v>
      </c>
      <c r="X33" s="19">
        <f t="shared" si="5"/>
        <v>2030</v>
      </c>
      <c r="Y33" s="19">
        <f t="shared" si="5"/>
        <v>2031</v>
      </c>
      <c r="Z33" s="19">
        <f t="shared" si="5"/>
        <v>2032</v>
      </c>
      <c r="AA33" s="19">
        <f t="shared" si="5"/>
        <v>2033</v>
      </c>
      <c r="AB33" s="19">
        <f t="shared" si="5"/>
        <v>2034</v>
      </c>
      <c r="AC33" s="19">
        <f t="shared" si="5"/>
        <v>2035</v>
      </c>
      <c r="AD33" s="19">
        <f t="shared" si="5"/>
        <v>2036</v>
      </c>
      <c r="AE33" s="19">
        <f t="shared" si="5"/>
        <v>2037</v>
      </c>
      <c r="AF33" s="19">
        <f t="shared" si="5"/>
        <v>2038</v>
      </c>
      <c r="AG33" s="19">
        <f t="shared" si="5"/>
        <v>2039</v>
      </c>
      <c r="AH33" s="19">
        <f t="shared" si="5"/>
        <v>2040</v>
      </c>
      <c r="AI33" s="19">
        <f t="shared" si="5"/>
        <v>2041</v>
      </c>
      <c r="AJ33" s="19">
        <f t="shared" si="5"/>
        <v>2042</v>
      </c>
      <c r="AK33" s="19">
        <f t="shared" si="5"/>
        <v>2043</v>
      </c>
      <c r="AL33" s="19">
        <f t="shared" si="5"/>
        <v>2044</v>
      </c>
      <c r="AM33" s="19">
        <f t="shared" si="5"/>
        <v>2045</v>
      </c>
      <c r="AN33" s="19">
        <f t="shared" si="5"/>
        <v>2046</v>
      </c>
      <c r="AO33" s="19">
        <f t="shared" si="5"/>
        <v>2047</v>
      </c>
      <c r="AP33" s="19">
        <f t="shared" si="5"/>
        <v>2048</v>
      </c>
      <c r="AQ33" s="19">
        <f t="shared" ref="AQ33:BK33" si="6">AQ26</f>
        <v>2049</v>
      </c>
      <c r="AR33" s="19">
        <f t="shared" si="6"/>
        <v>2050</v>
      </c>
      <c r="AS33" s="19">
        <f t="shared" si="6"/>
        <v>2051</v>
      </c>
      <c r="AT33" s="19">
        <f t="shared" si="6"/>
        <v>2052</v>
      </c>
      <c r="AU33" s="19">
        <f t="shared" si="6"/>
        <v>2053</v>
      </c>
      <c r="AV33" s="19">
        <f t="shared" si="6"/>
        <v>2054</v>
      </c>
      <c r="AW33" s="19">
        <f t="shared" si="6"/>
        <v>2055</v>
      </c>
      <c r="AX33" s="19">
        <f t="shared" si="6"/>
        <v>2056</v>
      </c>
      <c r="AY33" s="19">
        <f t="shared" si="6"/>
        <v>2057</v>
      </c>
      <c r="AZ33" s="19">
        <f t="shared" si="6"/>
        <v>2058</v>
      </c>
      <c r="BA33" s="19">
        <f t="shared" si="6"/>
        <v>2059</v>
      </c>
      <c r="BB33" s="19">
        <f t="shared" si="6"/>
        <v>2060</v>
      </c>
      <c r="BC33" s="19">
        <f t="shared" si="6"/>
        <v>2061</v>
      </c>
      <c r="BD33" s="19">
        <f t="shared" si="6"/>
        <v>2062</v>
      </c>
      <c r="BE33" s="19">
        <f t="shared" si="6"/>
        <v>2063</v>
      </c>
      <c r="BF33" s="19">
        <f t="shared" si="6"/>
        <v>2064</v>
      </c>
      <c r="BG33" s="19">
        <f t="shared" si="6"/>
        <v>2065</v>
      </c>
      <c r="BH33" s="19">
        <f t="shared" si="6"/>
        <v>2066</v>
      </c>
      <c r="BI33" s="19">
        <f t="shared" si="6"/>
        <v>2067</v>
      </c>
      <c r="BJ33" s="19">
        <f t="shared" si="6"/>
        <v>2068</v>
      </c>
      <c r="BK33" s="19">
        <f t="shared" si="6"/>
        <v>2069</v>
      </c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</row>
    <row r="34" spans="3:87">
      <c r="C34" s="134"/>
      <c r="D34" s="134"/>
      <c r="E34" s="134"/>
      <c r="F34"/>
      <c r="G34"/>
      <c r="H34" s="137" t="s">
        <v>152</v>
      </c>
      <c r="I34" s="138" t="str">
        <f ca="1">IFERROR(HYPERLINK("#"&amp;_xlfn.FORMULATEXT(J34),"Link"),"n/a")</f>
        <v>n/a</v>
      </c>
      <c r="J34" s="41" t="s">
        <v>1</v>
      </c>
      <c r="K34" s="95">
        <v>0.14036178524883183</v>
      </c>
      <c r="L34" s="95">
        <v>0.14246721202756429</v>
      </c>
      <c r="M34" s="95">
        <v>0.14460422020797775</v>
      </c>
      <c r="N34" s="95">
        <v>0.14677328351109739</v>
      </c>
      <c r="O34" s="95">
        <v>0.14897488276376383</v>
      </c>
      <c r="P34" s="95">
        <v>0.15120950600522026</v>
      </c>
      <c r="Q34" s="95">
        <v>0.15347764859529855</v>
      </c>
      <c r="R34" s="95">
        <v>0.15577981332422802</v>
      </c>
      <c r="S34" s="95">
        <v>0.15811651052409142</v>
      </c>
      <c r="T34" s="95">
        <v>0.16048825818195278</v>
      </c>
      <c r="U34" s="95">
        <v>0.16289558205468205</v>
      </c>
      <c r="V34" s="95">
        <v>0.16533901578550225</v>
      </c>
      <c r="W34" s="95">
        <v>0.16781910102228478</v>
      </c>
      <c r="X34" s="95">
        <v>0.17033638753761904</v>
      </c>
      <c r="Y34" s="95">
        <v>0.1728914333506833</v>
      </c>
      <c r="Z34" s="95">
        <v>0.17548480485094353</v>
      </c>
      <c r="AA34" s="95">
        <v>0.17811707692370768</v>
      </c>
      <c r="AB34" s="95">
        <v>0.17811707692370768</v>
      </c>
      <c r="AC34" s="95">
        <v>0.17811707692370768</v>
      </c>
      <c r="AD34" s="95">
        <v>0.17811707692370768</v>
      </c>
      <c r="AE34" s="95">
        <v>0.17811707692370768</v>
      </c>
      <c r="AF34" s="95">
        <v>0.17811707692370768</v>
      </c>
      <c r="AG34" s="95">
        <v>0.17811707692370768</v>
      </c>
      <c r="AH34" s="95">
        <v>0.17811707692370768</v>
      </c>
      <c r="AI34" s="95">
        <v>0.17811707692370768</v>
      </c>
      <c r="AJ34" s="95">
        <v>0.17811707692370768</v>
      </c>
      <c r="AK34" s="95">
        <v>0.17811707692370768</v>
      </c>
      <c r="AL34" s="95">
        <v>0.17811707692370768</v>
      </c>
      <c r="AM34" s="95">
        <v>0.17811707692370768</v>
      </c>
      <c r="AN34" s="95">
        <v>0.17811707692370768</v>
      </c>
      <c r="AO34" s="95">
        <v>0.17811707692370768</v>
      </c>
      <c r="AP34" s="95">
        <v>0.17811707692370768</v>
      </c>
      <c r="AQ34" s="95">
        <v>0.17811707692370768</v>
      </c>
      <c r="AR34" s="95">
        <v>0.17811707692370768</v>
      </c>
      <c r="AS34" s="95">
        <v>0.17811707692370768</v>
      </c>
      <c r="AT34" s="95">
        <v>0.17811707692370768</v>
      </c>
      <c r="AU34" s="95">
        <v>0.17811707692370768</v>
      </c>
      <c r="AV34" s="95">
        <v>0.17811707692370768</v>
      </c>
      <c r="AW34" s="95">
        <v>0.17811707692370768</v>
      </c>
      <c r="AX34" s="95">
        <v>0.17811707692370768</v>
      </c>
      <c r="AY34" s="95">
        <v>0.17811707692370768</v>
      </c>
      <c r="AZ34" s="95">
        <v>0.17811707692370768</v>
      </c>
      <c r="BA34" s="95">
        <v>0.17811707692370768</v>
      </c>
      <c r="BB34" s="95">
        <v>0.17811707692370768</v>
      </c>
      <c r="BC34" s="95">
        <v>0.17811707692370768</v>
      </c>
      <c r="BD34" s="95">
        <v>0.17811707692370768</v>
      </c>
      <c r="BE34" s="95">
        <v>0.17811707692370768</v>
      </c>
      <c r="BF34" s="95">
        <v>0.17811707692370768</v>
      </c>
      <c r="BG34" s="95">
        <v>0.17811707692370768</v>
      </c>
      <c r="BH34" s="95">
        <v>0.17811707692370768</v>
      </c>
      <c r="BI34" s="95">
        <v>0.17811707692370768</v>
      </c>
      <c r="BJ34" s="95">
        <v>0.17811707692370768</v>
      </c>
      <c r="BK34" s="95">
        <v>0.17811707692370768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3:87">
      <c r="C35" s="134"/>
      <c r="D35" s="134"/>
      <c r="E35" s="134"/>
      <c r="F35"/>
      <c r="G35"/>
      <c r="H35" s="137" t="s">
        <v>152</v>
      </c>
      <c r="I35" s="138" t="str">
        <f t="shared" ref="I35" ca="1" si="7">IFERROR(HYPERLINK("#"&amp;_xlfn.FORMULATEXT(J35),"Link"),"n/a")</f>
        <v>n/a</v>
      </c>
      <c r="J35" s="41" t="s">
        <v>142</v>
      </c>
      <c r="K35" s="95">
        <v>0.1092387248162833</v>
      </c>
      <c r="L35" s="95">
        <v>0.11087730568852752</v>
      </c>
      <c r="M35" s="95">
        <v>0.11254046527385542</v>
      </c>
      <c r="N35" s="95">
        <v>0.11422857225296325</v>
      </c>
      <c r="O35" s="95">
        <v>0.11594200083675768</v>
      </c>
      <c r="P35" s="95">
        <v>0.11768113084930903</v>
      </c>
      <c r="Q35" s="95">
        <v>0.11944634781204866</v>
      </c>
      <c r="R35" s="95">
        <v>0.12123804302922939</v>
      </c>
      <c r="S35" s="95">
        <v>0.1230566136746678</v>
      </c>
      <c r="T35" s="95">
        <v>0.12490246287978782</v>
      </c>
      <c r="U35" s="95">
        <v>0.12677599982298463</v>
      </c>
      <c r="V35" s="95">
        <v>0.12867763982032937</v>
      </c>
      <c r="W35" s="95">
        <v>0.13060780441763431</v>
      </c>
      <c r="X35" s="95">
        <v>0.13256692148389881</v>
      </c>
      <c r="Y35" s="95">
        <v>0.13455542530615727</v>
      </c>
      <c r="Z35" s="95">
        <v>0.13657375668574961</v>
      </c>
      <c r="AA35" s="95">
        <v>0.13862236303603587</v>
      </c>
      <c r="AB35" s="95">
        <v>0.13862236303603587</v>
      </c>
      <c r="AC35" s="95">
        <v>0.13862236303603587</v>
      </c>
      <c r="AD35" s="95">
        <v>0.13862236303603587</v>
      </c>
      <c r="AE35" s="95">
        <v>0.13862236303603587</v>
      </c>
      <c r="AF35" s="95">
        <v>0.13862236303603587</v>
      </c>
      <c r="AG35" s="95">
        <v>0.13862236303603587</v>
      </c>
      <c r="AH35" s="95">
        <v>0.13862236303603587</v>
      </c>
      <c r="AI35" s="95">
        <v>0.13862236303603587</v>
      </c>
      <c r="AJ35" s="95">
        <v>0.13862236303603587</v>
      </c>
      <c r="AK35" s="95">
        <v>0.13862236303603587</v>
      </c>
      <c r="AL35" s="95">
        <v>0.13862236303603587</v>
      </c>
      <c r="AM35" s="95">
        <v>0.13862236303603587</v>
      </c>
      <c r="AN35" s="95">
        <v>0.13862236303603587</v>
      </c>
      <c r="AO35" s="95">
        <v>0.13862236303603587</v>
      </c>
      <c r="AP35" s="95">
        <v>0.13862236303603587</v>
      </c>
      <c r="AQ35" s="95">
        <v>0.13862236303603587</v>
      </c>
      <c r="AR35" s="95">
        <v>0.13862236303603587</v>
      </c>
      <c r="AS35" s="95">
        <v>0.13862236303603587</v>
      </c>
      <c r="AT35" s="95">
        <v>0.13862236303603587</v>
      </c>
      <c r="AU35" s="95">
        <v>0.13862236303603587</v>
      </c>
      <c r="AV35" s="95">
        <v>0.13862236303603587</v>
      </c>
      <c r="AW35" s="95">
        <v>0.13862236303603587</v>
      </c>
      <c r="AX35" s="95">
        <v>0.13862236303603587</v>
      </c>
      <c r="AY35" s="95">
        <v>0.13862236303603587</v>
      </c>
      <c r="AZ35" s="95">
        <v>0.13862236303603587</v>
      </c>
      <c r="BA35" s="95">
        <v>0.13862236303603587</v>
      </c>
      <c r="BB35" s="95">
        <v>0.13862236303603587</v>
      </c>
      <c r="BC35" s="95">
        <v>0.13862236303603587</v>
      </c>
      <c r="BD35" s="95">
        <v>0.13862236303603587</v>
      </c>
      <c r="BE35" s="95">
        <v>0.13862236303603587</v>
      </c>
      <c r="BF35" s="95">
        <v>0.13862236303603587</v>
      </c>
      <c r="BG35" s="95">
        <v>0.13862236303603587</v>
      </c>
      <c r="BH35" s="95">
        <v>0.13862236303603587</v>
      </c>
      <c r="BI35" s="95">
        <v>0.13862236303603587</v>
      </c>
      <c r="BJ35" s="95">
        <v>0.13862236303603587</v>
      </c>
      <c r="BK35" s="95">
        <v>0.13862236303603587</v>
      </c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</row>
    <row r="36" spans="3:87" customFormat="1">
      <c r="C36" s="134"/>
      <c r="D36" s="134"/>
      <c r="E36" s="134"/>
    </row>
    <row r="37" spans="3:87">
      <c r="C37" s="133"/>
      <c r="D37" s="135"/>
      <c r="E37" s="134"/>
      <c r="F37"/>
      <c r="G37" s="57" t="s">
        <v>71</v>
      </c>
      <c r="H37"/>
      <c r="I37"/>
      <c r="K37" s="8"/>
      <c r="L37" s="8"/>
      <c r="M37" s="8"/>
      <c r="N37" s="8"/>
      <c r="O37" s="8"/>
      <c r="P37" s="8"/>
      <c r="Q37" s="8"/>
    </row>
    <row r="38" spans="3:87">
      <c r="C38" s="133"/>
      <c r="D38" s="135"/>
      <c r="E38" s="134"/>
      <c r="F38"/>
      <c r="G38"/>
      <c r="H38"/>
      <c r="I38"/>
      <c r="K38" s="8"/>
      <c r="L38" s="8"/>
      <c r="M38" s="8"/>
      <c r="N38" s="8"/>
      <c r="O38" s="8"/>
      <c r="P38" s="8"/>
      <c r="Q38" s="8"/>
    </row>
    <row r="39" spans="3:87" customFormat="1">
      <c r="C39" s="134"/>
      <c r="D39" s="134"/>
      <c r="E39" s="133"/>
      <c r="F39" s="6"/>
      <c r="H39" s="11" t="s">
        <v>129</v>
      </c>
      <c r="I39" s="11" t="s">
        <v>139</v>
      </c>
      <c r="J39" s="19" t="s">
        <v>63</v>
      </c>
      <c r="K39" s="19">
        <f>BaseYear</f>
        <v>2017</v>
      </c>
      <c r="L39" s="19">
        <f t="shared" ref="L39:AQ39" si="8">K39+1</f>
        <v>2018</v>
      </c>
      <c r="M39" s="19">
        <f t="shared" si="8"/>
        <v>2019</v>
      </c>
      <c r="N39" s="19">
        <f t="shared" si="8"/>
        <v>2020</v>
      </c>
      <c r="O39" s="19">
        <f t="shared" si="8"/>
        <v>2021</v>
      </c>
      <c r="P39" s="19">
        <f t="shared" si="8"/>
        <v>2022</v>
      </c>
      <c r="Q39" s="19">
        <f t="shared" si="8"/>
        <v>2023</v>
      </c>
      <c r="R39" s="19">
        <f t="shared" si="8"/>
        <v>2024</v>
      </c>
      <c r="S39" s="19">
        <f t="shared" si="8"/>
        <v>2025</v>
      </c>
      <c r="T39" s="19">
        <f t="shared" si="8"/>
        <v>2026</v>
      </c>
      <c r="U39" s="19">
        <f t="shared" si="8"/>
        <v>2027</v>
      </c>
      <c r="V39" s="19">
        <f t="shared" si="8"/>
        <v>2028</v>
      </c>
      <c r="W39" s="19">
        <f t="shared" si="8"/>
        <v>2029</v>
      </c>
      <c r="X39" s="19">
        <f t="shared" si="8"/>
        <v>2030</v>
      </c>
      <c r="Y39" s="19">
        <f t="shared" si="8"/>
        <v>2031</v>
      </c>
      <c r="Z39" s="19">
        <f t="shared" si="8"/>
        <v>2032</v>
      </c>
      <c r="AA39" s="19">
        <f t="shared" si="8"/>
        <v>2033</v>
      </c>
      <c r="AB39" s="19">
        <f t="shared" si="8"/>
        <v>2034</v>
      </c>
      <c r="AC39" s="19">
        <f t="shared" si="8"/>
        <v>2035</v>
      </c>
      <c r="AD39" s="19">
        <f t="shared" si="8"/>
        <v>2036</v>
      </c>
      <c r="AE39" s="19">
        <f t="shared" si="8"/>
        <v>2037</v>
      </c>
      <c r="AF39" s="19">
        <f t="shared" si="8"/>
        <v>2038</v>
      </c>
      <c r="AG39" s="19">
        <f t="shared" si="8"/>
        <v>2039</v>
      </c>
      <c r="AH39" s="19">
        <f t="shared" si="8"/>
        <v>2040</v>
      </c>
      <c r="AI39" s="19">
        <f t="shared" si="8"/>
        <v>2041</v>
      </c>
      <c r="AJ39" s="19">
        <f t="shared" si="8"/>
        <v>2042</v>
      </c>
      <c r="AK39" s="19">
        <f t="shared" si="8"/>
        <v>2043</v>
      </c>
      <c r="AL39" s="19">
        <f t="shared" si="8"/>
        <v>2044</v>
      </c>
      <c r="AM39" s="19">
        <f t="shared" si="8"/>
        <v>2045</v>
      </c>
      <c r="AN39" s="19">
        <f t="shared" si="8"/>
        <v>2046</v>
      </c>
      <c r="AO39" s="19">
        <f t="shared" si="8"/>
        <v>2047</v>
      </c>
      <c r="AP39" s="19">
        <f t="shared" si="8"/>
        <v>2048</v>
      </c>
      <c r="AQ39" s="19">
        <f t="shared" si="8"/>
        <v>2049</v>
      </c>
      <c r="AR39" s="19">
        <f t="shared" ref="AR39:BK39" si="9">AQ39+1</f>
        <v>2050</v>
      </c>
      <c r="AS39" s="19">
        <f t="shared" si="9"/>
        <v>2051</v>
      </c>
      <c r="AT39" s="19">
        <f t="shared" si="9"/>
        <v>2052</v>
      </c>
      <c r="AU39" s="19">
        <f t="shared" si="9"/>
        <v>2053</v>
      </c>
      <c r="AV39" s="19">
        <f t="shared" si="9"/>
        <v>2054</v>
      </c>
      <c r="AW39" s="19">
        <f t="shared" si="9"/>
        <v>2055</v>
      </c>
      <c r="AX39" s="19">
        <f t="shared" si="9"/>
        <v>2056</v>
      </c>
      <c r="AY39" s="19">
        <f t="shared" si="9"/>
        <v>2057</v>
      </c>
      <c r="AZ39" s="19">
        <f t="shared" si="9"/>
        <v>2058</v>
      </c>
      <c r="BA39" s="19">
        <f t="shared" si="9"/>
        <v>2059</v>
      </c>
      <c r="BB39" s="19">
        <f t="shared" si="9"/>
        <v>2060</v>
      </c>
      <c r="BC39" s="19">
        <f t="shared" si="9"/>
        <v>2061</v>
      </c>
      <c r="BD39" s="19">
        <f t="shared" si="9"/>
        <v>2062</v>
      </c>
      <c r="BE39" s="19">
        <f t="shared" si="9"/>
        <v>2063</v>
      </c>
      <c r="BF39" s="19">
        <f t="shared" si="9"/>
        <v>2064</v>
      </c>
      <c r="BG39" s="19">
        <f t="shared" si="9"/>
        <v>2065</v>
      </c>
      <c r="BH39" s="19">
        <f t="shared" si="9"/>
        <v>2066</v>
      </c>
      <c r="BI39" s="19">
        <f t="shared" si="9"/>
        <v>2067</v>
      </c>
      <c r="BJ39" s="19">
        <f t="shared" si="9"/>
        <v>2068</v>
      </c>
      <c r="BK39" s="19">
        <f t="shared" si="9"/>
        <v>2069</v>
      </c>
    </row>
    <row r="40" spans="3:87">
      <c r="C40" s="133"/>
      <c r="D40" s="133"/>
      <c r="E40" s="133"/>
      <c r="G40"/>
      <c r="H40" s="137"/>
      <c r="I40" s="137" t="s">
        <v>140</v>
      </c>
      <c r="J40" s="41" t="s">
        <v>28</v>
      </c>
      <c r="K40" s="70">
        <f t="shared" ref="K40:AK40" si="10">IF(K$39=BaseYear,1,J40/(1+DiscountRateTRC))</f>
        <v>1</v>
      </c>
      <c r="L40" s="70">
        <f t="shared" si="10"/>
        <v>0.91877986034546122</v>
      </c>
      <c r="M40" s="70">
        <f t="shared" si="10"/>
        <v>0.84415643177642519</v>
      </c>
      <c r="N40" s="70">
        <f t="shared" si="10"/>
        <v>0.77559392849726683</v>
      </c>
      <c r="O40" s="70">
        <f t="shared" si="10"/>
        <v>0.71260008130950647</v>
      </c>
      <c r="P40" s="70">
        <f t="shared" si="10"/>
        <v>0.65472260318771269</v>
      </c>
      <c r="Q40" s="70">
        <f t="shared" si="10"/>
        <v>0.60154594192182342</v>
      </c>
      <c r="R40" s="70">
        <f t="shared" si="10"/>
        <v>0.55268829651031182</v>
      </c>
      <c r="S40" s="70">
        <f t="shared" si="10"/>
        <v>0.50779887588231509</v>
      </c>
      <c r="T40" s="70">
        <f t="shared" si="10"/>
        <v>0.46655538026673565</v>
      </c>
      <c r="U40" s="70">
        <f t="shared" si="10"/>
        <v>0.42866168712489494</v>
      </c>
      <c r="V40" s="70">
        <f t="shared" si="10"/>
        <v>0.39384572503206078</v>
      </c>
      <c r="W40" s="70">
        <f t="shared" si="10"/>
        <v>0.36185752024261369</v>
      </c>
      <c r="X40" s="70">
        <f t="shared" si="10"/>
        <v>0.33246740191346352</v>
      </c>
      <c r="Y40" s="70">
        <f t="shared" si="10"/>
        <v>0.30546435309947034</v>
      </c>
      <c r="Z40" s="70">
        <f t="shared" si="10"/>
        <v>0.28065449568124801</v>
      </c>
      <c r="AA40" s="70">
        <f t="shared" si="10"/>
        <v>0.2578596983473429</v>
      </c>
      <c r="AB40" s="70">
        <f t="shared" si="10"/>
        <v>0.23691629763629446</v>
      </c>
      <c r="AC40" s="70">
        <f t="shared" si="10"/>
        <v>0.21767392285583834</v>
      </c>
      <c r="AD40" s="70">
        <f t="shared" si="10"/>
        <v>0.19999441644233584</v>
      </c>
      <c r="AE40" s="70">
        <f t="shared" si="10"/>
        <v>0.18375084200876132</v>
      </c>
      <c r="AF40" s="70">
        <f t="shared" si="10"/>
        <v>0.16882657295917064</v>
      </c>
      <c r="AG40" s="70">
        <f t="shared" si="10"/>
        <v>0.15511445512602962</v>
      </c>
      <c r="AH40" s="70">
        <f t="shared" si="10"/>
        <v>0.1425160374182558</v>
      </c>
      <c r="AI40" s="70">
        <f t="shared" si="10"/>
        <v>0.13094086495613358</v>
      </c>
      <c r="AJ40" s="70">
        <f t="shared" si="10"/>
        <v>0.12030582961791031</v>
      </c>
      <c r="AK40" s="70">
        <f t="shared" si="10"/>
        <v>0.11053457333508848</v>
      </c>
      <c r="AL40" s="70">
        <f t="shared" ref="AL40:BK40" si="11">IF(AL$39=BaseYear,1,AK40/(1+DiscountRateTRC))</f>
        <v>0.10155693985215773</v>
      </c>
      <c r="AM40" s="70">
        <f t="shared" si="11"/>
        <v>9.3308471014477881E-2</v>
      </c>
      <c r="AN40" s="70">
        <f t="shared" si="11"/>
        <v>8.5729943967730496E-2</v>
      </c>
      <c r="AO40" s="70">
        <f t="shared" si="11"/>
        <v>7.8766945946095637E-2</v>
      </c>
      <c r="AP40" s="70">
        <f t="shared" si="11"/>
        <v>7.2369483596192247E-2</v>
      </c>
      <c r="AQ40" s="70">
        <f t="shared" si="11"/>
        <v>6.6491624031782659E-2</v>
      </c>
      <c r="AR40" s="70">
        <f t="shared" si="11"/>
        <v>6.1091165042064181E-2</v>
      </c>
      <c r="AS40" s="70">
        <f t="shared" si="11"/>
        <v>5.6129332085689251E-2</v>
      </c>
      <c r="AT40" s="70">
        <f t="shared" si="11"/>
        <v>5.1570499894973587E-2</v>
      </c>
      <c r="AU40" s="70">
        <f t="shared" si="11"/>
        <v>4.7381936691449453E-2</v>
      </c>
      <c r="AV40" s="70">
        <f t="shared" si="11"/>
        <v>4.3533569176267412E-2</v>
      </c>
      <c r="AW40" s="70">
        <f t="shared" si="11"/>
        <v>3.9997766608110448E-2</v>
      </c>
      <c r="AX40" s="70">
        <f t="shared" si="11"/>
        <v>3.6749142418330071E-2</v>
      </c>
      <c r="AY40" s="70">
        <f t="shared" si="11"/>
        <v>3.3764371938928769E-2</v>
      </c>
      <c r="AZ40" s="70">
        <f t="shared" si="11"/>
        <v>3.1022024934701183E-2</v>
      </c>
      <c r="BA40" s="70">
        <f t="shared" si="11"/>
        <v>2.8502411737138168E-2</v>
      </c>
      <c r="BB40" s="70">
        <f t="shared" si="11"/>
        <v>2.618744187535664E-2</v>
      </c>
      <c r="BC40" s="70">
        <f t="shared" si="11"/>
        <v>2.4060494189045056E-2</v>
      </c>
      <c r="BD40" s="70">
        <f t="shared" si="11"/>
        <v>2.2106297490853598E-2</v>
      </c>
      <c r="BE40" s="70">
        <f t="shared" si="11"/>
        <v>2.0310820921401688E-2</v>
      </c>
      <c r="BF40" s="70">
        <f t="shared" si="11"/>
        <v>1.8661173209667113E-2</v>
      </c>
      <c r="BG40" s="70">
        <f t="shared" si="11"/>
        <v>1.7145510115460411E-2</v>
      </c>
      <c r="BH40" s="70">
        <f t="shared" si="11"/>
        <v>1.5752949389434411E-2</v>
      </c>
      <c r="BI40" s="70">
        <f t="shared" si="11"/>
        <v>1.4473492640053666E-2</v>
      </c>
      <c r="BJ40" s="70">
        <f t="shared" si="11"/>
        <v>1.3297953546539567E-2</v>
      </c>
      <c r="BK40" s="70">
        <f t="shared" si="11"/>
        <v>1.2217891902370054E-2</v>
      </c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</row>
    <row r="41" spans="3:87" customFormat="1">
      <c r="C41" s="134"/>
      <c r="D41" s="134"/>
      <c r="E41" s="134"/>
    </row>
    <row r="42" spans="3:87" customFormat="1">
      <c r="C42" s="134"/>
      <c r="D42" s="134"/>
      <c r="E42" s="134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3"/>
      <c r="BH42" s="163"/>
      <c r="BI42" s="163"/>
      <c r="BJ42" s="163"/>
      <c r="BK42" s="163"/>
    </row>
    <row r="43" spans="3:87" customFormat="1">
      <c r="C43" s="134"/>
      <c r="D43" s="134"/>
      <c r="E43" s="134"/>
    </row>
    <row r="44" spans="3:87" customFormat="1">
      <c r="C44" s="134"/>
      <c r="D44" s="134"/>
      <c r="E44" s="134"/>
    </row>
    <row r="45" spans="3:87">
      <c r="C45" s="133"/>
      <c r="D45" s="133"/>
      <c r="E45" s="133"/>
    </row>
    <row r="46" spans="3:87">
      <c r="C46" s="133"/>
      <c r="D46" s="133"/>
      <c r="E46" s="133"/>
      <c r="K46" s="100"/>
      <c r="L46" s="100"/>
      <c r="M46" s="100"/>
      <c r="N46" s="100"/>
      <c r="O46" s="100"/>
    </row>
    <row r="48" spans="3:87">
      <c r="K48" s="43"/>
    </row>
    <row r="56" spans="11:17">
      <c r="K56" s="8"/>
      <c r="L56" s="8"/>
      <c r="M56" s="8"/>
      <c r="N56" s="8"/>
      <c r="O56" s="8"/>
      <c r="P56" s="8"/>
      <c r="Q56" s="8"/>
    </row>
  </sheetData>
  <mergeCells count="6">
    <mergeCell ref="C17:C20"/>
    <mergeCell ref="F4:G4"/>
    <mergeCell ref="C14:C15"/>
    <mergeCell ref="C4:D4"/>
    <mergeCell ref="C5:C8"/>
    <mergeCell ref="C10:C12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5"/>
    <outlinePr summaryBelow="0"/>
  </sheetPr>
  <dimension ref="A1:IF114"/>
  <sheetViews>
    <sheetView topLeftCell="A46" workbookViewId="0">
      <selection activeCell="R73" sqref="R73"/>
    </sheetView>
  </sheetViews>
  <sheetFormatPr defaultColWidth="9.140625" defaultRowHeight="15"/>
  <cols>
    <col min="1" max="1" width="4.7109375" customWidth="1"/>
    <col min="2" max="2" width="7" customWidth="1"/>
    <col min="3" max="3" width="4.5703125" customWidth="1"/>
    <col min="4" max="4" width="14.5703125" customWidth="1"/>
    <col min="5" max="5" width="17.140625" customWidth="1"/>
    <col min="6" max="6" width="16.28515625" customWidth="1"/>
    <col min="7" max="7" width="31.140625" customWidth="1"/>
    <col min="8" max="8" width="8.5703125" bestFit="1" customWidth="1"/>
    <col min="9" max="9" width="8.5703125" customWidth="1"/>
    <col min="10" max="10" width="1" customWidth="1"/>
    <col min="11" max="11" width="12.7109375" customWidth="1"/>
    <col min="12" max="13" width="13" customWidth="1"/>
    <col min="14" max="14" width="13" hidden="1" customWidth="1"/>
    <col min="15" max="15" width="9.42578125" hidden="1" customWidth="1"/>
    <col min="16" max="16" width="2" customWidth="1"/>
    <col min="17" max="17" width="14.140625" customWidth="1"/>
    <col min="18" max="18" width="20.5703125" customWidth="1"/>
    <col min="19" max="19" width="14.140625" customWidth="1"/>
    <col min="20" max="20" width="2" hidden="1" customWidth="1"/>
    <col min="21" max="22" width="15.7109375" hidden="1" customWidth="1"/>
    <col min="23" max="23" width="11.28515625" hidden="1" customWidth="1"/>
    <col min="24" max="24" width="2.42578125" customWidth="1"/>
    <col min="25" max="25" width="14.140625" customWidth="1"/>
    <col min="26" max="26" width="20.5703125" customWidth="1"/>
    <col min="27" max="27" width="14.140625" customWidth="1"/>
    <col min="28" max="28" width="2" hidden="1" customWidth="1"/>
    <col min="29" max="30" width="15.7109375" hidden="1" customWidth="1"/>
    <col min="31" max="31" width="11.28515625" hidden="1" customWidth="1"/>
    <col min="32" max="32" width="2.42578125" customWidth="1"/>
    <col min="33" max="33" width="12.42578125" customWidth="1"/>
    <col min="34" max="35" width="16" hidden="1" customWidth="1"/>
    <col min="36" max="36" width="14.42578125" customWidth="1"/>
    <col min="37" max="37" width="17.140625" hidden="1" customWidth="1"/>
    <col min="38" max="39" width="16" hidden="1" customWidth="1"/>
    <col min="40" max="42" width="16" customWidth="1"/>
    <col min="43" max="43" width="2" customWidth="1"/>
    <col min="44" max="48" width="17.85546875" customWidth="1"/>
    <col min="49" max="51" width="15.5703125" customWidth="1"/>
    <col min="52" max="52" width="2" customWidth="1"/>
    <col min="53" max="58" width="14.42578125" customWidth="1"/>
    <col min="59" max="59" width="16.28515625" customWidth="1"/>
    <col min="60" max="60" width="13.42578125" customWidth="1"/>
    <col min="61" max="61" width="2" customWidth="1"/>
    <col min="62" max="68" width="14.42578125" customWidth="1"/>
    <col min="69" max="69" width="16.28515625" customWidth="1"/>
    <col min="70" max="70" width="13.42578125" customWidth="1"/>
    <col min="71" max="71" width="2" customWidth="1"/>
    <col min="72" max="72" width="14.28515625" bestFit="1" customWidth="1"/>
    <col min="73" max="73" width="13.42578125" customWidth="1"/>
    <col min="74" max="74" width="19.5703125" customWidth="1"/>
    <col min="75" max="76" width="13.85546875" customWidth="1"/>
    <col min="77" max="77" width="17.28515625" customWidth="1"/>
    <col min="78" max="78" width="15.140625" customWidth="1"/>
    <col min="79" max="79" width="14.42578125" customWidth="1"/>
    <col min="80" max="80" width="2" customWidth="1"/>
    <col min="81" max="81" width="14.28515625" bestFit="1" customWidth="1"/>
    <col min="82" max="82" width="10" bestFit="1" customWidth="1"/>
    <col min="83" max="85" width="12.7109375" customWidth="1"/>
    <col min="86" max="87" width="17" customWidth="1"/>
    <col min="88" max="88" width="15.140625" customWidth="1"/>
    <col min="89" max="89" width="15.5703125" customWidth="1"/>
    <col min="90" max="90" width="1.5703125" customWidth="1"/>
    <col min="91" max="91" width="12.28515625" bestFit="1" customWidth="1"/>
    <col min="92" max="92" width="8.7109375" customWidth="1"/>
    <col min="93" max="93" width="17.28515625" customWidth="1"/>
    <col min="94" max="94" width="12.85546875" bestFit="1" customWidth="1"/>
    <col min="95" max="95" width="15.7109375" bestFit="1" customWidth="1"/>
    <col min="96" max="97" width="17.28515625" customWidth="1"/>
    <col min="98" max="98" width="14.140625" customWidth="1"/>
    <col min="99" max="99" width="14.42578125" customWidth="1"/>
    <col min="100" max="100" width="17.28515625" customWidth="1"/>
    <col min="101" max="101" width="2" customWidth="1"/>
    <col min="102" max="107" width="12" customWidth="1"/>
    <col min="108" max="115" width="12" hidden="1" customWidth="1"/>
    <col min="116" max="154" width="10.7109375" hidden="1" customWidth="1"/>
    <col min="155" max="155" width="0.7109375" customWidth="1"/>
    <col min="156" max="161" width="12" customWidth="1"/>
    <col min="162" max="169" width="12" hidden="1" customWidth="1"/>
    <col min="170" max="208" width="10.7109375" hidden="1" customWidth="1"/>
    <col min="209" max="209" width="0.7109375" customWidth="1"/>
    <col min="210" max="212" width="9.7109375" hidden="1" customWidth="1"/>
    <col min="213" max="213" width="8.5703125" hidden="1" customWidth="1"/>
    <col min="214" max="214" width="9.7109375" hidden="1" customWidth="1"/>
    <col min="215" max="240" width="9.140625" hidden="1" customWidth="1"/>
  </cols>
  <sheetData>
    <row r="1" spans="1:240" s="39" customFormat="1">
      <c r="A1" s="58"/>
      <c r="B1" s="39" t="b">
        <v>1</v>
      </c>
      <c r="C1" s="39" t="b">
        <v>1</v>
      </c>
      <c r="G1" s="40"/>
      <c r="N1" s="39" t="b">
        <v>1</v>
      </c>
      <c r="O1" s="39" t="b">
        <v>1</v>
      </c>
      <c r="T1" s="39" t="b">
        <v>1</v>
      </c>
      <c r="U1" s="39" t="b">
        <v>1</v>
      </c>
      <c r="V1" s="39" t="b">
        <v>1</v>
      </c>
      <c r="W1" s="39" t="b">
        <v>1</v>
      </c>
      <c r="AB1" s="39" t="b">
        <v>1</v>
      </c>
      <c r="AC1" s="39" t="b">
        <v>1</v>
      </c>
      <c r="AD1" s="39" t="b">
        <v>1</v>
      </c>
      <c r="AE1" s="39" t="b">
        <v>1</v>
      </c>
      <c r="AH1" s="39" t="b">
        <v>1</v>
      </c>
      <c r="AI1" s="39" t="b">
        <v>1</v>
      </c>
      <c r="AK1" s="39" t="b">
        <v>1</v>
      </c>
      <c r="AL1" s="39" t="b">
        <v>1</v>
      </c>
      <c r="AM1" s="39" t="b">
        <v>1</v>
      </c>
      <c r="DD1" s="39" t="b">
        <v>1</v>
      </c>
      <c r="DE1" s="39" t="b">
        <v>1</v>
      </c>
      <c r="DF1" s="39" t="b">
        <v>1</v>
      </c>
      <c r="DG1" s="39" t="b">
        <v>1</v>
      </c>
      <c r="DH1" s="39" t="b">
        <v>1</v>
      </c>
      <c r="DI1" s="39" t="b">
        <v>1</v>
      </c>
      <c r="DJ1" s="39" t="b">
        <v>1</v>
      </c>
      <c r="DK1" s="39" t="b">
        <v>1</v>
      </c>
      <c r="DL1" s="39" t="b">
        <v>1</v>
      </c>
      <c r="DM1" s="39" t="b">
        <v>1</v>
      </c>
      <c r="DN1" s="39" t="b">
        <v>1</v>
      </c>
      <c r="DO1" s="39" t="b">
        <v>1</v>
      </c>
      <c r="DP1" s="39" t="b">
        <v>1</v>
      </c>
      <c r="DQ1" s="39" t="b">
        <v>1</v>
      </c>
      <c r="DR1" s="39" t="b">
        <v>1</v>
      </c>
      <c r="DS1" s="39" t="b">
        <v>1</v>
      </c>
      <c r="DT1" s="39" t="b">
        <v>1</v>
      </c>
      <c r="DU1" s="39" t="b">
        <v>1</v>
      </c>
      <c r="DV1" s="39" t="b">
        <v>1</v>
      </c>
      <c r="DW1" s="39" t="b">
        <v>1</v>
      </c>
      <c r="DX1" s="39" t="b">
        <v>1</v>
      </c>
      <c r="DY1" s="39" t="b">
        <v>1</v>
      </c>
      <c r="DZ1" s="39" t="b">
        <v>1</v>
      </c>
      <c r="EA1" s="39" t="b">
        <v>1</v>
      </c>
      <c r="EB1" s="39" t="b">
        <v>1</v>
      </c>
      <c r="EC1" s="39" t="b">
        <v>1</v>
      </c>
      <c r="ED1" s="39" t="b">
        <v>1</v>
      </c>
      <c r="EE1" s="39" t="b">
        <v>1</v>
      </c>
      <c r="EF1" s="39" t="b">
        <v>1</v>
      </c>
      <c r="EG1" s="39" t="b">
        <v>1</v>
      </c>
      <c r="EH1" s="39" t="b">
        <v>1</v>
      </c>
      <c r="EI1" s="39" t="b">
        <v>1</v>
      </c>
      <c r="EJ1" s="39" t="b">
        <v>1</v>
      </c>
      <c r="EK1" s="39" t="b">
        <v>1</v>
      </c>
      <c r="EL1" s="39" t="b">
        <v>1</v>
      </c>
      <c r="EM1" s="39" t="b">
        <v>1</v>
      </c>
      <c r="EN1" s="39" t="b">
        <v>1</v>
      </c>
      <c r="EO1" s="39" t="b">
        <v>1</v>
      </c>
      <c r="EP1" s="39" t="b">
        <v>1</v>
      </c>
      <c r="EQ1" s="39" t="b">
        <v>1</v>
      </c>
      <c r="ER1" s="39" t="b">
        <v>1</v>
      </c>
      <c r="ES1" s="39" t="b">
        <v>1</v>
      </c>
      <c r="ET1" s="39" t="b">
        <v>1</v>
      </c>
      <c r="EU1" s="39" t="b">
        <v>1</v>
      </c>
      <c r="EV1" s="39" t="b">
        <v>1</v>
      </c>
      <c r="EW1" s="39" t="b">
        <v>1</v>
      </c>
      <c r="EX1" s="39" t="b">
        <v>1</v>
      </c>
      <c r="FF1" s="39" t="b">
        <v>1</v>
      </c>
      <c r="FG1" s="39" t="b">
        <v>1</v>
      </c>
      <c r="FH1" s="39" t="b">
        <v>1</v>
      </c>
      <c r="FI1" s="39" t="b">
        <v>1</v>
      </c>
      <c r="FJ1" s="39" t="b">
        <v>1</v>
      </c>
      <c r="FK1" s="39" t="b">
        <v>1</v>
      </c>
      <c r="FL1" s="39" t="b">
        <v>1</v>
      </c>
      <c r="FM1" s="39" t="b">
        <v>1</v>
      </c>
      <c r="FN1" s="39" t="b">
        <v>1</v>
      </c>
      <c r="FO1" s="39" t="b">
        <v>1</v>
      </c>
      <c r="FP1" s="39" t="b">
        <v>1</v>
      </c>
      <c r="FQ1" s="39" t="b">
        <v>1</v>
      </c>
      <c r="FR1" s="39" t="b">
        <v>1</v>
      </c>
      <c r="FS1" s="39" t="b">
        <v>1</v>
      </c>
      <c r="FT1" s="39" t="b">
        <v>1</v>
      </c>
      <c r="FU1" s="39" t="b">
        <v>1</v>
      </c>
      <c r="FV1" s="39" t="b">
        <v>1</v>
      </c>
      <c r="FW1" s="39" t="b">
        <v>1</v>
      </c>
      <c r="FX1" s="39" t="b">
        <v>1</v>
      </c>
      <c r="FY1" s="39" t="b">
        <v>1</v>
      </c>
      <c r="FZ1" s="39" t="b">
        <v>1</v>
      </c>
      <c r="GA1" s="39" t="b">
        <v>1</v>
      </c>
      <c r="GB1" s="39" t="b">
        <v>1</v>
      </c>
      <c r="GC1" s="39" t="b">
        <v>1</v>
      </c>
      <c r="GD1" s="39" t="b">
        <v>1</v>
      </c>
      <c r="GE1" s="39" t="b">
        <v>1</v>
      </c>
      <c r="GF1" s="39" t="b">
        <v>1</v>
      </c>
      <c r="GG1" s="39" t="b">
        <v>1</v>
      </c>
      <c r="GH1" s="39" t="b">
        <v>1</v>
      </c>
      <c r="GI1" s="39" t="b">
        <v>1</v>
      </c>
      <c r="GJ1" s="39" t="b">
        <v>1</v>
      </c>
      <c r="GK1" s="39" t="b">
        <v>1</v>
      </c>
      <c r="GL1" s="39" t="b">
        <v>1</v>
      </c>
      <c r="GM1" s="39" t="b">
        <v>1</v>
      </c>
      <c r="GN1" s="39" t="b">
        <v>1</v>
      </c>
      <c r="GO1" s="39" t="b">
        <v>1</v>
      </c>
      <c r="GP1" s="39" t="b">
        <v>1</v>
      </c>
      <c r="GQ1" s="39" t="b">
        <v>1</v>
      </c>
      <c r="GR1" s="39" t="b">
        <v>1</v>
      </c>
      <c r="GS1" s="39" t="b">
        <v>1</v>
      </c>
      <c r="GT1" s="39" t="b">
        <v>1</v>
      </c>
      <c r="GU1" s="39" t="b">
        <v>1</v>
      </c>
      <c r="GV1" s="39" t="b">
        <v>1</v>
      </c>
      <c r="GW1" s="39" t="b">
        <v>1</v>
      </c>
      <c r="GX1" s="39" t="b">
        <v>1</v>
      </c>
      <c r="GY1" s="39" t="b">
        <v>1</v>
      </c>
      <c r="GZ1" s="39" t="b">
        <v>1</v>
      </c>
      <c r="HB1" s="39" t="b">
        <v>1</v>
      </c>
      <c r="HC1" s="39" t="b">
        <v>1</v>
      </c>
      <c r="HD1" s="39" t="b">
        <v>1</v>
      </c>
      <c r="HE1" s="39" t="b">
        <v>1</v>
      </c>
      <c r="HF1" s="39" t="b">
        <v>1</v>
      </c>
      <c r="HG1" s="39" t="b">
        <v>1</v>
      </c>
      <c r="HH1" s="39" t="b">
        <v>1</v>
      </c>
      <c r="HI1" s="39" t="b">
        <v>1</v>
      </c>
      <c r="HJ1" s="39" t="b">
        <v>1</v>
      </c>
      <c r="HK1" s="39" t="b">
        <v>1</v>
      </c>
      <c r="HL1" s="39" t="b">
        <v>1</v>
      </c>
      <c r="HM1" s="39" t="b">
        <v>1</v>
      </c>
      <c r="HN1" s="39" t="b">
        <v>1</v>
      </c>
      <c r="HO1" s="39" t="b">
        <v>1</v>
      </c>
      <c r="HP1" s="39" t="b">
        <v>1</v>
      </c>
      <c r="HQ1" s="39" t="b">
        <v>1</v>
      </c>
      <c r="HR1" s="39" t="b">
        <v>1</v>
      </c>
      <c r="HS1" s="39" t="b">
        <v>1</v>
      </c>
      <c r="HT1" s="39" t="b">
        <v>1</v>
      </c>
      <c r="HU1" s="39" t="b">
        <v>1</v>
      </c>
      <c r="HV1" s="39" t="b">
        <v>1</v>
      </c>
      <c r="HW1" s="39" t="b">
        <v>1</v>
      </c>
      <c r="HX1" s="39" t="b">
        <v>1</v>
      </c>
      <c r="HY1" s="39" t="b">
        <v>1</v>
      </c>
      <c r="HZ1" s="39" t="b">
        <v>1</v>
      </c>
      <c r="IA1" s="39" t="b">
        <v>1</v>
      </c>
      <c r="IB1" s="39" t="b">
        <v>1</v>
      </c>
      <c r="IC1" s="39" t="b">
        <v>1</v>
      </c>
      <c r="ID1" s="39" t="b">
        <v>1</v>
      </c>
      <c r="IE1" s="39" t="b">
        <v>1</v>
      </c>
      <c r="IF1" s="39" t="b">
        <v>1</v>
      </c>
    </row>
    <row r="2" spans="1:240" s="39" customFormat="1">
      <c r="A2" s="58"/>
      <c r="D2" s="40"/>
      <c r="G2" s="40"/>
      <c r="Q2" s="127">
        <v>4650408.8635299997</v>
      </c>
      <c r="R2" s="278">
        <f ca="1">(Q10-Q2)/Q2</f>
        <v>-0.17531517663398244</v>
      </c>
      <c r="BJ2" s="39" t="s">
        <v>287</v>
      </c>
      <c r="BK2" s="274">
        <v>2.1236486387803657</v>
      </c>
      <c r="BL2" s="275">
        <v>1127680.3761680499</v>
      </c>
      <c r="BM2" s="275">
        <v>2394796.8958286098</v>
      </c>
      <c r="BN2" s="278">
        <f ca="1">(BL10-BL2)/BL2</f>
        <v>-8.7466722178156639E-2</v>
      </c>
      <c r="BO2" s="278">
        <f ca="1">(BM10-BM2)/BM2</f>
        <v>-0.39725592180272068</v>
      </c>
    </row>
    <row r="3" spans="1:240" s="39" customFormat="1">
      <c r="A3" s="58" t="s">
        <v>20</v>
      </c>
      <c r="D3" s="40"/>
      <c r="G3" s="40"/>
      <c r="M3" s="210"/>
      <c r="Q3" s="128"/>
      <c r="BK3" s="276"/>
      <c r="BL3" s="277"/>
      <c r="BM3" s="277"/>
    </row>
    <row r="4" spans="1:240" s="36" customFormat="1">
      <c r="A4" s="34" t="str">
        <f>HYPERLINK("#'Contents'!a1","Return to Contents")</f>
        <v>Return to Contents</v>
      </c>
      <c r="C4" s="52"/>
      <c r="D4"/>
      <c r="E4" s="34"/>
      <c r="F4" s="34"/>
      <c r="G4"/>
      <c r="H4" s="34"/>
      <c r="I4" s="34"/>
      <c r="K4"/>
      <c r="L4"/>
      <c r="M4"/>
      <c r="N4"/>
      <c r="O4" s="52"/>
      <c r="Q4" s="127">
        <v>807391.91512999998</v>
      </c>
      <c r="R4" s="278">
        <f ca="1">(Q12-Q4)/Q4</f>
        <v>-0.31462069333342196</v>
      </c>
      <c r="S4" s="33"/>
      <c r="U4" s="33"/>
      <c r="V4" s="33"/>
      <c r="W4" s="33"/>
      <c r="Y4" s="33"/>
      <c r="Z4" s="33"/>
      <c r="AA4" s="33"/>
      <c r="AC4" s="33"/>
      <c r="AD4" s="33"/>
      <c r="AE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R4" s="33"/>
      <c r="AS4" s="33"/>
      <c r="AT4" s="33"/>
      <c r="AU4" s="33"/>
      <c r="AV4" s="33"/>
      <c r="AW4" s="33"/>
      <c r="AX4" s="33"/>
      <c r="AY4" s="33"/>
      <c r="BA4" s="33"/>
      <c r="BB4" s="33"/>
      <c r="BC4" s="33"/>
      <c r="BD4" s="33"/>
      <c r="BE4" s="33"/>
      <c r="BF4" s="33"/>
      <c r="BG4" s="33"/>
      <c r="BH4" s="33"/>
      <c r="BJ4" s="33"/>
      <c r="BK4" s="274">
        <v>1.0387143555092924</v>
      </c>
      <c r="BL4" s="275">
        <v>260641.7652358044</v>
      </c>
      <c r="BM4" s="275">
        <v>270732.34319571283</v>
      </c>
      <c r="BN4" s="278">
        <f ca="1">(BL12-BL4)/BL4</f>
        <v>-0.69473023662183986</v>
      </c>
      <c r="BO4" s="278">
        <f ca="1">(BM12-BM4)/BM4</f>
        <v>-0.57645092060994152</v>
      </c>
      <c r="BP4" s="33"/>
      <c r="BQ4" s="33"/>
      <c r="BR4" s="33"/>
      <c r="BT4" s="33"/>
      <c r="BU4" s="33"/>
      <c r="BV4" s="33"/>
      <c r="BW4" s="33"/>
      <c r="BX4" s="33"/>
      <c r="BY4" s="33"/>
      <c r="BZ4" s="33"/>
      <c r="CA4" s="33"/>
      <c r="CC4" s="33"/>
      <c r="CD4" s="33"/>
      <c r="CE4" s="33"/>
      <c r="CF4" s="33"/>
      <c r="CG4" s="33"/>
      <c r="CH4" s="33"/>
      <c r="CI4" s="33"/>
      <c r="CJ4" s="33"/>
      <c r="CK4" s="33"/>
      <c r="CM4" s="33"/>
      <c r="CN4" s="33"/>
      <c r="CO4" s="33"/>
      <c r="CP4" s="33"/>
      <c r="CQ4" s="33"/>
      <c r="CR4" s="33"/>
      <c r="CS4" s="33"/>
      <c r="CT4" s="33"/>
      <c r="CU4" s="33"/>
      <c r="CV4" s="63"/>
      <c r="CX4" s="33"/>
      <c r="EZ4" s="33"/>
    </row>
    <row r="5" spans="1:240" s="36" customFormat="1">
      <c r="A5" s="39"/>
      <c r="C5" s="53"/>
      <c r="D5" s="35"/>
      <c r="E5" s="35"/>
      <c r="F5" s="35"/>
      <c r="G5" s="35"/>
      <c r="H5" s="35"/>
      <c r="I5" s="35"/>
      <c r="K5"/>
      <c r="L5"/>
      <c r="M5"/>
      <c r="N5"/>
      <c r="O5" s="53"/>
      <c r="Q5" s="127">
        <v>3843016.9483999992</v>
      </c>
      <c r="R5" s="278">
        <f ca="1">(Q13-Q5)/Q5</f>
        <v>-0.14604802808212333</v>
      </c>
      <c r="BK5" s="274">
        <v>2.4497923458669142</v>
      </c>
      <c r="BL5" s="275">
        <v>867038.61093224562</v>
      </c>
      <c r="BM5" s="275">
        <v>2124064.5526328967</v>
      </c>
      <c r="BN5" s="278">
        <f ca="1">(BL13-BL5)/BL5</f>
        <v>-7.8908932162413264E-2</v>
      </c>
      <c r="BO5" s="278">
        <f ca="1">(BM13-BM5)/BM5</f>
        <v>-0.37441580526487989</v>
      </c>
      <c r="BT5" s="71"/>
      <c r="BU5" s="71"/>
      <c r="BV5" s="71"/>
      <c r="BW5" s="71"/>
      <c r="BX5" s="71"/>
      <c r="BY5" s="71"/>
    </row>
    <row r="6" spans="1:240" s="36" customFormat="1">
      <c r="A6" s="39"/>
      <c r="C6" s="53"/>
      <c r="D6" s="35"/>
      <c r="E6" s="35"/>
      <c r="F6" s="35"/>
      <c r="G6" s="35"/>
      <c r="H6" s="35"/>
      <c r="I6" s="35"/>
      <c r="K6"/>
      <c r="L6"/>
      <c r="M6"/>
      <c r="N6"/>
      <c r="O6" s="53"/>
    </row>
    <row r="7" spans="1:240" s="77" customFormat="1" ht="29.45" customHeight="1">
      <c r="A7" s="72"/>
      <c r="B7" s="73"/>
      <c r="C7" s="74"/>
      <c r="D7" s="74"/>
      <c r="E7" s="74"/>
      <c r="F7" s="74"/>
      <c r="G7" s="74"/>
      <c r="H7" s="74"/>
      <c r="I7" s="74"/>
      <c r="J7" s="75">
        <v>0</v>
      </c>
      <c r="K7" s="331" t="s">
        <v>52</v>
      </c>
      <c r="L7" s="332"/>
      <c r="M7" s="332"/>
      <c r="N7" s="332"/>
      <c r="O7" s="333"/>
      <c r="P7" s="75"/>
      <c r="Q7" s="331" t="s">
        <v>60</v>
      </c>
      <c r="R7" s="332"/>
      <c r="S7" s="333"/>
      <c r="T7" s="75">
        <v>0</v>
      </c>
      <c r="U7" s="331" t="s">
        <v>61</v>
      </c>
      <c r="V7" s="332"/>
      <c r="W7" s="333"/>
      <c r="X7" s="75">
        <v>0</v>
      </c>
      <c r="Y7" s="331" t="s">
        <v>60</v>
      </c>
      <c r="Z7" s="332"/>
      <c r="AA7" s="333"/>
      <c r="AB7" s="75">
        <v>0</v>
      </c>
      <c r="AC7" s="331" t="s">
        <v>61</v>
      </c>
      <c r="AD7" s="332"/>
      <c r="AE7" s="333"/>
      <c r="AF7" s="75">
        <v>0</v>
      </c>
      <c r="AG7" s="331" t="s">
        <v>29</v>
      </c>
      <c r="AH7" s="332"/>
      <c r="AI7" s="332"/>
      <c r="AJ7" s="332"/>
      <c r="AK7" s="332"/>
      <c r="AL7" s="332"/>
      <c r="AM7" s="332"/>
      <c r="AN7" s="332"/>
      <c r="AO7" s="332"/>
      <c r="AP7" s="333"/>
      <c r="AQ7" s="76">
        <v>0</v>
      </c>
      <c r="AR7" s="339" t="s">
        <v>133</v>
      </c>
      <c r="AS7" s="340"/>
      <c r="AT7" s="340"/>
      <c r="AU7" s="340"/>
      <c r="AV7" s="340"/>
      <c r="AW7" s="340"/>
      <c r="AX7" s="340"/>
      <c r="AY7" s="341"/>
      <c r="AZ7" s="75">
        <v>0</v>
      </c>
      <c r="BA7" s="331" t="s">
        <v>100</v>
      </c>
      <c r="BB7" s="332"/>
      <c r="BC7" s="332"/>
      <c r="BD7" s="332"/>
      <c r="BE7" s="337"/>
      <c r="BF7" s="337"/>
      <c r="BG7" s="337"/>
      <c r="BH7" s="338"/>
      <c r="BI7" s="75">
        <v>0</v>
      </c>
      <c r="BJ7" s="331" t="s">
        <v>184</v>
      </c>
      <c r="BK7" s="332"/>
      <c r="BL7" s="332"/>
      <c r="BM7" s="332"/>
      <c r="BN7" s="337"/>
      <c r="BO7" s="337"/>
      <c r="BP7" s="337"/>
      <c r="BQ7" s="337"/>
      <c r="BR7" s="338"/>
      <c r="BS7" s="75">
        <v>0</v>
      </c>
      <c r="BT7" s="331" t="s">
        <v>99</v>
      </c>
      <c r="BU7" s="332"/>
      <c r="BV7" s="332"/>
      <c r="BW7" s="332"/>
      <c r="BX7" s="332"/>
      <c r="BY7" s="337"/>
      <c r="BZ7" s="337"/>
      <c r="CA7" s="338"/>
      <c r="CB7" s="75">
        <v>0</v>
      </c>
      <c r="CC7" s="331" t="s">
        <v>98</v>
      </c>
      <c r="CD7" s="332"/>
      <c r="CE7" s="332"/>
      <c r="CF7" s="332"/>
      <c r="CG7" s="332"/>
      <c r="CH7" s="337"/>
      <c r="CI7" s="337"/>
      <c r="CJ7" s="337"/>
      <c r="CK7" s="338"/>
      <c r="CL7" s="75">
        <v>0</v>
      </c>
      <c r="CM7" s="331" t="s">
        <v>102</v>
      </c>
      <c r="CN7" s="332"/>
      <c r="CO7" s="332"/>
      <c r="CP7" s="332"/>
      <c r="CQ7" s="332"/>
      <c r="CR7" s="337"/>
      <c r="CS7" s="337"/>
      <c r="CT7" s="337"/>
      <c r="CU7" s="337"/>
      <c r="CV7" s="338"/>
      <c r="CW7" s="75">
        <v>0</v>
      </c>
      <c r="CX7" s="339" t="str">
        <f>"Net "&amp;$Q$8&amp;" Impacts @meter"</f>
        <v>Net kWh Impacts @meter</v>
      </c>
      <c r="CY7" s="340"/>
      <c r="CZ7" s="340"/>
      <c r="DA7" s="340"/>
      <c r="DB7" s="340"/>
      <c r="DC7" s="340"/>
      <c r="DD7" s="340"/>
      <c r="DE7" s="340"/>
      <c r="DF7" s="340"/>
      <c r="DG7" s="340"/>
      <c r="DH7" s="340"/>
      <c r="DI7" s="340"/>
      <c r="DJ7" s="340"/>
      <c r="DK7" s="340"/>
      <c r="DL7" s="340"/>
      <c r="DM7" s="340"/>
      <c r="DN7" s="340"/>
      <c r="DO7" s="340"/>
      <c r="DP7" s="340"/>
      <c r="DQ7" s="340"/>
      <c r="DR7" s="340"/>
      <c r="DS7" s="340"/>
      <c r="DT7" s="340"/>
      <c r="DU7" s="340"/>
      <c r="DV7" s="340"/>
      <c r="DW7" s="340"/>
      <c r="DX7" s="340"/>
      <c r="DY7" s="340"/>
      <c r="DZ7" s="340"/>
      <c r="EA7" s="340"/>
      <c r="EB7" s="340"/>
      <c r="EC7" s="340"/>
      <c r="ED7" s="340"/>
      <c r="EE7" s="340"/>
      <c r="EF7" s="340"/>
      <c r="EG7" s="340"/>
      <c r="EH7" s="340"/>
      <c r="EI7" s="340"/>
      <c r="EJ7" s="340"/>
      <c r="EK7" s="340"/>
      <c r="EL7" s="340"/>
      <c r="EM7" s="340"/>
      <c r="EN7" s="340"/>
      <c r="EO7" s="340"/>
      <c r="EP7" s="340"/>
      <c r="EQ7" s="340"/>
      <c r="ER7" s="340"/>
      <c r="ES7" s="340"/>
      <c r="ET7" s="340"/>
      <c r="EU7" s="340"/>
      <c r="EV7" s="340"/>
      <c r="EW7" s="340"/>
      <c r="EX7" s="340"/>
      <c r="EY7" s="76"/>
      <c r="EZ7" s="339" t="str">
        <f>"Net "&amp;$Y$8&amp;" Impacts @meter"</f>
        <v>Net kW Impacts @meter</v>
      </c>
      <c r="FA7" s="340"/>
      <c r="FB7" s="340"/>
      <c r="FC7" s="340"/>
      <c r="FD7" s="340"/>
      <c r="FE7" s="340"/>
      <c r="FF7" s="340"/>
      <c r="FG7" s="340"/>
      <c r="FH7" s="340"/>
      <c r="FI7" s="340"/>
      <c r="FJ7" s="340"/>
      <c r="FK7" s="340"/>
      <c r="FL7" s="340"/>
      <c r="FM7" s="340"/>
      <c r="FN7" s="340"/>
      <c r="FO7" s="340"/>
      <c r="FP7" s="340"/>
      <c r="FQ7" s="340"/>
      <c r="FR7" s="340"/>
      <c r="FS7" s="340"/>
      <c r="FT7" s="340"/>
      <c r="FU7" s="340"/>
      <c r="FV7" s="340"/>
      <c r="FW7" s="340"/>
      <c r="FX7" s="340"/>
      <c r="FY7" s="340"/>
      <c r="FZ7" s="340"/>
      <c r="GA7" s="340"/>
      <c r="GB7" s="340"/>
      <c r="GC7" s="340"/>
      <c r="GD7" s="340"/>
      <c r="GE7" s="340"/>
      <c r="GF7" s="340"/>
      <c r="GG7" s="340"/>
      <c r="GH7" s="340"/>
      <c r="GI7" s="340"/>
      <c r="GJ7" s="340"/>
      <c r="GK7" s="340"/>
      <c r="GL7" s="340"/>
      <c r="GM7" s="340"/>
      <c r="GN7" s="340"/>
      <c r="GO7" s="340"/>
      <c r="GP7" s="340"/>
      <c r="GQ7" s="340"/>
      <c r="GR7" s="340"/>
      <c r="GS7" s="340"/>
      <c r="GT7" s="340"/>
      <c r="GU7" s="340"/>
      <c r="GV7" s="340"/>
      <c r="GW7" s="340"/>
      <c r="GX7" s="340"/>
      <c r="GY7" s="340"/>
      <c r="GZ7" s="340"/>
      <c r="HA7" s="76"/>
      <c r="HB7" s="143"/>
      <c r="HC7" s="143"/>
      <c r="HD7" s="143"/>
      <c r="HE7" s="143"/>
      <c r="HF7" s="143"/>
      <c r="HG7" s="143"/>
      <c r="HH7" s="143"/>
      <c r="HI7" s="143"/>
      <c r="HJ7" s="143"/>
      <c r="HK7" s="143"/>
      <c r="HL7" s="143"/>
      <c r="HM7" s="143"/>
      <c r="HN7" s="143"/>
      <c r="HO7" s="143"/>
      <c r="HP7" s="143"/>
      <c r="HQ7" s="143"/>
      <c r="HR7" s="143"/>
      <c r="HS7" s="143"/>
      <c r="HT7" s="143"/>
      <c r="HU7" s="143"/>
      <c r="HV7" s="143"/>
      <c r="HW7" s="143"/>
      <c r="HX7" s="143"/>
      <c r="HY7" s="143"/>
      <c r="HZ7" s="143"/>
      <c r="IA7" s="143"/>
      <c r="IB7" s="143"/>
      <c r="IC7" s="143"/>
      <c r="ID7" s="143"/>
      <c r="IE7" s="143"/>
      <c r="IF7" s="143"/>
    </row>
    <row r="8" spans="1:240" s="77" customFormat="1">
      <c r="A8" s="72"/>
      <c r="B8" s="78"/>
      <c r="C8" s="79"/>
      <c r="D8" s="79"/>
      <c r="E8" s="79"/>
      <c r="F8" s="79"/>
      <c r="G8" s="79"/>
      <c r="H8" s="79"/>
      <c r="I8" s="79"/>
      <c r="J8" s="75"/>
      <c r="K8" s="334"/>
      <c r="L8" s="335"/>
      <c r="M8" s="335"/>
      <c r="N8" s="335"/>
      <c r="O8" s="336"/>
      <c r="P8" s="75"/>
      <c r="Q8" s="158" t="str">
        <f>'General Inputs'!$E$17</f>
        <v>kWh</v>
      </c>
      <c r="R8" s="159" t="str">
        <f>Q8</f>
        <v>kWh</v>
      </c>
      <c r="S8" s="160" t="str">
        <f>R8</f>
        <v>kWh</v>
      </c>
      <c r="T8" s="75"/>
      <c r="U8" s="158" t="str">
        <f>$S$8</f>
        <v>kWh</v>
      </c>
      <c r="V8" s="159" t="str">
        <f>U8</f>
        <v>kWh</v>
      </c>
      <c r="W8" s="160" t="str">
        <f>V8</f>
        <v>kWh</v>
      </c>
      <c r="X8" s="75"/>
      <c r="Y8" s="158" t="str">
        <f>'General Inputs'!$E$18</f>
        <v>kW</v>
      </c>
      <c r="Z8" s="159" t="str">
        <f>Y8</f>
        <v>kW</v>
      </c>
      <c r="AA8" s="160" t="str">
        <f>Z8</f>
        <v>kW</v>
      </c>
      <c r="AB8" s="75"/>
      <c r="AC8" s="158" t="str">
        <f>$Y$8</f>
        <v>kW</v>
      </c>
      <c r="AD8" s="159" t="str">
        <f>AC8</f>
        <v>kW</v>
      </c>
      <c r="AE8" s="160" t="str">
        <f>AD8</f>
        <v>kW</v>
      </c>
      <c r="AF8" s="75"/>
      <c r="AG8" s="334"/>
      <c r="AH8" s="335"/>
      <c r="AI8" s="335"/>
      <c r="AJ8" s="335"/>
      <c r="AK8" s="335"/>
      <c r="AL8" s="335"/>
      <c r="AM8" s="335"/>
      <c r="AN8" s="335"/>
      <c r="AO8" s="335"/>
      <c r="AP8" s="336"/>
      <c r="AQ8" s="80"/>
      <c r="AR8" s="342"/>
      <c r="AS8" s="343"/>
      <c r="AT8" s="343"/>
      <c r="AU8" s="343"/>
      <c r="AV8" s="343"/>
      <c r="AW8" s="343"/>
      <c r="AX8" s="343"/>
      <c r="AY8" s="344"/>
      <c r="AZ8" s="75"/>
      <c r="BA8" s="103"/>
      <c r="BB8" s="104"/>
      <c r="BC8" s="104"/>
      <c r="BD8" s="105"/>
      <c r="BE8" s="81" t="s">
        <v>48</v>
      </c>
      <c r="BF8" s="81" t="s">
        <v>48</v>
      </c>
      <c r="BG8" s="81" t="s">
        <v>49</v>
      </c>
      <c r="BH8" s="81" t="s">
        <v>49</v>
      </c>
      <c r="BI8" s="75"/>
      <c r="BJ8" s="103"/>
      <c r="BK8" s="104"/>
      <c r="BL8" s="104"/>
      <c r="BM8" s="105"/>
      <c r="BN8" s="81" t="s">
        <v>48</v>
      </c>
      <c r="BO8" s="81" t="s">
        <v>48</v>
      </c>
      <c r="BP8" s="81" t="s">
        <v>48</v>
      </c>
      <c r="BQ8" s="81" t="s">
        <v>49</v>
      </c>
      <c r="BR8" s="81" t="s">
        <v>49</v>
      </c>
      <c r="BS8" s="75"/>
      <c r="BT8" s="103"/>
      <c r="BU8" s="104"/>
      <c r="BV8" s="104"/>
      <c r="BW8" s="104"/>
      <c r="BX8" s="105"/>
      <c r="BY8" s="81" t="s">
        <v>48</v>
      </c>
      <c r="BZ8" s="81" t="s">
        <v>48</v>
      </c>
      <c r="CA8" s="81" t="s">
        <v>49</v>
      </c>
      <c r="CB8" s="75"/>
      <c r="CC8" s="103"/>
      <c r="CD8" s="104"/>
      <c r="CE8" s="104"/>
      <c r="CF8" s="104"/>
      <c r="CG8" s="104"/>
      <c r="CH8" s="106" t="s">
        <v>48</v>
      </c>
      <c r="CI8" s="106" t="s">
        <v>48</v>
      </c>
      <c r="CJ8" s="81" t="s">
        <v>49</v>
      </c>
      <c r="CK8" s="81" t="s">
        <v>49</v>
      </c>
      <c r="CL8" s="75"/>
      <c r="CM8" s="103"/>
      <c r="CN8" s="104"/>
      <c r="CO8" s="104"/>
      <c r="CP8" s="104"/>
      <c r="CQ8" s="105"/>
      <c r="CR8" s="81" t="s">
        <v>48</v>
      </c>
      <c r="CS8" s="81" t="s">
        <v>48</v>
      </c>
      <c r="CT8" s="81" t="s">
        <v>49</v>
      </c>
      <c r="CU8" s="81" t="s">
        <v>49</v>
      </c>
      <c r="CV8" s="81" t="s">
        <v>49</v>
      </c>
      <c r="CW8" s="75"/>
      <c r="CX8" s="342"/>
      <c r="CY8" s="343"/>
      <c r="CZ8" s="343"/>
      <c r="DA8" s="343"/>
      <c r="DB8" s="343"/>
      <c r="DC8" s="343"/>
      <c r="DD8" s="343"/>
      <c r="DE8" s="343"/>
      <c r="DF8" s="343"/>
      <c r="DG8" s="343"/>
      <c r="DH8" s="343"/>
      <c r="DI8" s="343"/>
      <c r="DJ8" s="343"/>
      <c r="DK8" s="343"/>
      <c r="DL8" s="343"/>
      <c r="DM8" s="343"/>
      <c r="DN8" s="343"/>
      <c r="DO8" s="343"/>
      <c r="DP8" s="343"/>
      <c r="DQ8" s="343"/>
      <c r="DR8" s="343"/>
      <c r="DS8" s="343"/>
      <c r="DT8" s="343"/>
      <c r="DU8" s="343"/>
      <c r="DV8" s="343"/>
      <c r="DW8" s="343"/>
      <c r="DX8" s="343"/>
      <c r="DY8" s="343"/>
      <c r="DZ8" s="343"/>
      <c r="EA8" s="343"/>
      <c r="EB8" s="343"/>
      <c r="EC8" s="343"/>
      <c r="ED8" s="343"/>
      <c r="EE8" s="343"/>
      <c r="EF8" s="343"/>
      <c r="EG8" s="343"/>
      <c r="EH8" s="343"/>
      <c r="EI8" s="343"/>
      <c r="EJ8" s="343"/>
      <c r="EK8" s="343"/>
      <c r="EL8" s="343"/>
      <c r="EM8" s="343"/>
      <c r="EN8" s="343"/>
      <c r="EO8" s="343"/>
      <c r="EP8" s="343"/>
      <c r="EQ8" s="343"/>
      <c r="ER8" s="343"/>
      <c r="ES8" s="343"/>
      <c r="ET8" s="343"/>
      <c r="EU8" s="343"/>
      <c r="EV8" s="343"/>
      <c r="EW8" s="343"/>
      <c r="EX8" s="343"/>
      <c r="EY8" s="82"/>
      <c r="EZ8" s="342"/>
      <c r="FA8" s="343"/>
      <c r="FB8" s="343"/>
      <c r="FC8" s="343"/>
      <c r="FD8" s="343"/>
      <c r="FE8" s="343"/>
      <c r="FF8" s="343"/>
      <c r="FG8" s="343"/>
      <c r="FH8" s="343"/>
      <c r="FI8" s="343"/>
      <c r="FJ8" s="343"/>
      <c r="FK8" s="343"/>
      <c r="FL8" s="343"/>
      <c r="FM8" s="343"/>
      <c r="FN8" s="343"/>
      <c r="FO8" s="343"/>
      <c r="FP8" s="343"/>
      <c r="FQ8" s="343"/>
      <c r="FR8" s="343"/>
      <c r="FS8" s="343"/>
      <c r="FT8" s="343"/>
      <c r="FU8" s="343"/>
      <c r="FV8" s="343"/>
      <c r="FW8" s="343"/>
      <c r="FX8" s="343"/>
      <c r="FY8" s="343"/>
      <c r="FZ8" s="343"/>
      <c r="GA8" s="343"/>
      <c r="GB8" s="343"/>
      <c r="GC8" s="343"/>
      <c r="GD8" s="343"/>
      <c r="GE8" s="343"/>
      <c r="GF8" s="343"/>
      <c r="GG8" s="343"/>
      <c r="GH8" s="343"/>
      <c r="GI8" s="343"/>
      <c r="GJ8" s="343"/>
      <c r="GK8" s="343"/>
      <c r="GL8" s="343"/>
      <c r="GM8" s="343"/>
      <c r="GN8" s="343"/>
      <c r="GO8" s="343"/>
      <c r="GP8" s="343"/>
      <c r="GQ8" s="343"/>
      <c r="GR8" s="343"/>
      <c r="GS8" s="343"/>
      <c r="GT8" s="343"/>
      <c r="GU8" s="343"/>
      <c r="GV8" s="343"/>
      <c r="GW8" s="343"/>
      <c r="GX8" s="343"/>
      <c r="GY8" s="343"/>
      <c r="GZ8" s="343"/>
      <c r="HA8" s="82"/>
      <c r="HB8" s="143"/>
      <c r="HC8" s="143"/>
      <c r="HD8" s="143"/>
      <c r="HE8" s="143"/>
      <c r="HF8" s="143"/>
      <c r="HG8" s="143"/>
      <c r="HH8" s="143"/>
      <c r="HI8" s="143"/>
      <c r="HJ8" s="143"/>
      <c r="HK8" s="143"/>
      <c r="HL8" s="143"/>
      <c r="HM8" s="143"/>
      <c r="HN8" s="143"/>
      <c r="HO8" s="143"/>
      <c r="HP8" s="143"/>
      <c r="HQ8" s="143"/>
      <c r="HR8" s="143"/>
      <c r="HS8" s="143"/>
      <c r="HT8" s="143"/>
      <c r="HU8" s="143"/>
      <c r="HV8" s="143"/>
      <c r="HW8" s="143"/>
      <c r="HX8" s="143"/>
      <c r="HY8" s="144"/>
      <c r="HZ8" s="144"/>
      <c r="IA8" s="144"/>
      <c r="IB8" s="144"/>
      <c r="IC8" s="144"/>
      <c r="ID8" s="144"/>
      <c r="IE8" s="144"/>
      <c r="IF8" s="144"/>
    </row>
    <row r="9" spans="1:240" s="91" customFormat="1" ht="90" customHeight="1">
      <c r="A9" s="72"/>
      <c r="B9" s="83" t="str">
        <f t="shared" ref="B9" si="0">D9&amp;"_"&amp;E9&amp;"_"&amp;F9&amp;"_"&amp;G9&amp;"_"&amp;H9</f>
        <v>Sector_Program_End Use_Measure_Program Year</v>
      </c>
      <c r="C9" s="83" t="s">
        <v>62</v>
      </c>
      <c r="D9" s="83" t="s">
        <v>3</v>
      </c>
      <c r="E9" s="83" t="s">
        <v>5</v>
      </c>
      <c r="F9" s="83" t="s">
        <v>141</v>
      </c>
      <c r="G9" s="83" t="s">
        <v>2</v>
      </c>
      <c r="H9" s="83" t="s">
        <v>57</v>
      </c>
      <c r="I9" s="83" t="s">
        <v>247</v>
      </c>
      <c r="J9" s="84" t="s">
        <v>24</v>
      </c>
      <c r="K9" s="85" t="s">
        <v>14</v>
      </c>
      <c r="L9" s="85" t="s">
        <v>121</v>
      </c>
      <c r="M9" s="85" t="s">
        <v>151</v>
      </c>
      <c r="N9" s="85" t="s">
        <v>126</v>
      </c>
      <c r="O9" s="85" t="s">
        <v>125</v>
      </c>
      <c r="P9" s="84" t="s">
        <v>24</v>
      </c>
      <c r="Q9" s="86" t="str">
        <f>"Gross Savings ("&amp;Q$8&amp;")"</f>
        <v>Gross Savings (kWh)</v>
      </c>
      <c r="R9" s="86" t="str">
        <f>"Adjusted Gross Savings ("&amp;R$8&amp;")"</f>
        <v>Adjusted Gross Savings (kWh)</v>
      </c>
      <c r="S9" s="86" t="str">
        <f>"Net Savings ("&amp;S$8&amp;")"</f>
        <v>Net Savings (kWh)</v>
      </c>
      <c r="T9" s="84" t="s">
        <v>24</v>
      </c>
      <c r="U9" s="86" t="str">
        <f>Q9</f>
        <v>Gross Savings (kWh)</v>
      </c>
      <c r="V9" s="86" t="str">
        <f t="shared" ref="V9:W9" si="1">R9</f>
        <v>Adjusted Gross Savings (kWh)</v>
      </c>
      <c r="W9" s="86" t="str">
        <f t="shared" si="1"/>
        <v>Net Savings (kWh)</v>
      </c>
      <c r="X9" s="84" t="s">
        <v>24</v>
      </c>
      <c r="Y9" s="86" t="str">
        <f>"Gross Savings ("&amp;Y$8&amp;")"</f>
        <v>Gross Savings (kW)</v>
      </c>
      <c r="Z9" s="86" t="str">
        <f>"Adjusted Gross Savings ("&amp;Z$8&amp;")"</f>
        <v>Adjusted Gross Savings (kW)</v>
      </c>
      <c r="AA9" s="86" t="str">
        <f>"Net Savings ("&amp;AA$8&amp;")"</f>
        <v>Net Savings (kW)</v>
      </c>
      <c r="AB9" s="84" t="s">
        <v>24</v>
      </c>
      <c r="AC9" s="86" t="str">
        <f>Y9</f>
        <v>Gross Savings (kW)</v>
      </c>
      <c r="AD9" s="86" t="str">
        <f t="shared" ref="AD9" si="2">Z9</f>
        <v>Adjusted Gross Savings (kW)</v>
      </c>
      <c r="AE9" s="86" t="str">
        <f t="shared" ref="AE9" si="3">AA9</f>
        <v>Net Savings (kW)</v>
      </c>
      <c r="AF9" s="84" t="s">
        <v>24</v>
      </c>
      <c r="AG9" s="85" t="s">
        <v>0</v>
      </c>
      <c r="AH9" s="85" t="s">
        <v>70</v>
      </c>
      <c r="AI9" s="85" t="str">
        <f>"Lifetime Savings ("&amp;$Q$8&amp;")"</f>
        <v>Lifetime Savings (kWh)</v>
      </c>
      <c r="AJ9" s="85" t="s">
        <v>10</v>
      </c>
      <c r="AK9" s="85" t="s">
        <v>92</v>
      </c>
      <c r="AL9" s="85" t="s">
        <v>93</v>
      </c>
      <c r="AM9" s="85" t="s">
        <v>90</v>
      </c>
      <c r="AN9" s="85" t="s">
        <v>11</v>
      </c>
      <c r="AO9" s="85" t="s">
        <v>69</v>
      </c>
      <c r="AP9" s="85" t="s">
        <v>73</v>
      </c>
      <c r="AQ9" s="84" t="s">
        <v>24</v>
      </c>
      <c r="AR9" s="87" t="s">
        <v>132</v>
      </c>
      <c r="AS9" s="87" t="s">
        <v>183</v>
      </c>
      <c r="AT9" s="89" t="s">
        <v>11</v>
      </c>
      <c r="AU9" s="89" t="s">
        <v>59</v>
      </c>
      <c r="AV9" s="89" t="s">
        <v>50</v>
      </c>
      <c r="AW9" s="89" t="s">
        <v>54</v>
      </c>
      <c r="AX9" s="89" t="s">
        <v>182</v>
      </c>
      <c r="AY9" s="89" t="str">
        <f>"Discounted Lifetime savings ("&amp;$Q$8&amp;")"</f>
        <v>Discounted Lifetime savings (kWh)</v>
      </c>
      <c r="AZ9" s="84"/>
      <c r="BA9" s="87" t="s">
        <v>96</v>
      </c>
      <c r="BB9" s="87" t="s">
        <v>97</v>
      </c>
      <c r="BC9" s="87" t="s">
        <v>114</v>
      </c>
      <c r="BD9" s="87" t="s">
        <v>115</v>
      </c>
      <c r="BE9" s="87" t="s">
        <v>54</v>
      </c>
      <c r="BF9" s="87" t="s">
        <v>182</v>
      </c>
      <c r="BG9" s="88" t="s">
        <v>9</v>
      </c>
      <c r="BH9" s="87" t="s">
        <v>132</v>
      </c>
      <c r="BI9" s="84" t="s">
        <v>24</v>
      </c>
      <c r="BJ9" s="87" t="s">
        <v>96</v>
      </c>
      <c r="BK9" s="87" t="s">
        <v>97</v>
      </c>
      <c r="BL9" s="87" t="s">
        <v>114</v>
      </c>
      <c r="BM9" s="87" t="s">
        <v>115</v>
      </c>
      <c r="BN9" s="87" t="s">
        <v>54</v>
      </c>
      <c r="BO9" s="87" t="s">
        <v>182</v>
      </c>
      <c r="BP9" s="87" t="s">
        <v>183</v>
      </c>
      <c r="BQ9" s="88" t="s">
        <v>9</v>
      </c>
      <c r="BR9" s="87" t="s">
        <v>132</v>
      </c>
      <c r="BS9" s="84" t="s">
        <v>24</v>
      </c>
      <c r="BT9" s="89" t="s">
        <v>96</v>
      </c>
      <c r="BU9" s="89" t="s">
        <v>97</v>
      </c>
      <c r="BV9" s="89" t="s">
        <v>120</v>
      </c>
      <c r="BW9" s="89" t="s">
        <v>116</v>
      </c>
      <c r="BX9" s="89" t="s">
        <v>117</v>
      </c>
      <c r="BY9" s="89" t="s">
        <v>94</v>
      </c>
      <c r="BZ9" s="89" t="s">
        <v>11</v>
      </c>
      <c r="CA9" s="87" t="s">
        <v>132</v>
      </c>
      <c r="CB9" s="84" t="s">
        <v>24</v>
      </c>
      <c r="CC9" s="87" t="s">
        <v>96</v>
      </c>
      <c r="CD9" s="87" t="s">
        <v>95</v>
      </c>
      <c r="CE9" s="87" t="s">
        <v>124</v>
      </c>
      <c r="CF9" s="87" t="s">
        <v>118</v>
      </c>
      <c r="CG9" s="87" t="s">
        <v>119</v>
      </c>
      <c r="CH9" s="87" t="s">
        <v>54</v>
      </c>
      <c r="CI9" s="87" t="s">
        <v>182</v>
      </c>
      <c r="CJ9" s="87" t="s">
        <v>11</v>
      </c>
      <c r="CK9" s="87" t="s">
        <v>9</v>
      </c>
      <c r="CL9" s="84" t="s">
        <v>24</v>
      </c>
      <c r="CM9" s="87" t="s">
        <v>96</v>
      </c>
      <c r="CN9" s="87" t="s">
        <v>95</v>
      </c>
      <c r="CO9" s="87" t="s">
        <v>101</v>
      </c>
      <c r="CP9" s="87" t="s">
        <v>112</v>
      </c>
      <c r="CQ9" s="87" t="s">
        <v>113</v>
      </c>
      <c r="CR9" s="87" t="s">
        <v>54</v>
      </c>
      <c r="CS9" s="87" t="s">
        <v>182</v>
      </c>
      <c r="CT9" s="89" t="s">
        <v>50</v>
      </c>
      <c r="CU9" s="89" t="s">
        <v>11</v>
      </c>
      <c r="CV9" s="89" t="s">
        <v>59</v>
      </c>
      <c r="CW9" s="84"/>
      <c r="CX9" s="89">
        <f>BaseYear</f>
        <v>2017</v>
      </c>
      <c r="CY9" s="89">
        <f t="shared" ref="CY9:ED9" si="4">CX9+1</f>
        <v>2018</v>
      </c>
      <c r="CZ9" s="89">
        <f t="shared" si="4"/>
        <v>2019</v>
      </c>
      <c r="DA9" s="89">
        <f t="shared" si="4"/>
        <v>2020</v>
      </c>
      <c r="DB9" s="89">
        <f t="shared" si="4"/>
        <v>2021</v>
      </c>
      <c r="DC9" s="89">
        <f t="shared" si="4"/>
        <v>2022</v>
      </c>
      <c r="DD9" s="89">
        <f t="shared" si="4"/>
        <v>2023</v>
      </c>
      <c r="DE9" s="89">
        <f t="shared" si="4"/>
        <v>2024</v>
      </c>
      <c r="DF9" s="89">
        <f t="shared" si="4"/>
        <v>2025</v>
      </c>
      <c r="DG9" s="89">
        <f t="shared" si="4"/>
        <v>2026</v>
      </c>
      <c r="DH9" s="89">
        <f t="shared" si="4"/>
        <v>2027</v>
      </c>
      <c r="DI9" s="89">
        <f t="shared" si="4"/>
        <v>2028</v>
      </c>
      <c r="DJ9" s="89">
        <f t="shared" si="4"/>
        <v>2029</v>
      </c>
      <c r="DK9" s="89">
        <f t="shared" si="4"/>
        <v>2030</v>
      </c>
      <c r="DL9" s="89">
        <f t="shared" si="4"/>
        <v>2031</v>
      </c>
      <c r="DM9" s="89">
        <f t="shared" si="4"/>
        <v>2032</v>
      </c>
      <c r="DN9" s="89">
        <f t="shared" si="4"/>
        <v>2033</v>
      </c>
      <c r="DO9" s="89">
        <f t="shared" si="4"/>
        <v>2034</v>
      </c>
      <c r="DP9" s="89">
        <f t="shared" si="4"/>
        <v>2035</v>
      </c>
      <c r="DQ9" s="89">
        <f t="shared" si="4"/>
        <v>2036</v>
      </c>
      <c r="DR9" s="89">
        <f t="shared" si="4"/>
        <v>2037</v>
      </c>
      <c r="DS9" s="89">
        <f t="shared" si="4"/>
        <v>2038</v>
      </c>
      <c r="DT9" s="89">
        <f t="shared" si="4"/>
        <v>2039</v>
      </c>
      <c r="DU9" s="89">
        <f t="shared" si="4"/>
        <v>2040</v>
      </c>
      <c r="DV9" s="89">
        <f t="shared" si="4"/>
        <v>2041</v>
      </c>
      <c r="DW9" s="89">
        <f t="shared" si="4"/>
        <v>2042</v>
      </c>
      <c r="DX9" s="89">
        <f t="shared" si="4"/>
        <v>2043</v>
      </c>
      <c r="DY9" s="89">
        <f t="shared" si="4"/>
        <v>2044</v>
      </c>
      <c r="DZ9" s="89">
        <f t="shared" si="4"/>
        <v>2045</v>
      </c>
      <c r="EA9" s="89">
        <f t="shared" si="4"/>
        <v>2046</v>
      </c>
      <c r="EB9" s="89">
        <f t="shared" si="4"/>
        <v>2047</v>
      </c>
      <c r="EC9" s="89">
        <f t="shared" si="4"/>
        <v>2048</v>
      </c>
      <c r="ED9" s="89">
        <f t="shared" si="4"/>
        <v>2049</v>
      </c>
      <c r="EE9" s="89">
        <f t="shared" ref="EE9:EX9" si="5">ED9+1</f>
        <v>2050</v>
      </c>
      <c r="EF9" s="89">
        <f t="shared" si="5"/>
        <v>2051</v>
      </c>
      <c r="EG9" s="89">
        <f t="shared" si="5"/>
        <v>2052</v>
      </c>
      <c r="EH9" s="89">
        <f t="shared" si="5"/>
        <v>2053</v>
      </c>
      <c r="EI9" s="89">
        <f t="shared" si="5"/>
        <v>2054</v>
      </c>
      <c r="EJ9" s="89">
        <f t="shared" si="5"/>
        <v>2055</v>
      </c>
      <c r="EK9" s="89">
        <f t="shared" si="5"/>
        <v>2056</v>
      </c>
      <c r="EL9" s="89">
        <f t="shared" si="5"/>
        <v>2057</v>
      </c>
      <c r="EM9" s="89">
        <f t="shared" si="5"/>
        <v>2058</v>
      </c>
      <c r="EN9" s="89">
        <f t="shared" si="5"/>
        <v>2059</v>
      </c>
      <c r="EO9" s="89">
        <f t="shared" si="5"/>
        <v>2060</v>
      </c>
      <c r="EP9" s="89">
        <f t="shared" si="5"/>
        <v>2061</v>
      </c>
      <c r="EQ9" s="89">
        <f t="shared" si="5"/>
        <v>2062</v>
      </c>
      <c r="ER9" s="89">
        <f t="shared" si="5"/>
        <v>2063</v>
      </c>
      <c r="ES9" s="89">
        <f t="shared" si="5"/>
        <v>2064</v>
      </c>
      <c r="ET9" s="89">
        <f t="shared" si="5"/>
        <v>2065</v>
      </c>
      <c r="EU9" s="89">
        <f t="shared" si="5"/>
        <v>2066</v>
      </c>
      <c r="EV9" s="89">
        <f t="shared" si="5"/>
        <v>2067</v>
      </c>
      <c r="EW9" s="89">
        <f t="shared" si="5"/>
        <v>2068</v>
      </c>
      <c r="EX9" s="89">
        <f t="shared" si="5"/>
        <v>2069</v>
      </c>
      <c r="EY9" s="90"/>
      <c r="EZ9" s="89">
        <f>BaseYear</f>
        <v>2017</v>
      </c>
      <c r="FA9" s="89">
        <f t="shared" ref="FA9" si="6">EZ9+1</f>
        <v>2018</v>
      </c>
      <c r="FB9" s="89">
        <f t="shared" ref="FB9" si="7">FA9+1</f>
        <v>2019</v>
      </c>
      <c r="FC9" s="89">
        <f t="shared" ref="FC9" si="8">FB9+1</f>
        <v>2020</v>
      </c>
      <c r="FD9" s="89">
        <f t="shared" ref="FD9" si="9">FC9+1</f>
        <v>2021</v>
      </c>
      <c r="FE9" s="89">
        <f t="shared" ref="FE9" si="10">FD9+1</f>
        <v>2022</v>
      </c>
      <c r="FF9" s="89">
        <f t="shared" ref="FF9" si="11">FE9+1</f>
        <v>2023</v>
      </c>
      <c r="FG9" s="89">
        <f t="shared" ref="FG9" si="12">FF9+1</f>
        <v>2024</v>
      </c>
      <c r="FH9" s="89">
        <f t="shared" ref="FH9" si="13">FG9+1</f>
        <v>2025</v>
      </c>
      <c r="FI9" s="89">
        <f t="shared" ref="FI9" si="14">FH9+1</f>
        <v>2026</v>
      </c>
      <c r="FJ9" s="89">
        <f t="shared" ref="FJ9" si="15">FI9+1</f>
        <v>2027</v>
      </c>
      <c r="FK9" s="89">
        <f t="shared" ref="FK9" si="16">FJ9+1</f>
        <v>2028</v>
      </c>
      <c r="FL9" s="89">
        <f t="shared" ref="FL9" si="17">FK9+1</f>
        <v>2029</v>
      </c>
      <c r="FM9" s="89">
        <f t="shared" ref="FM9" si="18">FL9+1</f>
        <v>2030</v>
      </c>
      <c r="FN9" s="89">
        <f t="shared" ref="FN9" si="19">FM9+1</f>
        <v>2031</v>
      </c>
      <c r="FO9" s="89">
        <f t="shared" ref="FO9" si="20">FN9+1</f>
        <v>2032</v>
      </c>
      <c r="FP9" s="89">
        <f t="shared" ref="FP9" si="21">FO9+1</f>
        <v>2033</v>
      </c>
      <c r="FQ9" s="89">
        <f t="shared" ref="FQ9" si="22">FP9+1</f>
        <v>2034</v>
      </c>
      <c r="FR9" s="89">
        <f t="shared" ref="FR9" si="23">FQ9+1</f>
        <v>2035</v>
      </c>
      <c r="FS9" s="89">
        <f t="shared" ref="FS9" si="24">FR9+1</f>
        <v>2036</v>
      </c>
      <c r="FT9" s="89">
        <f t="shared" ref="FT9" si="25">FS9+1</f>
        <v>2037</v>
      </c>
      <c r="FU9" s="89">
        <f t="shared" ref="FU9" si="26">FT9+1</f>
        <v>2038</v>
      </c>
      <c r="FV9" s="89">
        <f t="shared" ref="FV9" si="27">FU9+1</f>
        <v>2039</v>
      </c>
      <c r="FW9" s="89">
        <f t="shared" ref="FW9" si="28">FV9+1</f>
        <v>2040</v>
      </c>
      <c r="FX9" s="89">
        <f t="shared" ref="FX9" si="29">FW9+1</f>
        <v>2041</v>
      </c>
      <c r="FY9" s="89">
        <f t="shared" ref="FY9" si="30">FX9+1</f>
        <v>2042</v>
      </c>
      <c r="FZ9" s="89">
        <f t="shared" ref="FZ9" si="31">FY9+1</f>
        <v>2043</v>
      </c>
      <c r="GA9" s="89">
        <f t="shared" ref="GA9" si="32">FZ9+1</f>
        <v>2044</v>
      </c>
      <c r="GB9" s="89">
        <f t="shared" ref="GB9" si="33">GA9+1</f>
        <v>2045</v>
      </c>
      <c r="GC9" s="89">
        <f t="shared" ref="GC9" si="34">GB9+1</f>
        <v>2046</v>
      </c>
      <c r="GD9" s="89">
        <f t="shared" ref="GD9" si="35">GC9+1</f>
        <v>2047</v>
      </c>
      <c r="GE9" s="89">
        <f t="shared" ref="GE9" si="36">GD9+1</f>
        <v>2048</v>
      </c>
      <c r="GF9" s="89">
        <f t="shared" ref="GF9" si="37">GE9+1</f>
        <v>2049</v>
      </c>
      <c r="GG9" s="89">
        <f t="shared" ref="GG9" si="38">GF9+1</f>
        <v>2050</v>
      </c>
      <c r="GH9" s="89">
        <f t="shared" ref="GH9" si="39">GG9+1</f>
        <v>2051</v>
      </c>
      <c r="GI9" s="89">
        <f t="shared" ref="GI9" si="40">GH9+1</f>
        <v>2052</v>
      </c>
      <c r="GJ9" s="89">
        <f t="shared" ref="GJ9" si="41">GI9+1</f>
        <v>2053</v>
      </c>
      <c r="GK9" s="89">
        <f t="shared" ref="GK9" si="42">GJ9+1</f>
        <v>2054</v>
      </c>
      <c r="GL9" s="89">
        <f t="shared" ref="GL9" si="43">GK9+1</f>
        <v>2055</v>
      </c>
      <c r="GM9" s="89">
        <f t="shared" ref="GM9" si="44">GL9+1</f>
        <v>2056</v>
      </c>
      <c r="GN9" s="89">
        <f t="shared" ref="GN9" si="45">GM9+1</f>
        <v>2057</v>
      </c>
      <c r="GO9" s="89">
        <f t="shared" ref="GO9" si="46">GN9+1</f>
        <v>2058</v>
      </c>
      <c r="GP9" s="89">
        <f t="shared" ref="GP9" si="47">GO9+1</f>
        <v>2059</v>
      </c>
      <c r="GQ9" s="89">
        <f t="shared" ref="GQ9" si="48">GP9+1</f>
        <v>2060</v>
      </c>
      <c r="GR9" s="89">
        <f t="shared" ref="GR9" si="49">GQ9+1</f>
        <v>2061</v>
      </c>
      <c r="GS9" s="89">
        <f t="shared" ref="GS9" si="50">GR9+1</f>
        <v>2062</v>
      </c>
      <c r="GT9" s="89">
        <f t="shared" ref="GT9" si="51">GS9+1</f>
        <v>2063</v>
      </c>
      <c r="GU9" s="89">
        <f t="shared" ref="GU9" si="52">GT9+1</f>
        <v>2064</v>
      </c>
      <c r="GV9" s="89">
        <f t="shared" ref="GV9" si="53">GU9+1</f>
        <v>2065</v>
      </c>
      <c r="GW9" s="89">
        <f t="shared" ref="GW9" si="54">GV9+1</f>
        <v>2066</v>
      </c>
      <c r="GX9" s="89">
        <f t="shared" ref="GX9" si="55">GW9+1</f>
        <v>2067</v>
      </c>
      <c r="GY9" s="89">
        <f t="shared" ref="GY9" si="56">GX9+1</f>
        <v>2068</v>
      </c>
      <c r="GZ9" s="89">
        <f t="shared" ref="GZ9" si="57">GY9+1</f>
        <v>2069</v>
      </c>
      <c r="HA9" s="90"/>
      <c r="HB9" s="145" t="s">
        <v>4</v>
      </c>
      <c r="HC9" s="145" t="s">
        <v>15</v>
      </c>
      <c r="HD9" s="145" t="s">
        <v>174</v>
      </c>
      <c r="HE9" s="145" t="s">
        <v>16</v>
      </c>
      <c r="HF9" s="145" t="s">
        <v>6</v>
      </c>
      <c r="HG9" s="145"/>
      <c r="HH9" s="145"/>
      <c r="HI9" s="145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5"/>
      <c r="IF9" s="145"/>
    </row>
    <row r="10" spans="1:240" s="36" customFormat="1" ht="14.45" customHeight="1">
      <c r="A10" s="39"/>
      <c r="B10" s="107" t="str">
        <f>D10&amp;"_"&amp;E10&amp;"_"&amp;F10&amp;"_"&amp;G10&amp;"_"&amp;H10&amp;"_"&amp;I10</f>
        <v>All_All_All_All_2017_Actual</v>
      </c>
      <c r="C10" s="107"/>
      <c r="D10" s="108" t="s">
        <v>28</v>
      </c>
      <c r="E10" s="108" t="s">
        <v>28</v>
      </c>
      <c r="F10" s="108" t="s">
        <v>28</v>
      </c>
      <c r="G10" s="108" t="s">
        <v>28</v>
      </c>
      <c r="H10" s="108">
        <v>2017</v>
      </c>
      <c r="I10" s="108" t="s">
        <v>161</v>
      </c>
      <c r="J10" s="37"/>
      <c r="K10" s="98"/>
      <c r="L10" s="38"/>
      <c r="M10" s="131"/>
      <c r="N10" s="130"/>
      <c r="O10" s="130"/>
      <c r="P10" s="37"/>
      <c r="Q10" s="127">
        <f ca="1">SUMIFS(OFFSET(Q$37,,,TotalMeasures),OFFSET($B$37,,,TotalMeasures),SUBSTITUTE($B10,"All","*"))</f>
        <v>3835121.6122000003</v>
      </c>
      <c r="R10" s="127">
        <f ca="1">SUMIFS(OFFSET(R$37,,,TotalMeasures),OFFSET($B$37,,,TotalMeasures),SUBSTITUTE($B10,"All","*"))</f>
        <v>3835121.6122000003</v>
      </c>
      <c r="S10" s="127">
        <f ca="1">SUMIFS(OFFSET(S$37,,,TotalMeasures),OFFSET($B$37,,,TotalMeasures),SUBSTITUTE($B10,"All","*"))</f>
        <v>3835121.6122000003</v>
      </c>
      <c r="T10" s="37"/>
      <c r="U10" s="127">
        <f ca="1">SUMIFS(OFFSET(U$37,,,TotalMeasures),OFFSET($B$37,,,TotalMeasures),SUBSTITUTE($B10,"All","*"))</f>
        <v>0</v>
      </c>
      <c r="V10" s="127">
        <f ca="1">SUMIFS(OFFSET(V$37,,,TotalMeasures),OFFSET($B$37,,,TotalMeasures),SUBSTITUTE($B10,"All","*"))</f>
        <v>0</v>
      </c>
      <c r="W10" s="127">
        <f ca="1">SUMIFS(OFFSET(W$37,,,TotalMeasures),OFFSET($B$37,,,TotalMeasures),SUBSTITUTE($B10,"All","*"))</f>
        <v>0</v>
      </c>
      <c r="X10" s="37"/>
      <c r="Y10" s="127">
        <f ca="1">SUMIFS(OFFSET(Y$37,,,TotalMeasures),OFFSET($B$37,,,TotalMeasures),SUBSTITUTE($B10,"All","*"))</f>
        <v>810.75682900000015</v>
      </c>
      <c r="Z10" s="127">
        <f ca="1">SUMIFS(OFFSET(Z$37,,,TotalMeasures),OFFSET($B$37,,,TotalMeasures),SUBSTITUTE($B10,"All","*"))</f>
        <v>810.75682900000015</v>
      </c>
      <c r="AA10" s="127">
        <f ca="1">SUMIFS(OFFSET(AA$37,,,TotalMeasures),OFFSET($B$37,,,TotalMeasures),SUBSTITUTE($B10,"All","*"))</f>
        <v>810.75682900000015</v>
      </c>
      <c r="AB10" s="37"/>
      <c r="AC10" s="127">
        <f ca="1">SUMIFS(OFFSET(AC$37,,,TotalMeasures),OFFSET($B$37,,,TotalMeasures),SUBSTITUTE($B10,"All","*"))</f>
        <v>0</v>
      </c>
      <c r="AD10" s="127">
        <f ca="1">SUMIFS(OFFSET(AD$37,,,TotalMeasures),OFFSET($B$37,,,TotalMeasures),SUBSTITUTE($B10,"All","*"))</f>
        <v>0</v>
      </c>
      <c r="AE10" s="127">
        <f ca="1">SUMIFS(OFFSET(AE$37,,,TotalMeasures),OFFSET($B$37,,,TotalMeasures),SUBSTITUTE($B10,"All","*"))</f>
        <v>0</v>
      </c>
      <c r="AF10" s="37"/>
      <c r="AG10" s="96"/>
      <c r="AH10" s="96"/>
      <c r="AI10" s="96">
        <f t="shared" ref="AI10:AM10" ca="1" si="58">SUMIFS(OFFSET(AI$37,,,TotalMeasures),OFFSET($B$37,,,TotalMeasures),SUBSTITUTE($B10,"All","*"))</f>
        <v>48650304.499999993</v>
      </c>
      <c r="AJ10" s="99">
        <f t="shared" ca="1" si="58"/>
        <v>683812.2</v>
      </c>
      <c r="AK10" s="99">
        <f t="shared" ca="1" si="58"/>
        <v>0</v>
      </c>
      <c r="AL10" s="99">
        <f t="shared" ca="1" si="58"/>
        <v>0</v>
      </c>
      <c r="AM10" s="99">
        <f t="shared" ca="1" si="58"/>
        <v>0</v>
      </c>
      <c r="AN10" s="161">
        <f ca="1">SUMIFS(OFFSET(AN$17,,,TotalPrograms),OFFSET($B$17,,,TotalPrograms),SUBSTITUTE($B10,"All","*"))</f>
        <v>376500.09</v>
      </c>
      <c r="AO10" s="161">
        <f ca="1">SUMIFS(OFFSET(AO$17,,,TotalPrograms),OFFSET($B$17,,,TotalPrograms),SUBSTITUTE($B10,"All","*"))</f>
        <v>345233.67</v>
      </c>
      <c r="AP10" s="99">
        <f ca="1">AO10+AN10</f>
        <v>721733.76</v>
      </c>
      <c r="AQ10" s="37"/>
      <c r="AR10" s="99">
        <f ca="1">SUMIFS(OFFSET(AR$37,,,TotalMeasures),OFFSET($B$37,,,TotalMeasures),SUBSTITUTE($B10,"All","*"))</f>
        <v>683812.2</v>
      </c>
      <c r="AS10" s="99">
        <f ca="1">SUMIFS(OFFSET(AS$37,,,TotalMeasures),OFFSET($B$37,,,TotalMeasures),SUBSTITUTE($B10,"All","*"))</f>
        <v>359938.99600576359</v>
      </c>
      <c r="AT10" s="161">
        <f ca="1">AN10</f>
        <v>376500.09</v>
      </c>
      <c r="AU10" s="99">
        <f ca="1">SUMPRODUCT(--($CX$9:$EX$9=$H10)*$AO10,'General Inputs'!$K$40:$BK$40)</f>
        <v>345233.67</v>
      </c>
      <c r="AV10" s="99">
        <f ca="1">SUMIFS(OFFSET(AV$37,,,TotalMeasures),OFFSET($B$37,,,TotalMeasures),SUBSTITUTE($B10,"All","*"))</f>
        <v>3635011.6924513308</v>
      </c>
      <c r="AW10" s="99">
        <f ca="1">SUMIFS(OFFSET(AW$37,,,TotalMeasures),OFFSET($B$37,,,TotalMeasures),SUBSTITUTE($B10,"All","*"))</f>
        <v>936014.28922824794</v>
      </c>
      <c r="AX10" s="99">
        <f ca="1">SUMIFS(OFFSET(AX$37,,,TotalMeasures),OFFSET($B$37,,,TotalMeasures),SUBSTITUTE($B10,"All","*"))</f>
        <v>147496.36221190976</v>
      </c>
      <c r="AY10" s="97">
        <f ca="1">SUMIFS(OFFSET(AY$37,,,TotalMeasures),OFFSET($B$37,,,TotalMeasures),SUBSTITUTE($B10,"All","*"))</f>
        <v>30156252.283530522</v>
      </c>
      <c r="AZ10" s="37"/>
      <c r="BA10" s="99">
        <f ca="1">BD10-BC10</f>
        <v>54464.781440157909</v>
      </c>
      <c r="BB10" s="101">
        <f ca="1">BD10/BC10</f>
        <v>1.0529274573932821</v>
      </c>
      <c r="BC10" s="99">
        <f ca="1">SUMIFS($BE10:$BH10,$BE$8:$BH$8,"Cost")</f>
        <v>1029045.8699999999</v>
      </c>
      <c r="BD10" s="99">
        <f ca="1">SUMIFS($BE10:$BH10,$BE$8:$BH$8,"BENEFIT")</f>
        <v>1083510.6514401578</v>
      </c>
      <c r="BE10" s="99">
        <f ca="1">AW10</f>
        <v>936014.28922824794</v>
      </c>
      <c r="BF10" s="99">
        <f ca="1">AX10</f>
        <v>147496.36221190976</v>
      </c>
      <c r="BG10" s="99">
        <f ca="1">AU10</f>
        <v>345233.67</v>
      </c>
      <c r="BH10" s="99">
        <f ca="1">AR10</f>
        <v>683812.2</v>
      </c>
      <c r="BI10" s="37"/>
      <c r="BJ10" s="99">
        <f ca="1">BM10-BL10</f>
        <v>414403.77744592144</v>
      </c>
      <c r="BK10" s="101">
        <f ca="1">BM10/BL10</f>
        <v>1.4027068078567979</v>
      </c>
      <c r="BL10" s="99">
        <f ca="1">SUMIFS($BN10:$BR10,$BN$8:$BR$8,"Cost")</f>
        <v>1029045.8699999999</v>
      </c>
      <c r="BM10" s="99">
        <f ca="1">SUMIFS($BN10:$BR10,$BN$8:$BR$8,"BENEFIT")</f>
        <v>1443449.6474459213</v>
      </c>
      <c r="BN10" s="99">
        <f ca="1">AW10</f>
        <v>936014.28922824794</v>
      </c>
      <c r="BO10" s="99">
        <f ca="1">AX10</f>
        <v>147496.36221190976</v>
      </c>
      <c r="BP10" s="99">
        <f ca="1">AS10</f>
        <v>359938.99600576359</v>
      </c>
      <c r="BQ10" s="99">
        <f ca="1">AU10</f>
        <v>345233.67</v>
      </c>
      <c r="BR10" s="99">
        <f ca="1">AR10</f>
        <v>683812.2</v>
      </c>
      <c r="BS10" s="37"/>
      <c r="BT10" s="99">
        <f t="shared" ref="BT10" ca="1" si="59">BX10-BW10</f>
        <v>3327699.5824513305</v>
      </c>
      <c r="BU10" s="101">
        <f t="shared" ref="BU10" ca="1" si="60">BX10/BW10</f>
        <v>5.8663939930456506</v>
      </c>
      <c r="BV10" s="101" t="e">
        <f ca="1">BW10/(BX10/AG10)</f>
        <v>#DIV/0!</v>
      </c>
      <c r="BW10" s="99">
        <f ca="1">SUMIFS($BY10:$CA10,$BY$8:$CA$8,"cost")</f>
        <v>683812.2</v>
      </c>
      <c r="BX10" s="99">
        <f ca="1">SUMIFS($BY10:$CA10,$BY$8:$CA$8,"benefit")</f>
        <v>4011511.7824513307</v>
      </c>
      <c r="BY10" s="99">
        <f ca="1">AV10</f>
        <v>3635011.6924513308</v>
      </c>
      <c r="BZ10" s="99">
        <f ca="1">AT10</f>
        <v>376500.09</v>
      </c>
      <c r="CA10" s="99">
        <f ca="1">AR10</f>
        <v>683812.2</v>
      </c>
      <c r="CB10" s="37"/>
      <c r="CC10" s="99">
        <f t="shared" ref="CC10" ca="1" si="61">CG10-CF10</f>
        <v>361776.89144015778</v>
      </c>
      <c r="CD10" s="101">
        <f t="shared" ref="CD10" ca="1" si="62">CG10/CF10</f>
        <v>1.5012608686063926</v>
      </c>
      <c r="CE10" s="102">
        <f ca="1">CF10/CONVERT($AY10,$Q$8,"kWh")/(1-$M10)</f>
        <v>2.3933138415683248E-2</v>
      </c>
      <c r="CF10" s="99">
        <f ca="1">SUMIFS($CH10:$CK10,$CH$8:$CK$8,"Cost")</f>
        <v>721733.76</v>
      </c>
      <c r="CG10" s="99">
        <f ca="1">SUMIFS($CH10:$CK10,$CH$8:$CK$8,"BENEFIT")</f>
        <v>1083510.6514401578</v>
      </c>
      <c r="CH10" s="99">
        <f ca="1">AW10</f>
        <v>936014.28922824794</v>
      </c>
      <c r="CI10" s="99">
        <f ca="1">AX10</f>
        <v>147496.36221190976</v>
      </c>
      <c r="CJ10" s="99">
        <f ca="1">AT10</f>
        <v>376500.09</v>
      </c>
      <c r="CK10" s="99">
        <f ca="1">AU10</f>
        <v>345233.67</v>
      </c>
      <c r="CL10" s="37"/>
      <c r="CM10" s="99">
        <f t="shared" ref="CM10" ca="1" si="63">CQ10-CP10</f>
        <v>-3273234.8010111731</v>
      </c>
      <c r="CN10" s="101">
        <f t="shared" ref="CN10" ca="1" si="64">CQ10/CP10</f>
        <v>0.24869725882895422</v>
      </c>
      <c r="CO10" s="126"/>
      <c r="CP10" s="99">
        <f ca="1">SUMIFS($CR10:$CV10,$CR$8:$CV$8,"Cost")</f>
        <v>4356745.4524513306</v>
      </c>
      <c r="CQ10" s="99">
        <f ca="1">SUMIFS($CR10:$CV10,$CR$8:$CV$8,"BENEFIT")</f>
        <v>1083510.6514401578</v>
      </c>
      <c r="CR10" s="99">
        <f ca="1">AW10</f>
        <v>936014.28922824794</v>
      </c>
      <c r="CS10" s="99">
        <f ca="1">AX10</f>
        <v>147496.36221190976</v>
      </c>
      <c r="CT10" s="99">
        <f ca="1">AV10</f>
        <v>3635011.6924513308</v>
      </c>
      <c r="CU10" s="99">
        <f ca="1">AT10</f>
        <v>376500.09</v>
      </c>
      <c r="CV10" s="99">
        <f ca="1">AU10</f>
        <v>345233.67</v>
      </c>
      <c r="CW10" s="37"/>
      <c r="CX10" s="48">
        <f t="shared" ref="CX10:EC10" ca="1" si="65">SUMIFS(OFFSET(CX$37,,,TotalMeasures),OFFSET($B$37,,,TotalMeasures),SUBSTITUTE($B10,"All","*"))</f>
        <v>3835121.6122000003</v>
      </c>
      <c r="CY10" s="48">
        <f t="shared" ca="1" si="65"/>
        <v>3835121.6122000003</v>
      </c>
      <c r="CZ10" s="48">
        <f t="shared" ca="1" si="65"/>
        <v>3835121.6122000003</v>
      </c>
      <c r="DA10" s="48">
        <f t="shared" ca="1" si="65"/>
        <v>3835121.6122000003</v>
      </c>
      <c r="DB10" s="48">
        <f t="shared" ca="1" si="65"/>
        <v>3835121.6122000003</v>
      </c>
      <c r="DC10" s="48">
        <f t="shared" ca="1" si="65"/>
        <v>3398024.6121999999</v>
      </c>
      <c r="DD10" s="48">
        <f t="shared" ca="1" si="65"/>
        <v>3398024.6121999999</v>
      </c>
      <c r="DE10" s="48">
        <f t="shared" ca="1" si="65"/>
        <v>3398024.6121999999</v>
      </c>
      <c r="DF10" s="48">
        <f t="shared" ca="1" si="65"/>
        <v>2762227.0631999997</v>
      </c>
      <c r="DG10" s="48">
        <f t="shared" ca="1" si="65"/>
        <v>2762227.0631999997</v>
      </c>
      <c r="DH10" s="48">
        <f t="shared" ca="1" si="65"/>
        <v>2756099.0631999997</v>
      </c>
      <c r="DI10" s="48">
        <f t="shared" ca="1" si="65"/>
        <v>2756099.0631999997</v>
      </c>
      <c r="DJ10" s="48">
        <f t="shared" ca="1" si="65"/>
        <v>2756099.0631999997</v>
      </c>
      <c r="DK10" s="48">
        <f t="shared" ca="1" si="65"/>
        <v>2742819.0631999997</v>
      </c>
      <c r="DL10" s="48">
        <f t="shared" ca="1" si="65"/>
        <v>2737146.8072000002</v>
      </c>
      <c r="DM10" s="48">
        <f t="shared" ca="1" si="65"/>
        <v>6057.9940000000006</v>
      </c>
      <c r="DN10" s="48">
        <f t="shared" ca="1" si="65"/>
        <v>923.71100000000001</v>
      </c>
      <c r="DO10" s="48">
        <f t="shared" ca="1" si="65"/>
        <v>923.71100000000001</v>
      </c>
      <c r="DP10" s="48">
        <f t="shared" ca="1" si="65"/>
        <v>0</v>
      </c>
      <c r="DQ10" s="48">
        <f t="shared" ca="1" si="65"/>
        <v>0</v>
      </c>
      <c r="DR10" s="48">
        <f t="shared" ca="1" si="65"/>
        <v>0</v>
      </c>
      <c r="DS10" s="48">
        <f t="shared" ca="1" si="65"/>
        <v>0</v>
      </c>
      <c r="DT10" s="48">
        <f t="shared" ca="1" si="65"/>
        <v>0</v>
      </c>
      <c r="DU10" s="48">
        <f t="shared" ca="1" si="65"/>
        <v>0</v>
      </c>
      <c r="DV10" s="48">
        <f t="shared" ca="1" si="65"/>
        <v>0</v>
      </c>
      <c r="DW10" s="48">
        <f t="shared" ca="1" si="65"/>
        <v>0</v>
      </c>
      <c r="DX10" s="48">
        <f t="shared" ca="1" si="65"/>
        <v>0</v>
      </c>
      <c r="DY10" s="48">
        <f t="shared" ca="1" si="65"/>
        <v>0</v>
      </c>
      <c r="DZ10" s="48">
        <f t="shared" ca="1" si="65"/>
        <v>0</v>
      </c>
      <c r="EA10" s="48">
        <f t="shared" ca="1" si="65"/>
        <v>0</v>
      </c>
      <c r="EB10" s="48">
        <f t="shared" ca="1" si="65"/>
        <v>0</v>
      </c>
      <c r="EC10" s="48">
        <f t="shared" ca="1" si="65"/>
        <v>0</v>
      </c>
      <c r="ED10" s="48">
        <f t="shared" ref="ED10:EX10" ca="1" si="66">SUMIFS(OFFSET(ED$37,,,TotalMeasures),OFFSET($B$37,,,TotalMeasures),SUBSTITUTE($B10,"All","*"))</f>
        <v>0</v>
      </c>
      <c r="EE10" s="48">
        <f t="shared" ca="1" si="66"/>
        <v>0</v>
      </c>
      <c r="EF10" s="48">
        <f t="shared" ca="1" si="66"/>
        <v>0</v>
      </c>
      <c r="EG10" s="48">
        <f t="shared" ca="1" si="66"/>
        <v>0</v>
      </c>
      <c r="EH10" s="48">
        <f t="shared" ca="1" si="66"/>
        <v>0</v>
      </c>
      <c r="EI10" s="48">
        <f t="shared" ca="1" si="66"/>
        <v>0</v>
      </c>
      <c r="EJ10" s="48">
        <f t="shared" ca="1" si="66"/>
        <v>0</v>
      </c>
      <c r="EK10" s="48">
        <f t="shared" ca="1" si="66"/>
        <v>0</v>
      </c>
      <c r="EL10" s="48">
        <f t="shared" ca="1" si="66"/>
        <v>0</v>
      </c>
      <c r="EM10" s="48">
        <f t="shared" ca="1" si="66"/>
        <v>0</v>
      </c>
      <c r="EN10" s="48">
        <f t="shared" ca="1" si="66"/>
        <v>0</v>
      </c>
      <c r="EO10" s="48">
        <f t="shared" ca="1" si="66"/>
        <v>0</v>
      </c>
      <c r="EP10" s="48">
        <f t="shared" ca="1" si="66"/>
        <v>0</v>
      </c>
      <c r="EQ10" s="48">
        <f t="shared" ca="1" si="66"/>
        <v>0</v>
      </c>
      <c r="ER10" s="48">
        <f t="shared" ca="1" si="66"/>
        <v>0</v>
      </c>
      <c r="ES10" s="48">
        <f t="shared" ca="1" si="66"/>
        <v>0</v>
      </c>
      <c r="ET10" s="48">
        <f t="shared" ca="1" si="66"/>
        <v>0</v>
      </c>
      <c r="EU10" s="48">
        <f t="shared" ca="1" si="66"/>
        <v>0</v>
      </c>
      <c r="EV10" s="48">
        <f t="shared" ca="1" si="66"/>
        <v>0</v>
      </c>
      <c r="EW10" s="48">
        <f t="shared" ca="1" si="66"/>
        <v>0</v>
      </c>
      <c r="EX10" s="48">
        <f t="shared" ca="1" si="66"/>
        <v>0</v>
      </c>
      <c r="EY10" s="68"/>
      <c r="EZ10" s="48">
        <f t="shared" ref="EZ10:GE10" ca="1" si="67">SUMIFS(OFFSET(EZ$37,,,TotalMeasures),OFFSET($B$37,,,TotalMeasures),SUBSTITUTE($B10,"All","*"))</f>
        <v>810.75682900000015</v>
      </c>
      <c r="FA10" s="48">
        <f t="shared" ca="1" si="67"/>
        <v>810.75682900000015</v>
      </c>
      <c r="FB10" s="48">
        <f t="shared" ca="1" si="67"/>
        <v>810.75682900000015</v>
      </c>
      <c r="FC10" s="48">
        <f t="shared" ca="1" si="67"/>
        <v>810.75682900000015</v>
      </c>
      <c r="FD10" s="48">
        <f t="shared" ca="1" si="67"/>
        <v>810.75682900000015</v>
      </c>
      <c r="FE10" s="48">
        <f t="shared" ca="1" si="67"/>
        <v>766.71682900000008</v>
      </c>
      <c r="FF10" s="48">
        <f t="shared" ca="1" si="67"/>
        <v>766.71682900000008</v>
      </c>
      <c r="FG10" s="48">
        <f t="shared" ca="1" si="67"/>
        <v>766.71682900000008</v>
      </c>
      <c r="FH10" s="48">
        <f t="shared" ca="1" si="67"/>
        <v>629.98661400000015</v>
      </c>
      <c r="FI10" s="48">
        <f t="shared" ca="1" si="67"/>
        <v>629.98661400000015</v>
      </c>
      <c r="FJ10" s="48">
        <f t="shared" ca="1" si="67"/>
        <v>628.94661400000018</v>
      </c>
      <c r="FK10" s="48">
        <f t="shared" ca="1" si="67"/>
        <v>628.94661400000018</v>
      </c>
      <c r="FL10" s="48">
        <f t="shared" ca="1" si="67"/>
        <v>628.94661400000018</v>
      </c>
      <c r="FM10" s="48">
        <f t="shared" ca="1" si="67"/>
        <v>627.72661400000015</v>
      </c>
      <c r="FN10" s="48">
        <f t="shared" ca="1" si="67"/>
        <v>626.36459200000013</v>
      </c>
      <c r="FO10" s="48">
        <f t="shared" ca="1" si="67"/>
        <v>2.7336049999999998</v>
      </c>
      <c r="FP10" s="48">
        <f t="shared" ca="1" si="67"/>
        <v>1.4510000000000001</v>
      </c>
      <c r="FQ10" s="48">
        <f t="shared" ca="1" si="67"/>
        <v>1.4510000000000001</v>
      </c>
      <c r="FR10" s="48">
        <f t="shared" ca="1" si="67"/>
        <v>0</v>
      </c>
      <c r="FS10" s="48">
        <f t="shared" ca="1" si="67"/>
        <v>0</v>
      </c>
      <c r="FT10" s="48">
        <f t="shared" ca="1" si="67"/>
        <v>0</v>
      </c>
      <c r="FU10" s="48">
        <f t="shared" ca="1" si="67"/>
        <v>0</v>
      </c>
      <c r="FV10" s="48">
        <f t="shared" ca="1" si="67"/>
        <v>0</v>
      </c>
      <c r="FW10" s="48">
        <f t="shared" ca="1" si="67"/>
        <v>0</v>
      </c>
      <c r="FX10" s="48">
        <f t="shared" ca="1" si="67"/>
        <v>0</v>
      </c>
      <c r="FY10" s="48">
        <f t="shared" ca="1" si="67"/>
        <v>0</v>
      </c>
      <c r="FZ10" s="48">
        <f t="shared" ca="1" si="67"/>
        <v>0</v>
      </c>
      <c r="GA10" s="48">
        <f t="shared" ca="1" si="67"/>
        <v>0</v>
      </c>
      <c r="GB10" s="48">
        <f t="shared" ca="1" si="67"/>
        <v>0</v>
      </c>
      <c r="GC10" s="48">
        <f t="shared" ca="1" si="67"/>
        <v>0</v>
      </c>
      <c r="GD10" s="48">
        <f t="shared" ca="1" si="67"/>
        <v>0</v>
      </c>
      <c r="GE10" s="48">
        <f t="shared" ca="1" si="67"/>
        <v>0</v>
      </c>
      <c r="GF10" s="48">
        <f t="shared" ref="GF10:GZ10" ca="1" si="68">SUMIFS(OFFSET(GF$37,,,TotalMeasures),OFFSET($B$37,,,TotalMeasures),SUBSTITUTE($B10,"All","*"))</f>
        <v>0</v>
      </c>
      <c r="GG10" s="48">
        <f t="shared" ca="1" si="68"/>
        <v>0</v>
      </c>
      <c r="GH10" s="48">
        <f t="shared" ca="1" si="68"/>
        <v>0</v>
      </c>
      <c r="GI10" s="48">
        <f t="shared" ca="1" si="68"/>
        <v>0</v>
      </c>
      <c r="GJ10" s="48">
        <f t="shared" ca="1" si="68"/>
        <v>0</v>
      </c>
      <c r="GK10" s="48">
        <f t="shared" ca="1" si="68"/>
        <v>0</v>
      </c>
      <c r="GL10" s="48">
        <f t="shared" ca="1" si="68"/>
        <v>0</v>
      </c>
      <c r="GM10" s="48">
        <f t="shared" ca="1" si="68"/>
        <v>0</v>
      </c>
      <c r="GN10" s="48">
        <f t="shared" ca="1" si="68"/>
        <v>0</v>
      </c>
      <c r="GO10" s="48">
        <f t="shared" ca="1" si="68"/>
        <v>0</v>
      </c>
      <c r="GP10" s="48">
        <f t="shared" ca="1" si="68"/>
        <v>0</v>
      </c>
      <c r="GQ10" s="48">
        <f t="shared" ca="1" si="68"/>
        <v>0</v>
      </c>
      <c r="GR10" s="48">
        <f t="shared" ca="1" si="68"/>
        <v>0</v>
      </c>
      <c r="GS10" s="48">
        <f t="shared" ca="1" si="68"/>
        <v>0</v>
      </c>
      <c r="GT10" s="48">
        <f t="shared" ca="1" si="68"/>
        <v>0</v>
      </c>
      <c r="GU10" s="48">
        <f t="shared" ca="1" si="68"/>
        <v>0</v>
      </c>
      <c r="GV10" s="48">
        <f t="shared" ca="1" si="68"/>
        <v>0</v>
      </c>
      <c r="GW10" s="48">
        <f t="shared" ca="1" si="68"/>
        <v>0</v>
      </c>
      <c r="GX10" s="48">
        <f t="shared" ca="1" si="68"/>
        <v>0</v>
      </c>
      <c r="GY10" s="48">
        <f t="shared" ca="1" si="68"/>
        <v>0</v>
      </c>
      <c r="GZ10" s="48">
        <f t="shared" ca="1" si="68"/>
        <v>0</v>
      </c>
      <c r="HA10" s="68"/>
      <c r="HB10" s="148">
        <f t="shared" ref="HB10" ca="1" si="69">IFERROR(BB10,"n/a")</f>
        <v>1.0529274573932821</v>
      </c>
      <c r="HC10" s="148">
        <f ca="1">IFERROR(CD10,"n/a")</f>
        <v>1.5012608686063926</v>
      </c>
      <c r="HD10" s="148">
        <f t="shared" ref="HD10" ca="1" si="70">IFERROR(BK10,"n/a")</f>
        <v>1.4027068078567979</v>
      </c>
      <c r="HE10" s="148">
        <f ca="1">IFERROR(BU10,"n/a")</f>
        <v>5.8663939930456506</v>
      </c>
      <c r="HF10" s="148">
        <f ca="1">IFERROR(CN10,"n/a")</f>
        <v>0.24869725882895422</v>
      </c>
      <c r="HG10" s="146"/>
      <c r="HH10" s="147"/>
      <c r="HI10" s="147"/>
      <c r="HJ10" s="147"/>
      <c r="HK10" s="148"/>
      <c r="HL10" s="147"/>
      <c r="HM10" s="147"/>
      <c r="HN10" s="147"/>
      <c r="HO10" s="148"/>
      <c r="HP10" s="146"/>
      <c r="HQ10" s="147"/>
      <c r="HR10" s="147"/>
      <c r="HS10" s="147"/>
      <c r="HT10" s="148"/>
      <c r="HU10" s="147"/>
      <c r="HV10" s="147"/>
      <c r="HW10" s="147"/>
      <c r="HX10" s="148"/>
      <c r="HY10" s="149"/>
      <c r="HZ10" s="148"/>
      <c r="IA10" s="148"/>
      <c r="IB10" s="150"/>
      <c r="IC10" s="148"/>
      <c r="ID10" s="150"/>
      <c r="IE10" s="148"/>
      <c r="IF10" s="151"/>
    </row>
    <row r="11" spans="1:240" s="36" customFormat="1" ht="14.45" customHeight="1">
      <c r="A11" s="39"/>
      <c r="B11" s="109"/>
      <c r="C11" s="109"/>
      <c r="D11" s="110"/>
      <c r="E11" s="110"/>
      <c r="F11" s="110"/>
      <c r="G11" s="110"/>
      <c r="H11" s="110"/>
      <c r="I11" s="110"/>
      <c r="J11" s="111"/>
      <c r="K11" s="112"/>
      <c r="L11" s="113"/>
      <c r="M11" s="114"/>
      <c r="N11" s="115"/>
      <c r="O11" s="115"/>
      <c r="P11" s="111"/>
      <c r="Q11" s="128"/>
      <c r="R11" s="128"/>
      <c r="S11" s="128"/>
      <c r="T11" s="111"/>
      <c r="U11" s="128"/>
      <c r="V11" s="128"/>
      <c r="W11" s="128"/>
      <c r="X11" s="111"/>
      <c r="Y11" s="128"/>
      <c r="Z11" s="128"/>
      <c r="AA11" s="128"/>
      <c r="AB11" s="111"/>
      <c r="AC11" s="128"/>
      <c r="AD11" s="128"/>
      <c r="AE11" s="128"/>
      <c r="AF11" s="111"/>
      <c r="AG11" s="116"/>
      <c r="AH11" s="116"/>
      <c r="AI11" s="116"/>
      <c r="AJ11" s="117"/>
      <c r="AK11" s="117"/>
      <c r="AL11" s="117"/>
      <c r="AM11" s="117"/>
      <c r="AN11" s="117"/>
      <c r="AO11" s="117"/>
      <c r="AP11" s="117"/>
      <c r="AQ11" s="111"/>
      <c r="AR11" s="117"/>
      <c r="AS11" s="117"/>
      <c r="AT11" s="117"/>
      <c r="AU11" s="117"/>
      <c r="AV11" s="117"/>
      <c r="AW11" s="117"/>
      <c r="AX11" s="117"/>
      <c r="AY11" s="162"/>
      <c r="AZ11" s="111"/>
      <c r="BA11" s="117"/>
      <c r="BB11" s="118"/>
      <c r="BC11" s="117"/>
      <c r="BD11" s="117"/>
      <c r="BE11" s="117"/>
      <c r="BF11" s="117"/>
      <c r="BG11" s="117"/>
      <c r="BH11" s="117"/>
      <c r="BI11" s="111"/>
      <c r="BJ11" s="117"/>
      <c r="BK11" s="118"/>
      <c r="BL11" s="117"/>
      <c r="BM11" s="117"/>
      <c r="BN11" s="117"/>
      <c r="BO11" s="117"/>
      <c r="BP11" s="117"/>
      <c r="BQ11" s="117"/>
      <c r="BR11" s="117"/>
      <c r="BS11" s="111"/>
      <c r="BT11" s="117"/>
      <c r="BU11" s="118"/>
      <c r="BV11" s="118"/>
      <c r="BW11" s="117"/>
      <c r="BX11" s="117"/>
      <c r="BY11" s="117"/>
      <c r="BZ11" s="117"/>
      <c r="CA11" s="117"/>
      <c r="CB11" s="111"/>
      <c r="CC11" s="117"/>
      <c r="CD11" s="118"/>
      <c r="CE11" s="119"/>
      <c r="CF11" s="117"/>
      <c r="CG11" s="117"/>
      <c r="CH11" s="117"/>
      <c r="CI11" s="117">
        <f t="shared" ref="CI11:CI69" si="71">AX11</f>
        <v>0</v>
      </c>
      <c r="CJ11" s="117">
        <f t="shared" ref="CJ11:CJ69" si="72">AT11</f>
        <v>0</v>
      </c>
      <c r="CK11" s="117"/>
      <c r="CL11" s="111"/>
      <c r="CM11" s="117"/>
      <c r="CN11" s="118"/>
      <c r="CO11" s="129"/>
      <c r="CP11" s="117"/>
      <c r="CQ11" s="117"/>
      <c r="CR11" s="117"/>
      <c r="CS11" s="117">
        <f t="shared" ref="CS11:CS69" si="73">AX11</f>
        <v>0</v>
      </c>
      <c r="CT11" s="117"/>
      <c r="CU11" s="117"/>
      <c r="CV11" s="117"/>
      <c r="CW11" s="111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68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68"/>
      <c r="HB11" s="148">
        <f t="shared" ref="HB11:HB67" si="74">IFERROR(BB11,"n/a")</f>
        <v>0</v>
      </c>
      <c r="HC11" s="148">
        <f t="shared" ref="HC11:HC43" si="75">IFERROR(CD11,"n/a")</f>
        <v>0</v>
      </c>
      <c r="HD11" s="148">
        <f t="shared" ref="HD11:HD67" si="76">IFERROR(BK11,"n/a")</f>
        <v>0</v>
      </c>
      <c r="HE11" s="148">
        <f t="shared" ref="HE11:HE43" si="77">IFERROR(BU11,"n/a")</f>
        <v>0</v>
      </c>
      <c r="HF11" s="148">
        <f t="shared" ref="HF11:HF43" si="78">IFERROR(CN11,"n/a")</f>
        <v>0</v>
      </c>
      <c r="HG11" s="146"/>
      <c r="HH11" s="147"/>
      <c r="HI11" s="147"/>
      <c r="HJ11" s="147"/>
      <c r="HK11" s="148"/>
      <c r="HL11" s="147"/>
      <c r="HM11" s="147"/>
      <c r="HN11" s="147"/>
      <c r="HO11" s="148"/>
      <c r="HP11" s="146"/>
      <c r="HQ11" s="147"/>
      <c r="HR11" s="147"/>
      <c r="HS11" s="147"/>
      <c r="HT11" s="148"/>
      <c r="HU11" s="147"/>
      <c r="HV11" s="147"/>
      <c r="HW11" s="147"/>
      <c r="HX11" s="148"/>
      <c r="HY11" s="149"/>
      <c r="HZ11" s="148"/>
      <c r="IA11" s="148"/>
      <c r="IB11" s="150"/>
      <c r="IC11" s="148"/>
      <c r="ID11" s="150"/>
      <c r="IE11" s="148"/>
      <c r="IF11" s="151"/>
    </row>
    <row r="12" spans="1:240" s="36" customFormat="1" ht="14.45" customHeight="1">
      <c r="A12" s="39"/>
      <c r="B12" s="107" t="str">
        <f t="shared" ref="B12:B15" si="79">D12&amp;"_"&amp;E12&amp;"_"&amp;F12&amp;"_"&amp;G12&amp;"_"&amp;H12&amp;"_"&amp;I12</f>
        <v>Residential_All_All_All_2017_Actual</v>
      </c>
      <c r="C12" s="107"/>
      <c r="D12" s="108" t="s">
        <v>1</v>
      </c>
      <c r="E12" s="108" t="s">
        <v>28</v>
      </c>
      <c r="F12" s="108" t="s">
        <v>28</v>
      </c>
      <c r="G12" s="108" t="s">
        <v>28</v>
      </c>
      <c r="H12" s="108">
        <v>2017</v>
      </c>
      <c r="I12" s="108" t="s">
        <v>161</v>
      </c>
      <c r="J12" s="37"/>
      <c r="K12" s="98"/>
      <c r="L12" s="38"/>
      <c r="M12" s="131"/>
      <c r="N12" s="130"/>
      <c r="O12" s="130"/>
      <c r="P12" s="37"/>
      <c r="Q12" s="127">
        <f ca="1">SUMIFS(OFFSET(Q$37,,,TotalMeasures),OFFSET($B$37,,,TotalMeasures),SUBSTITUTE($B12,"All","*"))</f>
        <v>553369.71100000001</v>
      </c>
      <c r="R12" s="127">
        <f t="shared" ref="Q12:S15" ca="1" si="80">SUMIFS(OFFSET(R$37,,,TotalMeasures),OFFSET($B$37,,,TotalMeasures),SUBSTITUTE($B12,"All","*"))</f>
        <v>553369.71100000001</v>
      </c>
      <c r="S12" s="127">
        <f t="shared" ca="1" si="80"/>
        <v>553369.71100000001</v>
      </c>
      <c r="T12" s="37"/>
      <c r="U12" s="127">
        <f t="shared" ref="U12:W15" ca="1" si="81">SUMIFS(OFFSET(U$37,,,TotalMeasures),OFFSET($B$37,,,TotalMeasures),SUBSTITUTE($B12,"All","*"))</f>
        <v>0</v>
      </c>
      <c r="V12" s="127">
        <f t="shared" ca="1" si="81"/>
        <v>0</v>
      </c>
      <c r="W12" s="127">
        <f t="shared" ca="1" si="81"/>
        <v>0</v>
      </c>
      <c r="X12" s="37"/>
      <c r="Y12" s="127">
        <f t="shared" ref="Y12:AA15" ca="1" si="82">SUMIFS(OFFSET(Y$37,,,TotalMeasures),OFFSET($B$37,,,TotalMeasures),SUBSTITUTE($B12,"All","*"))</f>
        <v>58.692</v>
      </c>
      <c r="Z12" s="127">
        <f t="shared" ca="1" si="82"/>
        <v>58.692</v>
      </c>
      <c r="AA12" s="127">
        <f t="shared" ca="1" si="82"/>
        <v>58.692</v>
      </c>
      <c r="AB12" s="37"/>
      <c r="AC12" s="127">
        <f t="shared" ref="AC12:AE15" ca="1" si="83">SUMIFS(OFFSET(AC$37,,,TotalMeasures),OFFSET($B$37,,,TotalMeasures),SUBSTITUTE($B12,"All","*"))</f>
        <v>0</v>
      </c>
      <c r="AD12" s="127">
        <f t="shared" ca="1" si="83"/>
        <v>0</v>
      </c>
      <c r="AE12" s="127">
        <f t="shared" ca="1" si="83"/>
        <v>0</v>
      </c>
      <c r="AF12" s="37"/>
      <c r="AG12" s="96"/>
      <c r="AH12" s="96"/>
      <c r="AI12" s="96">
        <f t="shared" ref="AI12:AM15" ca="1" si="84">SUMIFS(OFFSET(AI$37,,,TotalMeasures),OFFSET($B$37,,,TotalMeasures),SUBSTITUTE($B12,"All","*"))</f>
        <v>3203559.798</v>
      </c>
      <c r="AJ12" s="99">
        <f t="shared" ca="1" si="84"/>
        <v>7485</v>
      </c>
      <c r="AK12" s="99">
        <f t="shared" ca="1" si="84"/>
        <v>0</v>
      </c>
      <c r="AL12" s="99">
        <f t="shared" ca="1" si="84"/>
        <v>0</v>
      </c>
      <c r="AM12" s="99">
        <f t="shared" ca="1" si="84"/>
        <v>0</v>
      </c>
      <c r="AN12" s="161">
        <f t="shared" ref="AN12:AO15" ca="1" si="85">SUMIFS(OFFSET(AN$17,,,TotalPrograms),OFFSET($B$17,,,TotalPrograms),SUBSTITUTE($B12,"All","*"))</f>
        <v>10448.299999999999</v>
      </c>
      <c r="AO12" s="161">
        <f t="shared" ca="1" si="85"/>
        <v>72081.049999999988</v>
      </c>
      <c r="AP12" s="99">
        <f t="shared" ref="AP12:AP15" ca="1" si="86">AO12+AN12</f>
        <v>82529.349999999991</v>
      </c>
      <c r="AQ12" s="37"/>
      <c r="AR12" s="99">
        <f t="shared" ref="AR12:AS15" ca="1" si="87">SUMIFS(OFFSET(AR$37,,,TotalMeasures),OFFSET($B$37,,,TotalMeasures),SUBSTITUTE($B12,"All","*"))</f>
        <v>7485</v>
      </c>
      <c r="AS12" s="99">
        <f t="shared" ca="1" si="87"/>
        <v>31041.641158788261</v>
      </c>
      <c r="AT12" s="161">
        <f ca="1">AN12</f>
        <v>10448.299999999999</v>
      </c>
      <c r="AU12" s="99">
        <f ca="1">SUMPRODUCT(--($CX$9:$EX$9=$H12)*$AO12,'General Inputs'!$K$40:$BK$40)</f>
        <v>72081.049999999988</v>
      </c>
      <c r="AV12" s="99">
        <f t="shared" ref="AV12:AY15" ca="1" si="88">SUMIFS(OFFSET(AV$37,,,TotalMeasures),OFFSET($B$37,,,TotalMeasures),SUBSTITUTE($B12,"All","*"))</f>
        <v>377812.69004068698</v>
      </c>
      <c r="AW12" s="99">
        <f ca="1">SUMIFS(OFFSET(AW$37,,,TotalMeasures),OFFSET($B$37,,,TotalMeasures),SUBSTITUTE($B12,"All","*"))</f>
        <v>77500.951264703399</v>
      </c>
      <c r="AX12" s="99">
        <f t="shared" ca="1" si="88"/>
        <v>6125.8422981658741</v>
      </c>
      <c r="AY12" s="97">
        <f t="shared" ca="1" si="88"/>
        <v>2600717.2672789642</v>
      </c>
      <c r="AZ12" s="37"/>
      <c r="BA12" s="99">
        <f ca="1">BD12-BC12</f>
        <v>4060.7435628692911</v>
      </c>
      <c r="BB12" s="101">
        <f t="shared" ref="BB12:BB15" ca="1" si="89">BD12/BC12</f>
        <v>1.0510361336634066</v>
      </c>
      <c r="BC12" s="99">
        <f t="shared" ref="BC12:BC15" ca="1" si="90">SUMIFS($BE12:$BH12,$BE$8:$BH$8,"Cost")</f>
        <v>79566.049999999988</v>
      </c>
      <c r="BD12" s="99">
        <f t="shared" ref="BD12:BD15" ca="1" si="91">SUMIFS($BE12:$BH12,$BE$8:$BH$8,"BENEFIT")</f>
        <v>83626.793562869279</v>
      </c>
      <c r="BE12" s="99">
        <f ca="1">AW12</f>
        <v>77500.951264703399</v>
      </c>
      <c r="BF12" s="99">
        <f t="shared" ref="BF12:BF15" ca="1" si="92">AX12</f>
        <v>6125.8422981658741</v>
      </c>
      <c r="BG12" s="99">
        <f ca="1">AU12</f>
        <v>72081.049999999988</v>
      </c>
      <c r="BH12" s="99">
        <f t="shared" ref="BH12:BH15" ca="1" si="93">AR12</f>
        <v>7485</v>
      </c>
      <c r="BI12" s="37"/>
      <c r="BJ12" s="99">
        <f t="shared" ref="BJ12:BJ15" ca="1" si="94">BM12-BL12</f>
        <v>35102.384721657552</v>
      </c>
      <c r="BK12" s="101">
        <f t="shared" ref="BK12:BK15" ca="1" si="95">BM12/BL12</f>
        <v>1.4411728962498145</v>
      </c>
      <c r="BL12" s="99">
        <f t="shared" ref="BL12:BL15" ca="1" si="96">SUMIFS($BN12:$BR12,$BN$8:$BR$8,"Cost")</f>
        <v>79566.049999999988</v>
      </c>
      <c r="BM12" s="99">
        <f t="shared" ref="BM12:BM15" ca="1" si="97">SUMIFS($BN12:$BR12,$BN$8:$BR$8,"BENEFIT")</f>
        <v>114668.43472165754</v>
      </c>
      <c r="BN12" s="99">
        <f t="shared" ref="BN12:BN15" ca="1" si="98">AW12</f>
        <v>77500.951264703399</v>
      </c>
      <c r="BO12" s="99">
        <f t="shared" ref="BO12:BO15" ca="1" si="99">AX12</f>
        <v>6125.8422981658741</v>
      </c>
      <c r="BP12" s="99">
        <f t="shared" ref="BP12:BP15" ca="1" si="100">AS12</f>
        <v>31041.641158788261</v>
      </c>
      <c r="BQ12" s="99">
        <f t="shared" ref="BQ12:BQ15" ca="1" si="101">AU12</f>
        <v>72081.049999999988</v>
      </c>
      <c r="BR12" s="99">
        <f t="shared" ref="BR12:BR15" ca="1" si="102">AR12</f>
        <v>7485</v>
      </c>
      <c r="BS12" s="37"/>
      <c r="BT12" s="99">
        <f t="shared" ref="BT12:BT15" ca="1" si="103">BX12-BW12</f>
        <v>380775.99004068697</v>
      </c>
      <c r="BU12" s="101">
        <f t="shared" ref="BU12:BU15" ca="1" si="104">BX12/BW12</f>
        <v>51.871875756938806</v>
      </c>
      <c r="BV12" s="101" t="e">
        <f t="shared" ref="BV12:BV15" ca="1" si="105">BW12/(BX12/AG12)</f>
        <v>#DIV/0!</v>
      </c>
      <c r="BW12" s="99">
        <f t="shared" ref="BW12:BW15" ca="1" si="106">SUMIFS($BY12:$CA12,$BY$8:$CA$8,"cost")</f>
        <v>7485</v>
      </c>
      <c r="BX12" s="99">
        <f t="shared" ref="BX12:BX15" ca="1" si="107">SUMIFS($BY12:$CA12,$BY$8:$CA$8,"benefit")</f>
        <v>388260.99004068697</v>
      </c>
      <c r="BY12" s="99">
        <f t="shared" ref="BY12:BY15" ca="1" si="108">AV12</f>
        <v>377812.69004068698</v>
      </c>
      <c r="BZ12" s="99">
        <f t="shared" ref="BZ12:BZ15" ca="1" si="109">AT12</f>
        <v>10448.299999999999</v>
      </c>
      <c r="CA12" s="99">
        <f t="shared" ref="CA12:CA15" ca="1" si="110">AR12</f>
        <v>7485</v>
      </c>
      <c r="CB12" s="37"/>
      <c r="CC12" s="99">
        <f t="shared" ref="CC12:CC15" ca="1" si="111">CG12-CF12</f>
        <v>1097.4435628692881</v>
      </c>
      <c r="CD12" s="101">
        <f t="shared" ref="CD12:CD15" ca="1" si="112">CG12/CF12</f>
        <v>1.0132976154891478</v>
      </c>
      <c r="CE12" s="102">
        <f t="shared" ref="CE12:CE15" ca="1" si="113">CF12/CONVERT($AY12,$Q$8,"kWh")/(1-$M12)</f>
        <v>3.1733303361478983E-2</v>
      </c>
      <c r="CF12" s="99">
        <f t="shared" ref="CF12:CF15" ca="1" si="114">SUMIFS($CH12:$CK12,$CH$8:$CK$8,"Cost")</f>
        <v>82529.349999999991</v>
      </c>
      <c r="CG12" s="99">
        <f t="shared" ref="CG12:CG15" ca="1" si="115">SUMIFS($CH12:$CK12,$CH$8:$CK$8,"BENEFIT")</f>
        <v>83626.793562869279</v>
      </c>
      <c r="CH12" s="99">
        <f t="shared" ref="CH12:CH15" ca="1" si="116">AW12</f>
        <v>77500.951264703399</v>
      </c>
      <c r="CI12" s="99">
        <f t="shared" ca="1" si="71"/>
        <v>6125.8422981658741</v>
      </c>
      <c r="CJ12" s="99">
        <f t="shared" ca="1" si="72"/>
        <v>10448.299999999999</v>
      </c>
      <c r="CK12" s="99">
        <f t="shared" ref="CK12:CK15" ca="1" si="117">AU12</f>
        <v>72081.049999999988</v>
      </c>
      <c r="CL12" s="37"/>
      <c r="CM12" s="99">
        <f t="shared" ref="CM12:CM15" ca="1" si="118">CQ12-CP12</f>
        <v>-376715.24647781765</v>
      </c>
      <c r="CN12" s="101">
        <f t="shared" ref="CN12:CN15" ca="1" si="119">CQ12/CP12</f>
        <v>0.18166229952727758</v>
      </c>
      <c r="CO12" s="126"/>
      <c r="CP12" s="99">
        <f t="shared" ref="CP12:CP15" ca="1" si="120">SUMIFS($CR12:$CV12,$CR$8:$CV$8,"Cost")</f>
        <v>460342.04004068696</v>
      </c>
      <c r="CQ12" s="99">
        <f t="shared" ref="CQ12:CQ15" ca="1" si="121">SUMIFS($CR12:$CV12,$CR$8:$CV$8,"BENEFIT")</f>
        <v>83626.793562869279</v>
      </c>
      <c r="CR12" s="99">
        <f t="shared" ref="CR12:CR15" ca="1" si="122">AW12</f>
        <v>77500.951264703399</v>
      </c>
      <c r="CS12" s="99">
        <f t="shared" ca="1" si="73"/>
        <v>6125.8422981658741</v>
      </c>
      <c r="CT12" s="99">
        <f t="shared" ref="CT12:CT15" ca="1" si="123">AV12</f>
        <v>377812.69004068698</v>
      </c>
      <c r="CU12" s="99">
        <f t="shared" ref="CU12:CU15" ca="1" si="124">AT12</f>
        <v>10448.299999999999</v>
      </c>
      <c r="CV12" s="99">
        <f t="shared" ref="CV12:CV15" ca="1" si="125">AU12</f>
        <v>72081.049999999988</v>
      </c>
      <c r="CW12" s="37"/>
      <c r="CX12" s="48">
        <f t="shared" ref="CX12:DG15" ca="1" si="126">SUMIFS(OFFSET(CX$37,,,TotalMeasures),OFFSET($B$37,,,TotalMeasures),SUBSTITUTE($B12,"All","*"))</f>
        <v>553369.71100000001</v>
      </c>
      <c r="CY12" s="48">
        <f t="shared" ca="1" si="126"/>
        <v>553369.71100000001</v>
      </c>
      <c r="CZ12" s="48">
        <f t="shared" ca="1" si="126"/>
        <v>553369.71100000001</v>
      </c>
      <c r="DA12" s="48">
        <f t="shared" ca="1" si="126"/>
        <v>553369.71100000001</v>
      </c>
      <c r="DB12" s="48">
        <f t="shared" ca="1" si="126"/>
        <v>553369.71100000001</v>
      </c>
      <c r="DC12" s="48">
        <f t="shared" ca="1" si="126"/>
        <v>116272.711</v>
      </c>
      <c r="DD12" s="48">
        <f t="shared" ca="1" si="126"/>
        <v>116272.711</v>
      </c>
      <c r="DE12" s="48">
        <f t="shared" ca="1" si="126"/>
        <v>116272.711</v>
      </c>
      <c r="DF12" s="48">
        <f t="shared" ca="1" si="126"/>
        <v>20331.710999999999</v>
      </c>
      <c r="DG12" s="48">
        <f t="shared" ca="1" si="126"/>
        <v>20331.710999999999</v>
      </c>
      <c r="DH12" s="48">
        <f t="shared" ref="DH12:DQ15" ca="1" si="127">SUMIFS(OFFSET(DH$37,,,TotalMeasures),OFFSET($B$37,,,TotalMeasures),SUBSTITUTE($B12,"All","*"))</f>
        <v>14203.710999999999</v>
      </c>
      <c r="DI12" s="48">
        <f t="shared" ca="1" si="127"/>
        <v>14203.710999999999</v>
      </c>
      <c r="DJ12" s="48">
        <f t="shared" ca="1" si="127"/>
        <v>14203.710999999999</v>
      </c>
      <c r="DK12" s="48">
        <f t="shared" ca="1" si="127"/>
        <v>923.71100000000001</v>
      </c>
      <c r="DL12" s="48">
        <f t="shared" ca="1" si="127"/>
        <v>923.71100000000001</v>
      </c>
      <c r="DM12" s="48">
        <f t="shared" ca="1" si="127"/>
        <v>923.71100000000001</v>
      </c>
      <c r="DN12" s="48">
        <f t="shared" ca="1" si="127"/>
        <v>923.71100000000001</v>
      </c>
      <c r="DO12" s="48">
        <f t="shared" ca="1" si="127"/>
        <v>923.71100000000001</v>
      </c>
      <c r="DP12" s="48">
        <f t="shared" ca="1" si="127"/>
        <v>0</v>
      </c>
      <c r="DQ12" s="48">
        <f t="shared" ca="1" si="127"/>
        <v>0</v>
      </c>
      <c r="DR12" s="48">
        <f t="shared" ref="DR12:EA15" ca="1" si="128">SUMIFS(OFFSET(DR$37,,,TotalMeasures),OFFSET($B$37,,,TotalMeasures),SUBSTITUTE($B12,"All","*"))</f>
        <v>0</v>
      </c>
      <c r="DS12" s="48">
        <f t="shared" ca="1" si="128"/>
        <v>0</v>
      </c>
      <c r="DT12" s="48">
        <f t="shared" ca="1" si="128"/>
        <v>0</v>
      </c>
      <c r="DU12" s="48">
        <f t="shared" ca="1" si="128"/>
        <v>0</v>
      </c>
      <c r="DV12" s="48">
        <f t="shared" ca="1" si="128"/>
        <v>0</v>
      </c>
      <c r="DW12" s="48">
        <f t="shared" ca="1" si="128"/>
        <v>0</v>
      </c>
      <c r="DX12" s="48">
        <f t="shared" ca="1" si="128"/>
        <v>0</v>
      </c>
      <c r="DY12" s="48">
        <f t="shared" ca="1" si="128"/>
        <v>0</v>
      </c>
      <c r="DZ12" s="48">
        <f t="shared" ca="1" si="128"/>
        <v>0</v>
      </c>
      <c r="EA12" s="48">
        <f t="shared" ca="1" si="128"/>
        <v>0</v>
      </c>
      <c r="EB12" s="48">
        <f t="shared" ref="EB12:EK15" ca="1" si="129">SUMIFS(OFFSET(EB$37,,,TotalMeasures),OFFSET($B$37,,,TotalMeasures),SUBSTITUTE($B12,"All","*"))</f>
        <v>0</v>
      </c>
      <c r="EC12" s="48">
        <f t="shared" ca="1" si="129"/>
        <v>0</v>
      </c>
      <c r="ED12" s="48">
        <f t="shared" ca="1" si="129"/>
        <v>0</v>
      </c>
      <c r="EE12" s="48">
        <f t="shared" ca="1" si="129"/>
        <v>0</v>
      </c>
      <c r="EF12" s="48">
        <f t="shared" ca="1" si="129"/>
        <v>0</v>
      </c>
      <c r="EG12" s="48">
        <f t="shared" ca="1" si="129"/>
        <v>0</v>
      </c>
      <c r="EH12" s="48">
        <f t="shared" ca="1" si="129"/>
        <v>0</v>
      </c>
      <c r="EI12" s="48">
        <f t="shared" ca="1" si="129"/>
        <v>0</v>
      </c>
      <c r="EJ12" s="48">
        <f t="shared" ca="1" si="129"/>
        <v>0</v>
      </c>
      <c r="EK12" s="48">
        <f t="shared" ca="1" si="129"/>
        <v>0</v>
      </c>
      <c r="EL12" s="48">
        <f t="shared" ref="EL12:EX15" ca="1" si="130">SUMIFS(OFFSET(EL$37,,,TotalMeasures),OFFSET($B$37,,,TotalMeasures),SUBSTITUTE($B12,"All","*"))</f>
        <v>0</v>
      </c>
      <c r="EM12" s="48">
        <f t="shared" ca="1" si="130"/>
        <v>0</v>
      </c>
      <c r="EN12" s="48">
        <f t="shared" ca="1" si="130"/>
        <v>0</v>
      </c>
      <c r="EO12" s="48">
        <f t="shared" ca="1" si="130"/>
        <v>0</v>
      </c>
      <c r="EP12" s="48">
        <f t="shared" ca="1" si="130"/>
        <v>0</v>
      </c>
      <c r="EQ12" s="48">
        <f t="shared" ca="1" si="130"/>
        <v>0</v>
      </c>
      <c r="ER12" s="48">
        <f t="shared" ca="1" si="130"/>
        <v>0</v>
      </c>
      <c r="ES12" s="48">
        <f t="shared" ca="1" si="130"/>
        <v>0</v>
      </c>
      <c r="ET12" s="48">
        <f t="shared" ca="1" si="130"/>
        <v>0</v>
      </c>
      <c r="EU12" s="48">
        <f t="shared" ca="1" si="130"/>
        <v>0</v>
      </c>
      <c r="EV12" s="48">
        <f t="shared" ca="1" si="130"/>
        <v>0</v>
      </c>
      <c r="EW12" s="48">
        <f t="shared" ca="1" si="130"/>
        <v>0</v>
      </c>
      <c r="EX12" s="48">
        <f t="shared" ca="1" si="130"/>
        <v>0</v>
      </c>
      <c r="EY12" s="68"/>
      <c r="EZ12" s="48">
        <f t="shared" ref="EZ12:FI15" ca="1" si="131">SUMIFS(OFFSET(EZ$37,,,TotalMeasures),OFFSET($B$37,,,TotalMeasures),SUBSTITUTE($B12,"All","*"))</f>
        <v>58.692</v>
      </c>
      <c r="FA12" s="48">
        <f t="shared" ca="1" si="131"/>
        <v>58.692</v>
      </c>
      <c r="FB12" s="48">
        <f t="shared" ca="1" si="131"/>
        <v>58.692</v>
      </c>
      <c r="FC12" s="48">
        <f t="shared" ca="1" si="131"/>
        <v>58.692</v>
      </c>
      <c r="FD12" s="48">
        <f t="shared" ca="1" si="131"/>
        <v>58.692</v>
      </c>
      <c r="FE12" s="48">
        <f t="shared" ca="1" si="131"/>
        <v>14.652000000000001</v>
      </c>
      <c r="FF12" s="48">
        <f t="shared" ca="1" si="131"/>
        <v>14.652000000000001</v>
      </c>
      <c r="FG12" s="48">
        <f t="shared" ca="1" si="131"/>
        <v>14.652000000000001</v>
      </c>
      <c r="FH12" s="48">
        <f t="shared" ca="1" si="131"/>
        <v>3.710999999999999</v>
      </c>
      <c r="FI12" s="48">
        <f t="shared" ca="1" si="131"/>
        <v>3.710999999999999</v>
      </c>
      <c r="FJ12" s="48">
        <f t="shared" ref="FJ12:FS15" ca="1" si="132">SUMIFS(OFFSET(FJ$37,,,TotalMeasures),OFFSET($B$37,,,TotalMeasures),SUBSTITUTE($B12,"All","*"))</f>
        <v>2.6709999999999994</v>
      </c>
      <c r="FK12" s="48">
        <f t="shared" ca="1" si="132"/>
        <v>2.6709999999999994</v>
      </c>
      <c r="FL12" s="48">
        <f t="shared" ca="1" si="132"/>
        <v>2.6709999999999994</v>
      </c>
      <c r="FM12" s="48">
        <f t="shared" ca="1" si="132"/>
        <v>1.4510000000000001</v>
      </c>
      <c r="FN12" s="48">
        <f t="shared" ca="1" si="132"/>
        <v>1.4510000000000001</v>
      </c>
      <c r="FO12" s="48">
        <f t="shared" ca="1" si="132"/>
        <v>1.4510000000000001</v>
      </c>
      <c r="FP12" s="48">
        <f t="shared" ca="1" si="132"/>
        <v>1.4510000000000001</v>
      </c>
      <c r="FQ12" s="48">
        <f t="shared" ca="1" si="132"/>
        <v>1.4510000000000001</v>
      </c>
      <c r="FR12" s="48">
        <f t="shared" ca="1" si="132"/>
        <v>0</v>
      </c>
      <c r="FS12" s="48">
        <f t="shared" ca="1" si="132"/>
        <v>0</v>
      </c>
      <c r="FT12" s="48">
        <f t="shared" ref="FT12:GC15" ca="1" si="133">SUMIFS(OFFSET(FT$37,,,TotalMeasures),OFFSET($B$37,,,TotalMeasures),SUBSTITUTE($B12,"All","*"))</f>
        <v>0</v>
      </c>
      <c r="FU12" s="48">
        <f t="shared" ca="1" si="133"/>
        <v>0</v>
      </c>
      <c r="FV12" s="48">
        <f t="shared" ca="1" si="133"/>
        <v>0</v>
      </c>
      <c r="FW12" s="48">
        <f t="shared" ca="1" si="133"/>
        <v>0</v>
      </c>
      <c r="FX12" s="48">
        <f t="shared" ca="1" si="133"/>
        <v>0</v>
      </c>
      <c r="FY12" s="48">
        <f t="shared" ca="1" si="133"/>
        <v>0</v>
      </c>
      <c r="FZ12" s="48">
        <f t="shared" ca="1" si="133"/>
        <v>0</v>
      </c>
      <c r="GA12" s="48">
        <f t="shared" ca="1" si="133"/>
        <v>0</v>
      </c>
      <c r="GB12" s="48">
        <f t="shared" ca="1" si="133"/>
        <v>0</v>
      </c>
      <c r="GC12" s="48">
        <f t="shared" ca="1" si="133"/>
        <v>0</v>
      </c>
      <c r="GD12" s="48">
        <f t="shared" ref="GD12:GM15" ca="1" si="134">SUMIFS(OFFSET(GD$37,,,TotalMeasures),OFFSET($B$37,,,TotalMeasures),SUBSTITUTE($B12,"All","*"))</f>
        <v>0</v>
      </c>
      <c r="GE12" s="48">
        <f t="shared" ca="1" si="134"/>
        <v>0</v>
      </c>
      <c r="GF12" s="48">
        <f t="shared" ca="1" si="134"/>
        <v>0</v>
      </c>
      <c r="GG12" s="48">
        <f t="shared" ca="1" si="134"/>
        <v>0</v>
      </c>
      <c r="GH12" s="48">
        <f t="shared" ca="1" si="134"/>
        <v>0</v>
      </c>
      <c r="GI12" s="48">
        <f t="shared" ca="1" si="134"/>
        <v>0</v>
      </c>
      <c r="GJ12" s="48">
        <f t="shared" ca="1" si="134"/>
        <v>0</v>
      </c>
      <c r="GK12" s="48">
        <f t="shared" ca="1" si="134"/>
        <v>0</v>
      </c>
      <c r="GL12" s="48">
        <f t="shared" ca="1" si="134"/>
        <v>0</v>
      </c>
      <c r="GM12" s="48">
        <f t="shared" ca="1" si="134"/>
        <v>0</v>
      </c>
      <c r="GN12" s="48">
        <f t="shared" ref="GN12:GZ15" ca="1" si="135">SUMIFS(OFFSET(GN$37,,,TotalMeasures),OFFSET($B$37,,,TotalMeasures),SUBSTITUTE($B12,"All","*"))</f>
        <v>0</v>
      </c>
      <c r="GO12" s="48">
        <f t="shared" ca="1" si="135"/>
        <v>0</v>
      </c>
      <c r="GP12" s="48">
        <f t="shared" ca="1" si="135"/>
        <v>0</v>
      </c>
      <c r="GQ12" s="48">
        <f t="shared" ca="1" si="135"/>
        <v>0</v>
      </c>
      <c r="GR12" s="48">
        <f t="shared" ca="1" si="135"/>
        <v>0</v>
      </c>
      <c r="GS12" s="48">
        <f t="shared" ca="1" si="135"/>
        <v>0</v>
      </c>
      <c r="GT12" s="48">
        <f t="shared" ca="1" si="135"/>
        <v>0</v>
      </c>
      <c r="GU12" s="48">
        <f t="shared" ca="1" si="135"/>
        <v>0</v>
      </c>
      <c r="GV12" s="48">
        <f t="shared" ca="1" si="135"/>
        <v>0</v>
      </c>
      <c r="GW12" s="48">
        <f t="shared" ca="1" si="135"/>
        <v>0</v>
      </c>
      <c r="GX12" s="48">
        <f t="shared" ca="1" si="135"/>
        <v>0</v>
      </c>
      <c r="GY12" s="48">
        <f t="shared" ca="1" si="135"/>
        <v>0</v>
      </c>
      <c r="GZ12" s="48">
        <f t="shared" ca="1" si="135"/>
        <v>0</v>
      </c>
      <c r="HA12" s="68"/>
      <c r="HB12" s="148">
        <f t="shared" ca="1" si="74"/>
        <v>1.0510361336634066</v>
      </c>
      <c r="HC12" s="148">
        <f t="shared" ca="1" si="75"/>
        <v>1.0132976154891478</v>
      </c>
      <c r="HD12" s="148">
        <f t="shared" ca="1" si="76"/>
        <v>1.4411728962498145</v>
      </c>
      <c r="HE12" s="148">
        <f t="shared" ca="1" si="77"/>
        <v>51.871875756938806</v>
      </c>
      <c r="HF12" s="148">
        <f t="shared" ca="1" si="78"/>
        <v>0.18166229952727758</v>
      </c>
      <c r="HG12" s="146"/>
      <c r="HH12" s="147"/>
      <c r="HI12" s="147"/>
      <c r="HJ12" s="147"/>
      <c r="HK12" s="148"/>
      <c r="HL12" s="147"/>
      <c r="HM12" s="147"/>
      <c r="HN12" s="147"/>
      <c r="HO12" s="148"/>
      <c r="HP12" s="146"/>
      <c r="HQ12" s="147"/>
      <c r="HR12" s="147"/>
      <c r="HS12" s="147"/>
      <c r="HT12" s="148"/>
      <c r="HU12" s="147"/>
      <c r="HV12" s="147"/>
      <c r="HW12" s="147"/>
      <c r="HX12" s="148"/>
      <c r="HY12" s="149"/>
      <c r="HZ12" s="148"/>
      <c r="IA12" s="148"/>
      <c r="IB12" s="150"/>
      <c r="IC12" s="148"/>
      <c r="ID12" s="150"/>
      <c r="IE12" s="148"/>
      <c r="IF12" s="151"/>
    </row>
    <row r="13" spans="1:240" s="36" customFormat="1" ht="14.45" customHeight="1">
      <c r="A13" s="39"/>
      <c r="B13" s="107" t="str">
        <f t="shared" si="79"/>
        <v>C&amp;I_All_All_All_2017_Actual</v>
      </c>
      <c r="C13" s="107"/>
      <c r="D13" s="108" t="s">
        <v>142</v>
      </c>
      <c r="E13" s="108" t="s">
        <v>28</v>
      </c>
      <c r="F13" s="108" t="s">
        <v>28</v>
      </c>
      <c r="G13" s="108" t="s">
        <v>28</v>
      </c>
      <c r="H13" s="108">
        <v>2017</v>
      </c>
      <c r="I13" s="108" t="s">
        <v>161</v>
      </c>
      <c r="J13" s="37"/>
      <c r="K13" s="98"/>
      <c r="L13" s="38"/>
      <c r="M13" s="131"/>
      <c r="N13" s="130"/>
      <c r="O13" s="130"/>
      <c r="P13" s="37"/>
      <c r="Q13" s="127">
        <f t="shared" ca="1" si="80"/>
        <v>3281751.9012000002</v>
      </c>
      <c r="R13" s="127">
        <f t="shared" ca="1" si="80"/>
        <v>3281751.9012000002</v>
      </c>
      <c r="S13" s="127">
        <f t="shared" ca="1" si="80"/>
        <v>3281751.9012000002</v>
      </c>
      <c r="T13" s="37"/>
      <c r="U13" s="127">
        <f t="shared" ca="1" si="81"/>
        <v>0</v>
      </c>
      <c r="V13" s="127">
        <f t="shared" ca="1" si="81"/>
        <v>0</v>
      </c>
      <c r="W13" s="127">
        <f t="shared" ca="1" si="81"/>
        <v>0</v>
      </c>
      <c r="X13" s="37"/>
      <c r="Y13" s="127">
        <f t="shared" ca="1" si="82"/>
        <v>752.06482900000015</v>
      </c>
      <c r="Z13" s="127">
        <f t="shared" ca="1" si="82"/>
        <v>752.06482900000015</v>
      </c>
      <c r="AA13" s="127">
        <f t="shared" ca="1" si="82"/>
        <v>752.06482900000015</v>
      </c>
      <c r="AB13" s="37"/>
      <c r="AC13" s="127">
        <f t="shared" ca="1" si="83"/>
        <v>0</v>
      </c>
      <c r="AD13" s="127">
        <f t="shared" ca="1" si="83"/>
        <v>0</v>
      </c>
      <c r="AE13" s="127">
        <f t="shared" ca="1" si="83"/>
        <v>0</v>
      </c>
      <c r="AF13" s="37"/>
      <c r="AG13" s="96"/>
      <c r="AH13" s="96"/>
      <c r="AI13" s="96">
        <f t="shared" ca="1" si="84"/>
        <v>45446744.701999992</v>
      </c>
      <c r="AJ13" s="99">
        <f t="shared" ca="1" si="84"/>
        <v>676327.2</v>
      </c>
      <c r="AK13" s="99">
        <f t="shared" ca="1" si="84"/>
        <v>0</v>
      </c>
      <c r="AL13" s="99">
        <f t="shared" ca="1" si="84"/>
        <v>0</v>
      </c>
      <c r="AM13" s="99">
        <f t="shared" ca="1" si="84"/>
        <v>0</v>
      </c>
      <c r="AN13" s="161">
        <f t="shared" ca="1" si="85"/>
        <v>366051.79000000004</v>
      </c>
      <c r="AO13" s="161">
        <f t="shared" ca="1" si="85"/>
        <v>122294.32</v>
      </c>
      <c r="AP13" s="99">
        <f t="shared" ca="1" si="86"/>
        <v>488346.11000000004</v>
      </c>
      <c r="AQ13" s="37"/>
      <c r="AR13" s="99">
        <f t="shared" ca="1" si="87"/>
        <v>676327.2</v>
      </c>
      <c r="AS13" s="99">
        <f t="shared" ca="1" si="87"/>
        <v>328897.35484697536</v>
      </c>
      <c r="AT13" s="161">
        <f t="shared" ref="AT13:AT31" ca="1" si="136">AN13</f>
        <v>366051.79000000004</v>
      </c>
      <c r="AU13" s="99">
        <f ca="1">SUMPRODUCT(--($CX$9:$EX$9=$H13)*$AO13,'General Inputs'!$K$40:$BK$40)</f>
        <v>122294.32</v>
      </c>
      <c r="AV13" s="99">
        <f t="shared" ca="1" si="88"/>
        <v>3257199.0024106437</v>
      </c>
      <c r="AW13" s="99">
        <f t="shared" ca="1" si="88"/>
        <v>858513.33796354453</v>
      </c>
      <c r="AX13" s="99">
        <f t="shared" ca="1" si="88"/>
        <v>141370.51991374389</v>
      </c>
      <c r="AY13" s="97">
        <f t="shared" ca="1" si="88"/>
        <v>27555535.01625156</v>
      </c>
      <c r="AZ13" s="37"/>
      <c r="BA13" s="99">
        <f t="shared" ref="BA13:BA15" ca="1" si="137">BD13-BC13</f>
        <v>201262.33787728846</v>
      </c>
      <c r="BB13" s="101">
        <f t="shared" ca="1" si="89"/>
        <v>1.252012164507273</v>
      </c>
      <c r="BC13" s="99">
        <f t="shared" ca="1" si="90"/>
        <v>798621.52</v>
      </c>
      <c r="BD13" s="99">
        <f t="shared" ca="1" si="91"/>
        <v>999883.85787728848</v>
      </c>
      <c r="BE13" s="99">
        <f t="shared" ref="BE13:BE15" ca="1" si="138">AW13</f>
        <v>858513.33796354453</v>
      </c>
      <c r="BF13" s="99">
        <f t="shared" ca="1" si="92"/>
        <v>141370.51991374389</v>
      </c>
      <c r="BG13" s="99">
        <f t="shared" ref="BG13:BG15" ca="1" si="139">AU13</f>
        <v>122294.32</v>
      </c>
      <c r="BH13" s="99">
        <f t="shared" ca="1" si="93"/>
        <v>676327.2</v>
      </c>
      <c r="BI13" s="37"/>
      <c r="BJ13" s="99">
        <f t="shared" ca="1" si="94"/>
        <v>530159.69272426376</v>
      </c>
      <c r="BK13" s="101">
        <f t="shared" ca="1" si="95"/>
        <v>1.6638434846136676</v>
      </c>
      <c r="BL13" s="99">
        <f t="shared" ca="1" si="96"/>
        <v>798621.52</v>
      </c>
      <c r="BM13" s="99">
        <f t="shared" ca="1" si="97"/>
        <v>1328781.2127242638</v>
      </c>
      <c r="BN13" s="99">
        <f t="shared" ca="1" si="98"/>
        <v>858513.33796354453</v>
      </c>
      <c r="BO13" s="99">
        <f t="shared" ca="1" si="99"/>
        <v>141370.51991374389</v>
      </c>
      <c r="BP13" s="99">
        <f t="shared" ca="1" si="100"/>
        <v>328897.35484697536</v>
      </c>
      <c r="BQ13" s="99">
        <f t="shared" ca="1" si="101"/>
        <v>122294.32</v>
      </c>
      <c r="BR13" s="99">
        <f t="shared" ca="1" si="102"/>
        <v>676327.2</v>
      </c>
      <c r="BS13" s="37"/>
      <c r="BT13" s="99">
        <f t="shared" ca="1" si="103"/>
        <v>2946923.5924106436</v>
      </c>
      <c r="BU13" s="101">
        <f t="shared" ca="1" si="104"/>
        <v>5.3572454167311978</v>
      </c>
      <c r="BV13" s="101" t="e">
        <f t="shared" ca="1" si="105"/>
        <v>#DIV/0!</v>
      </c>
      <c r="BW13" s="99">
        <f t="shared" ca="1" si="106"/>
        <v>676327.2</v>
      </c>
      <c r="BX13" s="99">
        <f t="shared" ca="1" si="107"/>
        <v>3623250.7924106438</v>
      </c>
      <c r="BY13" s="99">
        <f t="shared" ca="1" si="108"/>
        <v>3257199.0024106437</v>
      </c>
      <c r="BZ13" s="99">
        <f t="shared" ca="1" si="109"/>
        <v>366051.79000000004</v>
      </c>
      <c r="CA13" s="99">
        <f t="shared" ca="1" si="110"/>
        <v>676327.2</v>
      </c>
      <c r="CB13" s="37"/>
      <c r="CC13" s="99">
        <f t="shared" ca="1" si="111"/>
        <v>511537.74787728844</v>
      </c>
      <c r="CD13" s="101">
        <f t="shared" ca="1" si="112"/>
        <v>2.0474901660981559</v>
      </c>
      <c r="CE13" s="102">
        <f t="shared" ca="1" si="113"/>
        <v>1.7722251072678712E-2</v>
      </c>
      <c r="CF13" s="99">
        <f t="shared" ca="1" si="114"/>
        <v>488346.11000000004</v>
      </c>
      <c r="CG13" s="99">
        <f t="shared" ca="1" si="115"/>
        <v>999883.85787728848</v>
      </c>
      <c r="CH13" s="99">
        <f t="shared" ca="1" si="116"/>
        <v>858513.33796354453</v>
      </c>
      <c r="CI13" s="99">
        <f t="shared" ca="1" si="71"/>
        <v>141370.51991374389</v>
      </c>
      <c r="CJ13" s="99">
        <f t="shared" ca="1" si="72"/>
        <v>366051.79000000004</v>
      </c>
      <c r="CK13" s="99">
        <f t="shared" ca="1" si="117"/>
        <v>122294.32</v>
      </c>
      <c r="CL13" s="37"/>
      <c r="CM13" s="99">
        <f t="shared" ca="1" si="118"/>
        <v>-2745661.2545333551</v>
      </c>
      <c r="CN13" s="101">
        <f t="shared" ca="1" si="119"/>
        <v>0.26695282739065995</v>
      </c>
      <c r="CO13" s="126"/>
      <c r="CP13" s="99">
        <f t="shared" ca="1" si="120"/>
        <v>3745545.1124106436</v>
      </c>
      <c r="CQ13" s="99">
        <f t="shared" ca="1" si="121"/>
        <v>999883.85787728848</v>
      </c>
      <c r="CR13" s="99">
        <f t="shared" ca="1" si="122"/>
        <v>858513.33796354453</v>
      </c>
      <c r="CS13" s="99">
        <f t="shared" ca="1" si="73"/>
        <v>141370.51991374389</v>
      </c>
      <c r="CT13" s="99">
        <f t="shared" ca="1" si="123"/>
        <v>3257199.0024106437</v>
      </c>
      <c r="CU13" s="99">
        <f t="shared" ca="1" si="124"/>
        <v>366051.79000000004</v>
      </c>
      <c r="CV13" s="99">
        <f t="shared" ca="1" si="125"/>
        <v>122294.32</v>
      </c>
      <c r="CW13" s="37"/>
      <c r="CX13" s="48">
        <f t="shared" ca="1" si="126"/>
        <v>3281751.9012000002</v>
      </c>
      <c r="CY13" s="48">
        <f t="shared" ca="1" si="126"/>
        <v>3281751.9012000002</v>
      </c>
      <c r="CZ13" s="48">
        <f t="shared" ca="1" si="126"/>
        <v>3281751.9012000002</v>
      </c>
      <c r="DA13" s="48">
        <f t="shared" ca="1" si="126"/>
        <v>3281751.9012000002</v>
      </c>
      <c r="DB13" s="48">
        <f t="shared" ca="1" si="126"/>
        <v>3281751.9012000002</v>
      </c>
      <c r="DC13" s="48">
        <f t="shared" ca="1" si="126"/>
        <v>3281751.9012000002</v>
      </c>
      <c r="DD13" s="48">
        <f t="shared" ca="1" si="126"/>
        <v>3281751.9012000002</v>
      </c>
      <c r="DE13" s="48">
        <f t="shared" ca="1" si="126"/>
        <v>3281751.9012000002</v>
      </c>
      <c r="DF13" s="48">
        <f t="shared" ca="1" si="126"/>
        <v>2741895.3522000001</v>
      </c>
      <c r="DG13" s="48">
        <f t="shared" ca="1" si="126"/>
        <v>2741895.3522000001</v>
      </c>
      <c r="DH13" s="48">
        <f t="shared" ca="1" si="127"/>
        <v>2741895.3522000001</v>
      </c>
      <c r="DI13" s="48">
        <f t="shared" ca="1" si="127"/>
        <v>2741895.3522000001</v>
      </c>
      <c r="DJ13" s="48">
        <f t="shared" ca="1" si="127"/>
        <v>2741895.3522000001</v>
      </c>
      <c r="DK13" s="48">
        <f t="shared" ca="1" si="127"/>
        <v>2741895.3522000001</v>
      </c>
      <c r="DL13" s="48">
        <f t="shared" ca="1" si="127"/>
        <v>2736223.0962</v>
      </c>
      <c r="DM13" s="48">
        <f t="shared" ca="1" si="127"/>
        <v>5134.2830000000004</v>
      </c>
      <c r="DN13" s="48">
        <f t="shared" ca="1" si="127"/>
        <v>0</v>
      </c>
      <c r="DO13" s="48">
        <f t="shared" ca="1" si="127"/>
        <v>0</v>
      </c>
      <c r="DP13" s="48">
        <f t="shared" ca="1" si="127"/>
        <v>0</v>
      </c>
      <c r="DQ13" s="48">
        <f t="shared" ca="1" si="127"/>
        <v>0</v>
      </c>
      <c r="DR13" s="48">
        <f t="shared" ca="1" si="128"/>
        <v>0</v>
      </c>
      <c r="DS13" s="48">
        <f t="shared" ca="1" si="128"/>
        <v>0</v>
      </c>
      <c r="DT13" s="48">
        <f t="shared" ca="1" si="128"/>
        <v>0</v>
      </c>
      <c r="DU13" s="48">
        <f t="shared" ca="1" si="128"/>
        <v>0</v>
      </c>
      <c r="DV13" s="48">
        <f t="shared" ca="1" si="128"/>
        <v>0</v>
      </c>
      <c r="DW13" s="48">
        <f t="shared" ca="1" si="128"/>
        <v>0</v>
      </c>
      <c r="DX13" s="48">
        <f t="shared" ca="1" si="128"/>
        <v>0</v>
      </c>
      <c r="DY13" s="48">
        <f t="shared" ca="1" si="128"/>
        <v>0</v>
      </c>
      <c r="DZ13" s="48">
        <f t="shared" ca="1" si="128"/>
        <v>0</v>
      </c>
      <c r="EA13" s="48">
        <f t="shared" ca="1" si="128"/>
        <v>0</v>
      </c>
      <c r="EB13" s="48">
        <f t="shared" ca="1" si="129"/>
        <v>0</v>
      </c>
      <c r="EC13" s="48">
        <f t="shared" ca="1" si="129"/>
        <v>0</v>
      </c>
      <c r="ED13" s="48">
        <f t="shared" ca="1" si="129"/>
        <v>0</v>
      </c>
      <c r="EE13" s="48">
        <f t="shared" ca="1" si="129"/>
        <v>0</v>
      </c>
      <c r="EF13" s="48">
        <f t="shared" ca="1" si="129"/>
        <v>0</v>
      </c>
      <c r="EG13" s="48">
        <f t="shared" ca="1" si="129"/>
        <v>0</v>
      </c>
      <c r="EH13" s="48">
        <f t="shared" ca="1" si="129"/>
        <v>0</v>
      </c>
      <c r="EI13" s="48">
        <f t="shared" ca="1" si="129"/>
        <v>0</v>
      </c>
      <c r="EJ13" s="48">
        <f t="shared" ca="1" si="129"/>
        <v>0</v>
      </c>
      <c r="EK13" s="48">
        <f t="shared" ca="1" si="129"/>
        <v>0</v>
      </c>
      <c r="EL13" s="48">
        <f t="shared" ca="1" si="130"/>
        <v>0</v>
      </c>
      <c r="EM13" s="48">
        <f t="shared" ca="1" si="130"/>
        <v>0</v>
      </c>
      <c r="EN13" s="48">
        <f t="shared" ca="1" si="130"/>
        <v>0</v>
      </c>
      <c r="EO13" s="48">
        <f t="shared" ca="1" si="130"/>
        <v>0</v>
      </c>
      <c r="EP13" s="48">
        <f t="shared" ca="1" si="130"/>
        <v>0</v>
      </c>
      <c r="EQ13" s="48">
        <f t="shared" ca="1" si="130"/>
        <v>0</v>
      </c>
      <c r="ER13" s="48">
        <f t="shared" ca="1" si="130"/>
        <v>0</v>
      </c>
      <c r="ES13" s="48">
        <f t="shared" ca="1" si="130"/>
        <v>0</v>
      </c>
      <c r="ET13" s="48">
        <f t="shared" ca="1" si="130"/>
        <v>0</v>
      </c>
      <c r="EU13" s="48">
        <f t="shared" ca="1" si="130"/>
        <v>0</v>
      </c>
      <c r="EV13" s="48">
        <f t="shared" ca="1" si="130"/>
        <v>0</v>
      </c>
      <c r="EW13" s="48">
        <f t="shared" ca="1" si="130"/>
        <v>0</v>
      </c>
      <c r="EX13" s="48">
        <f t="shared" ca="1" si="130"/>
        <v>0</v>
      </c>
      <c r="EY13" s="68"/>
      <c r="EZ13" s="48">
        <f t="shared" ca="1" si="131"/>
        <v>752.06482900000015</v>
      </c>
      <c r="FA13" s="48">
        <f t="shared" ca="1" si="131"/>
        <v>752.06482900000015</v>
      </c>
      <c r="FB13" s="48">
        <f t="shared" ca="1" si="131"/>
        <v>752.06482900000015</v>
      </c>
      <c r="FC13" s="48">
        <f t="shared" ca="1" si="131"/>
        <v>752.06482900000015</v>
      </c>
      <c r="FD13" s="48">
        <f t="shared" ca="1" si="131"/>
        <v>752.06482900000015</v>
      </c>
      <c r="FE13" s="48">
        <f t="shared" ca="1" si="131"/>
        <v>752.06482900000015</v>
      </c>
      <c r="FF13" s="48">
        <f t="shared" ca="1" si="131"/>
        <v>752.06482900000015</v>
      </c>
      <c r="FG13" s="48">
        <f t="shared" ca="1" si="131"/>
        <v>752.06482900000015</v>
      </c>
      <c r="FH13" s="48">
        <f t="shared" ca="1" si="131"/>
        <v>626.27561400000013</v>
      </c>
      <c r="FI13" s="48">
        <f t="shared" ca="1" si="131"/>
        <v>626.27561400000013</v>
      </c>
      <c r="FJ13" s="48">
        <f t="shared" ca="1" si="132"/>
        <v>626.27561400000013</v>
      </c>
      <c r="FK13" s="48">
        <f t="shared" ca="1" si="132"/>
        <v>626.27561400000013</v>
      </c>
      <c r="FL13" s="48">
        <f t="shared" ca="1" si="132"/>
        <v>626.27561400000013</v>
      </c>
      <c r="FM13" s="48">
        <f t="shared" ca="1" si="132"/>
        <v>626.27561400000013</v>
      </c>
      <c r="FN13" s="48">
        <f t="shared" ca="1" si="132"/>
        <v>624.91359200000011</v>
      </c>
      <c r="FO13" s="48">
        <f t="shared" ca="1" si="132"/>
        <v>1.282605</v>
      </c>
      <c r="FP13" s="48">
        <f t="shared" ca="1" si="132"/>
        <v>0</v>
      </c>
      <c r="FQ13" s="48">
        <f t="shared" ca="1" si="132"/>
        <v>0</v>
      </c>
      <c r="FR13" s="48">
        <f t="shared" ca="1" si="132"/>
        <v>0</v>
      </c>
      <c r="FS13" s="48">
        <f t="shared" ca="1" si="132"/>
        <v>0</v>
      </c>
      <c r="FT13" s="48">
        <f t="shared" ca="1" si="133"/>
        <v>0</v>
      </c>
      <c r="FU13" s="48">
        <f t="shared" ca="1" si="133"/>
        <v>0</v>
      </c>
      <c r="FV13" s="48">
        <f t="shared" ca="1" si="133"/>
        <v>0</v>
      </c>
      <c r="FW13" s="48">
        <f t="shared" ca="1" si="133"/>
        <v>0</v>
      </c>
      <c r="FX13" s="48">
        <f t="shared" ca="1" si="133"/>
        <v>0</v>
      </c>
      <c r="FY13" s="48">
        <f t="shared" ca="1" si="133"/>
        <v>0</v>
      </c>
      <c r="FZ13" s="48">
        <f t="shared" ca="1" si="133"/>
        <v>0</v>
      </c>
      <c r="GA13" s="48">
        <f t="shared" ca="1" si="133"/>
        <v>0</v>
      </c>
      <c r="GB13" s="48">
        <f t="shared" ca="1" si="133"/>
        <v>0</v>
      </c>
      <c r="GC13" s="48">
        <f t="shared" ca="1" si="133"/>
        <v>0</v>
      </c>
      <c r="GD13" s="48">
        <f t="shared" ca="1" si="134"/>
        <v>0</v>
      </c>
      <c r="GE13" s="48">
        <f t="shared" ca="1" si="134"/>
        <v>0</v>
      </c>
      <c r="GF13" s="48">
        <f t="shared" ca="1" si="134"/>
        <v>0</v>
      </c>
      <c r="GG13" s="48">
        <f t="shared" ca="1" si="134"/>
        <v>0</v>
      </c>
      <c r="GH13" s="48">
        <f t="shared" ca="1" si="134"/>
        <v>0</v>
      </c>
      <c r="GI13" s="48">
        <f t="shared" ca="1" si="134"/>
        <v>0</v>
      </c>
      <c r="GJ13" s="48">
        <f t="shared" ca="1" si="134"/>
        <v>0</v>
      </c>
      <c r="GK13" s="48">
        <f t="shared" ca="1" si="134"/>
        <v>0</v>
      </c>
      <c r="GL13" s="48">
        <f t="shared" ca="1" si="134"/>
        <v>0</v>
      </c>
      <c r="GM13" s="48">
        <f t="shared" ca="1" si="134"/>
        <v>0</v>
      </c>
      <c r="GN13" s="48">
        <f t="shared" ca="1" si="135"/>
        <v>0</v>
      </c>
      <c r="GO13" s="48">
        <f t="shared" ca="1" si="135"/>
        <v>0</v>
      </c>
      <c r="GP13" s="48">
        <f t="shared" ca="1" si="135"/>
        <v>0</v>
      </c>
      <c r="GQ13" s="48">
        <f t="shared" ca="1" si="135"/>
        <v>0</v>
      </c>
      <c r="GR13" s="48">
        <f t="shared" ca="1" si="135"/>
        <v>0</v>
      </c>
      <c r="GS13" s="48">
        <f t="shared" ca="1" si="135"/>
        <v>0</v>
      </c>
      <c r="GT13" s="48">
        <f t="shared" ca="1" si="135"/>
        <v>0</v>
      </c>
      <c r="GU13" s="48">
        <f t="shared" ca="1" si="135"/>
        <v>0</v>
      </c>
      <c r="GV13" s="48">
        <f t="shared" ca="1" si="135"/>
        <v>0</v>
      </c>
      <c r="GW13" s="48">
        <f t="shared" ca="1" si="135"/>
        <v>0</v>
      </c>
      <c r="GX13" s="48">
        <f t="shared" ca="1" si="135"/>
        <v>0</v>
      </c>
      <c r="GY13" s="48">
        <f t="shared" ca="1" si="135"/>
        <v>0</v>
      </c>
      <c r="GZ13" s="48">
        <f t="shared" ca="1" si="135"/>
        <v>0</v>
      </c>
      <c r="HA13" s="68"/>
      <c r="HB13" s="148">
        <f t="shared" ca="1" si="74"/>
        <v>1.252012164507273</v>
      </c>
      <c r="HC13" s="148">
        <f t="shared" ca="1" si="75"/>
        <v>2.0474901660981559</v>
      </c>
      <c r="HD13" s="148">
        <f t="shared" ca="1" si="76"/>
        <v>1.6638434846136676</v>
      </c>
      <c r="HE13" s="148">
        <f t="shared" ca="1" si="77"/>
        <v>5.3572454167311978</v>
      </c>
      <c r="HF13" s="148">
        <f t="shared" ca="1" si="78"/>
        <v>0.26695282739065995</v>
      </c>
      <c r="HG13" s="146"/>
      <c r="HH13" s="147"/>
      <c r="HI13" s="147"/>
      <c r="HJ13" s="147"/>
      <c r="HK13" s="148"/>
      <c r="HL13" s="147"/>
      <c r="HM13" s="147"/>
      <c r="HN13" s="147"/>
      <c r="HO13" s="148"/>
      <c r="HP13" s="146"/>
      <c r="HQ13" s="147"/>
      <c r="HR13" s="147"/>
      <c r="HS13" s="147"/>
      <c r="HT13" s="148"/>
      <c r="HU13" s="147"/>
      <c r="HV13" s="147"/>
      <c r="HW13" s="147"/>
      <c r="HX13" s="148"/>
      <c r="HY13" s="149"/>
      <c r="HZ13" s="148"/>
      <c r="IA13" s="148"/>
      <c r="IB13" s="150"/>
      <c r="IC13" s="148"/>
      <c r="ID13" s="150"/>
      <c r="IE13" s="148"/>
      <c r="IF13" s="151"/>
    </row>
    <row r="14" spans="1:240" s="36" customFormat="1" ht="14.45" customHeight="1">
      <c r="A14" s="39"/>
      <c r="B14" s="107" t="str">
        <f t="shared" si="79"/>
        <v>All_Cross Marketing and Training_All_All_2017_Actual</v>
      </c>
      <c r="C14" s="107"/>
      <c r="D14" s="108" t="s">
        <v>28</v>
      </c>
      <c r="E14" s="108" t="s">
        <v>156</v>
      </c>
      <c r="F14" s="108" t="s">
        <v>28</v>
      </c>
      <c r="G14" s="108" t="s">
        <v>28</v>
      </c>
      <c r="H14" s="108">
        <v>2017</v>
      </c>
      <c r="I14" s="108" t="s">
        <v>161</v>
      </c>
      <c r="J14" s="37"/>
      <c r="K14" s="98"/>
      <c r="L14" s="38"/>
      <c r="M14" s="131"/>
      <c r="N14" s="130"/>
      <c r="O14" s="130"/>
      <c r="P14" s="37"/>
      <c r="Q14" s="127">
        <f t="shared" ca="1" si="80"/>
        <v>0</v>
      </c>
      <c r="R14" s="127">
        <f t="shared" ca="1" si="80"/>
        <v>0</v>
      </c>
      <c r="S14" s="127">
        <f t="shared" ca="1" si="80"/>
        <v>0</v>
      </c>
      <c r="T14" s="37"/>
      <c r="U14" s="127">
        <f t="shared" ca="1" si="81"/>
        <v>0</v>
      </c>
      <c r="V14" s="127">
        <f t="shared" ca="1" si="81"/>
        <v>0</v>
      </c>
      <c r="W14" s="127">
        <f t="shared" ca="1" si="81"/>
        <v>0</v>
      </c>
      <c r="X14" s="37"/>
      <c r="Y14" s="127">
        <f t="shared" ca="1" si="82"/>
        <v>0</v>
      </c>
      <c r="Z14" s="127">
        <f t="shared" ca="1" si="82"/>
        <v>0</v>
      </c>
      <c r="AA14" s="127">
        <f t="shared" ca="1" si="82"/>
        <v>0</v>
      </c>
      <c r="AB14" s="37"/>
      <c r="AC14" s="127">
        <f t="shared" ca="1" si="83"/>
        <v>0</v>
      </c>
      <c r="AD14" s="127">
        <f t="shared" ca="1" si="83"/>
        <v>0</v>
      </c>
      <c r="AE14" s="127">
        <f t="shared" ca="1" si="83"/>
        <v>0</v>
      </c>
      <c r="AF14" s="37"/>
      <c r="AG14" s="96"/>
      <c r="AH14" s="96"/>
      <c r="AI14" s="96">
        <f t="shared" ca="1" si="84"/>
        <v>0</v>
      </c>
      <c r="AJ14" s="99">
        <f t="shared" ca="1" si="84"/>
        <v>0</v>
      </c>
      <c r="AK14" s="99">
        <f t="shared" ca="1" si="84"/>
        <v>0</v>
      </c>
      <c r="AL14" s="99">
        <f t="shared" ca="1" si="84"/>
        <v>0</v>
      </c>
      <c r="AM14" s="99">
        <f t="shared" ca="1" si="84"/>
        <v>0</v>
      </c>
      <c r="AN14" s="161">
        <f t="shared" ca="1" si="85"/>
        <v>0</v>
      </c>
      <c r="AO14" s="161">
        <f t="shared" ca="1" si="85"/>
        <v>86649.23</v>
      </c>
      <c r="AP14" s="99">
        <f t="shared" ca="1" si="86"/>
        <v>86649.23</v>
      </c>
      <c r="AQ14" s="37"/>
      <c r="AR14" s="99">
        <f t="shared" ca="1" si="87"/>
        <v>0</v>
      </c>
      <c r="AS14" s="99">
        <f t="shared" ca="1" si="87"/>
        <v>0</v>
      </c>
      <c r="AT14" s="161">
        <f t="shared" ca="1" si="136"/>
        <v>0</v>
      </c>
      <c r="AU14" s="99">
        <f ca="1">SUMPRODUCT(--($CX$9:$EX$9=$H14)*$AO14,'General Inputs'!$K$40:$BK$40)</f>
        <v>86649.23</v>
      </c>
      <c r="AV14" s="99">
        <f t="shared" ca="1" si="88"/>
        <v>0</v>
      </c>
      <c r="AW14" s="99">
        <f t="shared" ca="1" si="88"/>
        <v>0</v>
      </c>
      <c r="AX14" s="99">
        <f t="shared" ca="1" si="88"/>
        <v>0</v>
      </c>
      <c r="AY14" s="97">
        <f t="shared" ca="1" si="88"/>
        <v>0</v>
      </c>
      <c r="AZ14" s="37"/>
      <c r="BA14" s="99">
        <f t="shared" ca="1" si="137"/>
        <v>-86649.23</v>
      </c>
      <c r="BB14" s="101">
        <f t="shared" ca="1" si="89"/>
        <v>0</v>
      </c>
      <c r="BC14" s="99">
        <f t="shared" ca="1" si="90"/>
        <v>86649.23</v>
      </c>
      <c r="BD14" s="99">
        <f t="shared" ca="1" si="91"/>
        <v>0</v>
      </c>
      <c r="BE14" s="99">
        <f t="shared" ca="1" si="138"/>
        <v>0</v>
      </c>
      <c r="BF14" s="99">
        <f t="shared" ca="1" si="92"/>
        <v>0</v>
      </c>
      <c r="BG14" s="99">
        <f t="shared" ca="1" si="139"/>
        <v>86649.23</v>
      </c>
      <c r="BH14" s="99">
        <f t="shared" ca="1" si="93"/>
        <v>0</v>
      </c>
      <c r="BI14" s="37"/>
      <c r="BJ14" s="99">
        <f t="shared" ca="1" si="94"/>
        <v>-86649.23</v>
      </c>
      <c r="BK14" s="101">
        <f t="shared" ca="1" si="95"/>
        <v>0</v>
      </c>
      <c r="BL14" s="99">
        <f t="shared" ca="1" si="96"/>
        <v>86649.23</v>
      </c>
      <c r="BM14" s="99">
        <f t="shared" ca="1" si="97"/>
        <v>0</v>
      </c>
      <c r="BN14" s="99">
        <f t="shared" ca="1" si="98"/>
        <v>0</v>
      </c>
      <c r="BO14" s="99">
        <f t="shared" ca="1" si="99"/>
        <v>0</v>
      </c>
      <c r="BP14" s="99">
        <f t="shared" ca="1" si="100"/>
        <v>0</v>
      </c>
      <c r="BQ14" s="99">
        <f t="shared" ca="1" si="101"/>
        <v>86649.23</v>
      </c>
      <c r="BR14" s="99">
        <f t="shared" ca="1" si="102"/>
        <v>0</v>
      </c>
      <c r="BS14" s="37"/>
      <c r="BT14" s="99">
        <f t="shared" ca="1" si="103"/>
        <v>0</v>
      </c>
      <c r="BU14" s="101" t="e">
        <f t="shared" ca="1" si="104"/>
        <v>#DIV/0!</v>
      </c>
      <c r="BV14" s="101" t="e">
        <f t="shared" ca="1" si="105"/>
        <v>#DIV/0!</v>
      </c>
      <c r="BW14" s="99">
        <f t="shared" ca="1" si="106"/>
        <v>0</v>
      </c>
      <c r="BX14" s="99">
        <f t="shared" ca="1" si="107"/>
        <v>0</v>
      </c>
      <c r="BY14" s="99">
        <f t="shared" ca="1" si="108"/>
        <v>0</v>
      </c>
      <c r="BZ14" s="99">
        <f t="shared" ca="1" si="109"/>
        <v>0</v>
      </c>
      <c r="CA14" s="99">
        <f t="shared" ca="1" si="110"/>
        <v>0</v>
      </c>
      <c r="CB14" s="37"/>
      <c r="CC14" s="99">
        <f t="shared" ca="1" si="111"/>
        <v>-86649.23</v>
      </c>
      <c r="CD14" s="101">
        <f t="shared" ca="1" si="112"/>
        <v>0</v>
      </c>
      <c r="CE14" s="102" t="e">
        <f t="shared" ca="1" si="113"/>
        <v>#DIV/0!</v>
      </c>
      <c r="CF14" s="99">
        <f t="shared" ca="1" si="114"/>
        <v>86649.23</v>
      </c>
      <c r="CG14" s="99">
        <f t="shared" ca="1" si="115"/>
        <v>0</v>
      </c>
      <c r="CH14" s="99">
        <f t="shared" ca="1" si="116"/>
        <v>0</v>
      </c>
      <c r="CI14" s="99">
        <f t="shared" ref="CI14:CI15" ca="1" si="140">AX14</f>
        <v>0</v>
      </c>
      <c r="CJ14" s="99">
        <f t="shared" ref="CJ14:CJ15" ca="1" si="141">AT14</f>
        <v>0</v>
      </c>
      <c r="CK14" s="99">
        <f t="shared" ca="1" si="117"/>
        <v>86649.23</v>
      </c>
      <c r="CL14" s="37"/>
      <c r="CM14" s="99">
        <f t="shared" ca="1" si="118"/>
        <v>-86649.23</v>
      </c>
      <c r="CN14" s="101">
        <f t="shared" ca="1" si="119"/>
        <v>0</v>
      </c>
      <c r="CO14" s="126"/>
      <c r="CP14" s="99">
        <f t="shared" ca="1" si="120"/>
        <v>86649.23</v>
      </c>
      <c r="CQ14" s="99">
        <f t="shared" ca="1" si="121"/>
        <v>0</v>
      </c>
      <c r="CR14" s="99">
        <f t="shared" ca="1" si="122"/>
        <v>0</v>
      </c>
      <c r="CS14" s="99">
        <f t="shared" ref="CS14:CS15" ca="1" si="142">AX14</f>
        <v>0</v>
      </c>
      <c r="CT14" s="99">
        <f t="shared" ca="1" si="123"/>
        <v>0</v>
      </c>
      <c r="CU14" s="99">
        <f t="shared" ca="1" si="124"/>
        <v>0</v>
      </c>
      <c r="CV14" s="99">
        <f t="shared" ca="1" si="125"/>
        <v>86649.23</v>
      </c>
      <c r="CW14" s="37"/>
      <c r="CX14" s="48">
        <f t="shared" ca="1" si="126"/>
        <v>0</v>
      </c>
      <c r="CY14" s="48">
        <f t="shared" ca="1" si="126"/>
        <v>0</v>
      </c>
      <c r="CZ14" s="48">
        <f t="shared" ca="1" si="126"/>
        <v>0</v>
      </c>
      <c r="DA14" s="48">
        <f t="shared" ca="1" si="126"/>
        <v>0</v>
      </c>
      <c r="DB14" s="48">
        <f t="shared" ca="1" si="126"/>
        <v>0</v>
      </c>
      <c r="DC14" s="48">
        <f t="shared" ca="1" si="126"/>
        <v>0</v>
      </c>
      <c r="DD14" s="48">
        <f t="shared" ca="1" si="126"/>
        <v>0</v>
      </c>
      <c r="DE14" s="48">
        <f t="shared" ca="1" si="126"/>
        <v>0</v>
      </c>
      <c r="DF14" s="48">
        <f t="shared" ca="1" si="126"/>
        <v>0</v>
      </c>
      <c r="DG14" s="48">
        <f t="shared" ca="1" si="126"/>
        <v>0</v>
      </c>
      <c r="DH14" s="48">
        <f t="shared" ca="1" si="127"/>
        <v>0</v>
      </c>
      <c r="DI14" s="48">
        <f t="shared" ca="1" si="127"/>
        <v>0</v>
      </c>
      <c r="DJ14" s="48">
        <f t="shared" ca="1" si="127"/>
        <v>0</v>
      </c>
      <c r="DK14" s="48">
        <f t="shared" ca="1" si="127"/>
        <v>0</v>
      </c>
      <c r="DL14" s="48">
        <f t="shared" ca="1" si="127"/>
        <v>0</v>
      </c>
      <c r="DM14" s="48">
        <f t="shared" ca="1" si="127"/>
        <v>0</v>
      </c>
      <c r="DN14" s="48">
        <f t="shared" ca="1" si="127"/>
        <v>0</v>
      </c>
      <c r="DO14" s="48">
        <f t="shared" ca="1" si="127"/>
        <v>0</v>
      </c>
      <c r="DP14" s="48">
        <f t="shared" ca="1" si="127"/>
        <v>0</v>
      </c>
      <c r="DQ14" s="48">
        <f t="shared" ca="1" si="127"/>
        <v>0</v>
      </c>
      <c r="DR14" s="48">
        <f t="shared" ca="1" si="128"/>
        <v>0</v>
      </c>
      <c r="DS14" s="48">
        <f t="shared" ca="1" si="128"/>
        <v>0</v>
      </c>
      <c r="DT14" s="48">
        <f t="shared" ca="1" si="128"/>
        <v>0</v>
      </c>
      <c r="DU14" s="48">
        <f t="shared" ca="1" si="128"/>
        <v>0</v>
      </c>
      <c r="DV14" s="48">
        <f t="shared" ca="1" si="128"/>
        <v>0</v>
      </c>
      <c r="DW14" s="48">
        <f t="shared" ca="1" si="128"/>
        <v>0</v>
      </c>
      <c r="DX14" s="48">
        <f t="shared" ca="1" si="128"/>
        <v>0</v>
      </c>
      <c r="DY14" s="48">
        <f t="shared" ca="1" si="128"/>
        <v>0</v>
      </c>
      <c r="DZ14" s="48">
        <f t="shared" ca="1" si="128"/>
        <v>0</v>
      </c>
      <c r="EA14" s="48">
        <f t="shared" ca="1" si="128"/>
        <v>0</v>
      </c>
      <c r="EB14" s="48">
        <f t="shared" ca="1" si="129"/>
        <v>0</v>
      </c>
      <c r="EC14" s="48">
        <f t="shared" ca="1" si="129"/>
        <v>0</v>
      </c>
      <c r="ED14" s="48">
        <f t="shared" ca="1" si="129"/>
        <v>0</v>
      </c>
      <c r="EE14" s="48">
        <f t="shared" ca="1" si="129"/>
        <v>0</v>
      </c>
      <c r="EF14" s="48">
        <f t="shared" ca="1" si="129"/>
        <v>0</v>
      </c>
      <c r="EG14" s="48">
        <f t="shared" ca="1" si="129"/>
        <v>0</v>
      </c>
      <c r="EH14" s="48">
        <f t="shared" ca="1" si="129"/>
        <v>0</v>
      </c>
      <c r="EI14" s="48">
        <f t="shared" ca="1" si="129"/>
        <v>0</v>
      </c>
      <c r="EJ14" s="48">
        <f t="shared" ca="1" si="129"/>
        <v>0</v>
      </c>
      <c r="EK14" s="48">
        <f t="shared" ca="1" si="129"/>
        <v>0</v>
      </c>
      <c r="EL14" s="48">
        <f t="shared" ca="1" si="130"/>
        <v>0</v>
      </c>
      <c r="EM14" s="48">
        <f t="shared" ca="1" si="130"/>
        <v>0</v>
      </c>
      <c r="EN14" s="48">
        <f t="shared" ca="1" si="130"/>
        <v>0</v>
      </c>
      <c r="EO14" s="48">
        <f t="shared" ca="1" si="130"/>
        <v>0</v>
      </c>
      <c r="EP14" s="48">
        <f t="shared" ca="1" si="130"/>
        <v>0</v>
      </c>
      <c r="EQ14" s="48">
        <f t="shared" ca="1" si="130"/>
        <v>0</v>
      </c>
      <c r="ER14" s="48">
        <f t="shared" ca="1" si="130"/>
        <v>0</v>
      </c>
      <c r="ES14" s="48">
        <f t="shared" ca="1" si="130"/>
        <v>0</v>
      </c>
      <c r="ET14" s="48">
        <f t="shared" ca="1" si="130"/>
        <v>0</v>
      </c>
      <c r="EU14" s="48">
        <f t="shared" ca="1" si="130"/>
        <v>0</v>
      </c>
      <c r="EV14" s="48">
        <f t="shared" ca="1" si="130"/>
        <v>0</v>
      </c>
      <c r="EW14" s="48">
        <f t="shared" ca="1" si="130"/>
        <v>0</v>
      </c>
      <c r="EX14" s="48">
        <f t="shared" ca="1" si="130"/>
        <v>0</v>
      </c>
      <c r="EY14" s="68"/>
      <c r="EZ14" s="48">
        <f t="shared" ca="1" si="131"/>
        <v>0</v>
      </c>
      <c r="FA14" s="48">
        <f t="shared" ca="1" si="131"/>
        <v>0</v>
      </c>
      <c r="FB14" s="48">
        <f t="shared" ca="1" si="131"/>
        <v>0</v>
      </c>
      <c r="FC14" s="48">
        <f t="shared" ca="1" si="131"/>
        <v>0</v>
      </c>
      <c r="FD14" s="48">
        <f t="shared" ca="1" si="131"/>
        <v>0</v>
      </c>
      <c r="FE14" s="48">
        <f t="shared" ca="1" si="131"/>
        <v>0</v>
      </c>
      <c r="FF14" s="48">
        <f t="shared" ca="1" si="131"/>
        <v>0</v>
      </c>
      <c r="FG14" s="48">
        <f t="shared" ca="1" si="131"/>
        <v>0</v>
      </c>
      <c r="FH14" s="48">
        <f t="shared" ca="1" si="131"/>
        <v>0</v>
      </c>
      <c r="FI14" s="48">
        <f t="shared" ca="1" si="131"/>
        <v>0</v>
      </c>
      <c r="FJ14" s="48">
        <f t="shared" ca="1" si="132"/>
        <v>0</v>
      </c>
      <c r="FK14" s="48">
        <f t="shared" ca="1" si="132"/>
        <v>0</v>
      </c>
      <c r="FL14" s="48">
        <f t="shared" ca="1" si="132"/>
        <v>0</v>
      </c>
      <c r="FM14" s="48">
        <f t="shared" ca="1" si="132"/>
        <v>0</v>
      </c>
      <c r="FN14" s="48">
        <f t="shared" ca="1" si="132"/>
        <v>0</v>
      </c>
      <c r="FO14" s="48">
        <f t="shared" ca="1" si="132"/>
        <v>0</v>
      </c>
      <c r="FP14" s="48">
        <f t="shared" ca="1" si="132"/>
        <v>0</v>
      </c>
      <c r="FQ14" s="48">
        <f t="shared" ca="1" si="132"/>
        <v>0</v>
      </c>
      <c r="FR14" s="48">
        <f t="shared" ca="1" si="132"/>
        <v>0</v>
      </c>
      <c r="FS14" s="48">
        <f t="shared" ca="1" si="132"/>
        <v>0</v>
      </c>
      <c r="FT14" s="48">
        <f t="shared" ca="1" si="133"/>
        <v>0</v>
      </c>
      <c r="FU14" s="48">
        <f t="shared" ca="1" si="133"/>
        <v>0</v>
      </c>
      <c r="FV14" s="48">
        <f t="shared" ca="1" si="133"/>
        <v>0</v>
      </c>
      <c r="FW14" s="48">
        <f t="shared" ca="1" si="133"/>
        <v>0</v>
      </c>
      <c r="FX14" s="48">
        <f t="shared" ca="1" si="133"/>
        <v>0</v>
      </c>
      <c r="FY14" s="48">
        <f t="shared" ca="1" si="133"/>
        <v>0</v>
      </c>
      <c r="FZ14" s="48">
        <f t="shared" ca="1" si="133"/>
        <v>0</v>
      </c>
      <c r="GA14" s="48">
        <f t="shared" ca="1" si="133"/>
        <v>0</v>
      </c>
      <c r="GB14" s="48">
        <f t="shared" ca="1" si="133"/>
        <v>0</v>
      </c>
      <c r="GC14" s="48">
        <f t="shared" ca="1" si="133"/>
        <v>0</v>
      </c>
      <c r="GD14" s="48">
        <f t="shared" ca="1" si="134"/>
        <v>0</v>
      </c>
      <c r="GE14" s="48">
        <f t="shared" ca="1" si="134"/>
        <v>0</v>
      </c>
      <c r="GF14" s="48">
        <f t="shared" ca="1" si="134"/>
        <v>0</v>
      </c>
      <c r="GG14" s="48">
        <f t="shared" ca="1" si="134"/>
        <v>0</v>
      </c>
      <c r="GH14" s="48">
        <f t="shared" ca="1" si="134"/>
        <v>0</v>
      </c>
      <c r="GI14" s="48">
        <f t="shared" ca="1" si="134"/>
        <v>0</v>
      </c>
      <c r="GJ14" s="48">
        <f t="shared" ca="1" si="134"/>
        <v>0</v>
      </c>
      <c r="GK14" s="48">
        <f t="shared" ca="1" si="134"/>
        <v>0</v>
      </c>
      <c r="GL14" s="48">
        <f t="shared" ca="1" si="134"/>
        <v>0</v>
      </c>
      <c r="GM14" s="48">
        <f t="shared" ca="1" si="134"/>
        <v>0</v>
      </c>
      <c r="GN14" s="48">
        <f t="shared" ca="1" si="135"/>
        <v>0</v>
      </c>
      <c r="GO14" s="48">
        <f t="shared" ca="1" si="135"/>
        <v>0</v>
      </c>
      <c r="GP14" s="48">
        <f t="shared" ca="1" si="135"/>
        <v>0</v>
      </c>
      <c r="GQ14" s="48">
        <f t="shared" ca="1" si="135"/>
        <v>0</v>
      </c>
      <c r="GR14" s="48">
        <f t="shared" ca="1" si="135"/>
        <v>0</v>
      </c>
      <c r="GS14" s="48">
        <f t="shared" ca="1" si="135"/>
        <v>0</v>
      </c>
      <c r="GT14" s="48">
        <f t="shared" ca="1" si="135"/>
        <v>0</v>
      </c>
      <c r="GU14" s="48">
        <f t="shared" ca="1" si="135"/>
        <v>0</v>
      </c>
      <c r="GV14" s="48">
        <f t="shared" ca="1" si="135"/>
        <v>0</v>
      </c>
      <c r="GW14" s="48">
        <f t="shared" ca="1" si="135"/>
        <v>0</v>
      </c>
      <c r="GX14" s="48">
        <f t="shared" ca="1" si="135"/>
        <v>0</v>
      </c>
      <c r="GY14" s="48">
        <f t="shared" ca="1" si="135"/>
        <v>0</v>
      </c>
      <c r="GZ14" s="48">
        <f t="shared" ca="1" si="135"/>
        <v>0</v>
      </c>
      <c r="HA14" s="68"/>
      <c r="HB14" s="148">
        <f t="shared" ref="HB14:HB15" ca="1" si="143">IFERROR(BB14,"n/a")</f>
        <v>0</v>
      </c>
      <c r="HC14" s="148">
        <f t="shared" ca="1" si="75"/>
        <v>0</v>
      </c>
      <c r="HD14" s="148">
        <f t="shared" ref="HD14:HD15" ca="1" si="144">IFERROR(BK14,"n/a")</f>
        <v>0</v>
      </c>
      <c r="HE14" s="148" t="str">
        <f t="shared" ca="1" si="77"/>
        <v>n/a</v>
      </c>
      <c r="HF14" s="148">
        <f t="shared" ca="1" si="78"/>
        <v>0</v>
      </c>
      <c r="HG14" s="146"/>
      <c r="HH14" s="147"/>
      <c r="HI14" s="147"/>
      <c r="HJ14" s="147"/>
      <c r="HK14" s="148"/>
      <c r="HL14" s="147"/>
      <c r="HM14" s="147"/>
      <c r="HN14" s="147"/>
      <c r="HO14" s="148"/>
      <c r="HP14" s="146"/>
      <c r="HQ14" s="147"/>
      <c r="HR14" s="147"/>
      <c r="HS14" s="147"/>
      <c r="HT14" s="148"/>
      <c r="HU14" s="147"/>
      <c r="HV14" s="147"/>
      <c r="HW14" s="147"/>
      <c r="HX14" s="148"/>
      <c r="HY14" s="149"/>
      <c r="HZ14" s="148"/>
      <c r="IA14" s="148"/>
      <c r="IB14" s="150"/>
      <c r="IC14" s="148"/>
      <c r="ID14" s="150"/>
      <c r="IE14" s="148"/>
      <c r="IF14" s="151"/>
    </row>
    <row r="15" spans="1:240" s="36" customFormat="1" ht="14.45" customHeight="1">
      <c r="A15" s="39"/>
      <c r="B15" s="107" t="str">
        <f t="shared" si="79"/>
        <v>All_General Administration_All_All_2017_Actual</v>
      </c>
      <c r="C15" s="107"/>
      <c r="D15" s="108" t="s">
        <v>28</v>
      </c>
      <c r="E15" s="108" t="s">
        <v>157</v>
      </c>
      <c r="F15" s="108" t="s">
        <v>28</v>
      </c>
      <c r="G15" s="108" t="s">
        <v>28</v>
      </c>
      <c r="H15" s="108">
        <v>2017</v>
      </c>
      <c r="I15" s="108" t="s">
        <v>161</v>
      </c>
      <c r="J15" s="37"/>
      <c r="K15" s="98"/>
      <c r="L15" s="38"/>
      <c r="M15" s="131"/>
      <c r="N15" s="130"/>
      <c r="O15" s="130"/>
      <c r="P15" s="37"/>
      <c r="Q15" s="127">
        <f t="shared" ca="1" si="80"/>
        <v>0</v>
      </c>
      <c r="R15" s="127">
        <f t="shared" ca="1" si="80"/>
        <v>0</v>
      </c>
      <c r="S15" s="127">
        <f t="shared" ca="1" si="80"/>
        <v>0</v>
      </c>
      <c r="T15" s="37"/>
      <c r="U15" s="127">
        <f t="shared" ca="1" si="81"/>
        <v>0</v>
      </c>
      <c r="V15" s="127">
        <f t="shared" ca="1" si="81"/>
        <v>0</v>
      </c>
      <c r="W15" s="127">
        <f t="shared" ca="1" si="81"/>
        <v>0</v>
      </c>
      <c r="X15" s="37"/>
      <c r="Y15" s="127">
        <f t="shared" ca="1" si="82"/>
        <v>0</v>
      </c>
      <c r="Z15" s="127">
        <f t="shared" ca="1" si="82"/>
        <v>0</v>
      </c>
      <c r="AA15" s="127">
        <f t="shared" ca="1" si="82"/>
        <v>0</v>
      </c>
      <c r="AB15" s="37"/>
      <c r="AC15" s="127">
        <f t="shared" ca="1" si="83"/>
        <v>0</v>
      </c>
      <c r="AD15" s="127">
        <f t="shared" ca="1" si="83"/>
        <v>0</v>
      </c>
      <c r="AE15" s="127">
        <f t="shared" ca="1" si="83"/>
        <v>0</v>
      </c>
      <c r="AF15" s="37"/>
      <c r="AG15" s="96"/>
      <c r="AH15" s="96"/>
      <c r="AI15" s="96">
        <f t="shared" ca="1" si="84"/>
        <v>0</v>
      </c>
      <c r="AJ15" s="99">
        <f t="shared" ca="1" si="84"/>
        <v>0</v>
      </c>
      <c r="AK15" s="99">
        <f t="shared" ca="1" si="84"/>
        <v>0</v>
      </c>
      <c r="AL15" s="99">
        <f t="shared" ca="1" si="84"/>
        <v>0</v>
      </c>
      <c r="AM15" s="99">
        <f t="shared" ca="1" si="84"/>
        <v>0</v>
      </c>
      <c r="AN15" s="161">
        <f t="shared" ca="1" si="85"/>
        <v>0</v>
      </c>
      <c r="AO15" s="161">
        <f t="shared" ca="1" si="85"/>
        <v>64209.070000000007</v>
      </c>
      <c r="AP15" s="99">
        <f t="shared" ca="1" si="86"/>
        <v>64209.070000000007</v>
      </c>
      <c r="AQ15" s="37"/>
      <c r="AR15" s="99">
        <f t="shared" ca="1" si="87"/>
        <v>0</v>
      </c>
      <c r="AS15" s="99">
        <f t="shared" ca="1" si="87"/>
        <v>0</v>
      </c>
      <c r="AT15" s="161">
        <f t="shared" ca="1" si="136"/>
        <v>0</v>
      </c>
      <c r="AU15" s="99">
        <f ca="1">SUMPRODUCT(--($CX$9:$EX$9=$H15)*$AO15,'General Inputs'!$K$40:$BK$40)</f>
        <v>64209.070000000007</v>
      </c>
      <c r="AV15" s="99">
        <f t="shared" ca="1" si="88"/>
        <v>0</v>
      </c>
      <c r="AW15" s="99">
        <f t="shared" ca="1" si="88"/>
        <v>0</v>
      </c>
      <c r="AX15" s="99">
        <f t="shared" ca="1" si="88"/>
        <v>0</v>
      </c>
      <c r="AY15" s="97">
        <f t="shared" ca="1" si="88"/>
        <v>0</v>
      </c>
      <c r="AZ15" s="37"/>
      <c r="BA15" s="99">
        <f t="shared" ca="1" si="137"/>
        <v>-64209.070000000007</v>
      </c>
      <c r="BB15" s="101">
        <f t="shared" ca="1" si="89"/>
        <v>0</v>
      </c>
      <c r="BC15" s="99">
        <f t="shared" ca="1" si="90"/>
        <v>64209.070000000007</v>
      </c>
      <c r="BD15" s="99">
        <f t="shared" ca="1" si="91"/>
        <v>0</v>
      </c>
      <c r="BE15" s="99">
        <f t="shared" ca="1" si="138"/>
        <v>0</v>
      </c>
      <c r="BF15" s="99">
        <f t="shared" ca="1" si="92"/>
        <v>0</v>
      </c>
      <c r="BG15" s="99">
        <f t="shared" ca="1" si="139"/>
        <v>64209.070000000007</v>
      </c>
      <c r="BH15" s="99">
        <f t="shared" ca="1" si="93"/>
        <v>0</v>
      </c>
      <c r="BI15" s="37"/>
      <c r="BJ15" s="99">
        <f t="shared" ca="1" si="94"/>
        <v>-64209.070000000007</v>
      </c>
      <c r="BK15" s="101">
        <f t="shared" ca="1" si="95"/>
        <v>0</v>
      </c>
      <c r="BL15" s="99">
        <f t="shared" ca="1" si="96"/>
        <v>64209.070000000007</v>
      </c>
      <c r="BM15" s="99">
        <f t="shared" ca="1" si="97"/>
        <v>0</v>
      </c>
      <c r="BN15" s="99">
        <f t="shared" ca="1" si="98"/>
        <v>0</v>
      </c>
      <c r="BO15" s="99">
        <f t="shared" ca="1" si="99"/>
        <v>0</v>
      </c>
      <c r="BP15" s="99">
        <f t="shared" ca="1" si="100"/>
        <v>0</v>
      </c>
      <c r="BQ15" s="99">
        <f t="shared" ca="1" si="101"/>
        <v>64209.070000000007</v>
      </c>
      <c r="BR15" s="99">
        <f t="shared" ca="1" si="102"/>
        <v>0</v>
      </c>
      <c r="BS15" s="37"/>
      <c r="BT15" s="99">
        <f t="shared" ca="1" si="103"/>
        <v>0</v>
      </c>
      <c r="BU15" s="101" t="e">
        <f t="shared" ca="1" si="104"/>
        <v>#DIV/0!</v>
      </c>
      <c r="BV15" s="101" t="e">
        <f t="shared" ca="1" si="105"/>
        <v>#DIV/0!</v>
      </c>
      <c r="BW15" s="99">
        <f t="shared" ca="1" si="106"/>
        <v>0</v>
      </c>
      <c r="BX15" s="99">
        <f t="shared" ca="1" si="107"/>
        <v>0</v>
      </c>
      <c r="BY15" s="99">
        <f t="shared" ca="1" si="108"/>
        <v>0</v>
      </c>
      <c r="BZ15" s="99">
        <f t="shared" ca="1" si="109"/>
        <v>0</v>
      </c>
      <c r="CA15" s="99">
        <f t="shared" ca="1" si="110"/>
        <v>0</v>
      </c>
      <c r="CB15" s="37"/>
      <c r="CC15" s="99">
        <f t="shared" ca="1" si="111"/>
        <v>-64209.070000000007</v>
      </c>
      <c r="CD15" s="101">
        <f t="shared" ca="1" si="112"/>
        <v>0</v>
      </c>
      <c r="CE15" s="102" t="e">
        <f t="shared" ca="1" si="113"/>
        <v>#DIV/0!</v>
      </c>
      <c r="CF15" s="99">
        <f t="shared" ca="1" si="114"/>
        <v>64209.070000000007</v>
      </c>
      <c r="CG15" s="99">
        <f t="shared" ca="1" si="115"/>
        <v>0</v>
      </c>
      <c r="CH15" s="99">
        <f t="shared" ca="1" si="116"/>
        <v>0</v>
      </c>
      <c r="CI15" s="99">
        <f t="shared" ca="1" si="140"/>
        <v>0</v>
      </c>
      <c r="CJ15" s="99">
        <f t="shared" ca="1" si="141"/>
        <v>0</v>
      </c>
      <c r="CK15" s="99">
        <f t="shared" ca="1" si="117"/>
        <v>64209.070000000007</v>
      </c>
      <c r="CL15" s="37"/>
      <c r="CM15" s="99">
        <f t="shared" ca="1" si="118"/>
        <v>-64209.070000000007</v>
      </c>
      <c r="CN15" s="101">
        <f t="shared" ca="1" si="119"/>
        <v>0</v>
      </c>
      <c r="CO15" s="126"/>
      <c r="CP15" s="99">
        <f t="shared" ca="1" si="120"/>
        <v>64209.070000000007</v>
      </c>
      <c r="CQ15" s="99">
        <f t="shared" ca="1" si="121"/>
        <v>0</v>
      </c>
      <c r="CR15" s="99">
        <f t="shared" ca="1" si="122"/>
        <v>0</v>
      </c>
      <c r="CS15" s="99">
        <f t="shared" ca="1" si="142"/>
        <v>0</v>
      </c>
      <c r="CT15" s="99">
        <f t="shared" ca="1" si="123"/>
        <v>0</v>
      </c>
      <c r="CU15" s="99">
        <f t="shared" ca="1" si="124"/>
        <v>0</v>
      </c>
      <c r="CV15" s="99">
        <f t="shared" ca="1" si="125"/>
        <v>64209.070000000007</v>
      </c>
      <c r="CW15" s="37"/>
      <c r="CX15" s="48">
        <f t="shared" ca="1" si="126"/>
        <v>0</v>
      </c>
      <c r="CY15" s="48">
        <f t="shared" ca="1" si="126"/>
        <v>0</v>
      </c>
      <c r="CZ15" s="48">
        <f t="shared" ca="1" si="126"/>
        <v>0</v>
      </c>
      <c r="DA15" s="48">
        <f t="shared" ca="1" si="126"/>
        <v>0</v>
      </c>
      <c r="DB15" s="48">
        <f t="shared" ca="1" si="126"/>
        <v>0</v>
      </c>
      <c r="DC15" s="48">
        <f t="shared" ca="1" si="126"/>
        <v>0</v>
      </c>
      <c r="DD15" s="48">
        <f t="shared" ca="1" si="126"/>
        <v>0</v>
      </c>
      <c r="DE15" s="48">
        <f t="shared" ca="1" si="126"/>
        <v>0</v>
      </c>
      <c r="DF15" s="48">
        <f t="shared" ca="1" si="126"/>
        <v>0</v>
      </c>
      <c r="DG15" s="48">
        <f t="shared" ca="1" si="126"/>
        <v>0</v>
      </c>
      <c r="DH15" s="48">
        <f t="shared" ca="1" si="127"/>
        <v>0</v>
      </c>
      <c r="DI15" s="48">
        <f t="shared" ca="1" si="127"/>
        <v>0</v>
      </c>
      <c r="DJ15" s="48">
        <f t="shared" ca="1" si="127"/>
        <v>0</v>
      </c>
      <c r="DK15" s="48">
        <f t="shared" ca="1" si="127"/>
        <v>0</v>
      </c>
      <c r="DL15" s="48">
        <f t="shared" ca="1" si="127"/>
        <v>0</v>
      </c>
      <c r="DM15" s="48">
        <f t="shared" ca="1" si="127"/>
        <v>0</v>
      </c>
      <c r="DN15" s="48">
        <f t="shared" ca="1" si="127"/>
        <v>0</v>
      </c>
      <c r="DO15" s="48">
        <f t="shared" ca="1" si="127"/>
        <v>0</v>
      </c>
      <c r="DP15" s="48">
        <f t="shared" ca="1" si="127"/>
        <v>0</v>
      </c>
      <c r="DQ15" s="48">
        <f t="shared" ca="1" si="127"/>
        <v>0</v>
      </c>
      <c r="DR15" s="48">
        <f t="shared" ca="1" si="128"/>
        <v>0</v>
      </c>
      <c r="DS15" s="48">
        <f t="shared" ca="1" si="128"/>
        <v>0</v>
      </c>
      <c r="DT15" s="48">
        <f t="shared" ca="1" si="128"/>
        <v>0</v>
      </c>
      <c r="DU15" s="48">
        <f t="shared" ca="1" si="128"/>
        <v>0</v>
      </c>
      <c r="DV15" s="48">
        <f t="shared" ca="1" si="128"/>
        <v>0</v>
      </c>
      <c r="DW15" s="48">
        <f t="shared" ca="1" si="128"/>
        <v>0</v>
      </c>
      <c r="DX15" s="48">
        <f t="shared" ca="1" si="128"/>
        <v>0</v>
      </c>
      <c r="DY15" s="48">
        <f t="shared" ca="1" si="128"/>
        <v>0</v>
      </c>
      <c r="DZ15" s="48">
        <f t="shared" ca="1" si="128"/>
        <v>0</v>
      </c>
      <c r="EA15" s="48">
        <f t="shared" ca="1" si="128"/>
        <v>0</v>
      </c>
      <c r="EB15" s="48">
        <f t="shared" ca="1" si="129"/>
        <v>0</v>
      </c>
      <c r="EC15" s="48">
        <f t="shared" ca="1" si="129"/>
        <v>0</v>
      </c>
      <c r="ED15" s="48">
        <f t="shared" ca="1" si="129"/>
        <v>0</v>
      </c>
      <c r="EE15" s="48">
        <f t="shared" ca="1" si="129"/>
        <v>0</v>
      </c>
      <c r="EF15" s="48">
        <f t="shared" ca="1" si="129"/>
        <v>0</v>
      </c>
      <c r="EG15" s="48">
        <f t="shared" ca="1" si="129"/>
        <v>0</v>
      </c>
      <c r="EH15" s="48">
        <f t="shared" ca="1" si="129"/>
        <v>0</v>
      </c>
      <c r="EI15" s="48">
        <f t="shared" ca="1" si="129"/>
        <v>0</v>
      </c>
      <c r="EJ15" s="48">
        <f t="shared" ca="1" si="129"/>
        <v>0</v>
      </c>
      <c r="EK15" s="48">
        <f t="shared" ca="1" si="129"/>
        <v>0</v>
      </c>
      <c r="EL15" s="48">
        <f t="shared" ca="1" si="130"/>
        <v>0</v>
      </c>
      <c r="EM15" s="48">
        <f t="shared" ca="1" si="130"/>
        <v>0</v>
      </c>
      <c r="EN15" s="48">
        <f t="shared" ca="1" si="130"/>
        <v>0</v>
      </c>
      <c r="EO15" s="48">
        <f t="shared" ca="1" si="130"/>
        <v>0</v>
      </c>
      <c r="EP15" s="48">
        <f t="shared" ca="1" si="130"/>
        <v>0</v>
      </c>
      <c r="EQ15" s="48">
        <f t="shared" ca="1" si="130"/>
        <v>0</v>
      </c>
      <c r="ER15" s="48">
        <f t="shared" ca="1" si="130"/>
        <v>0</v>
      </c>
      <c r="ES15" s="48">
        <f t="shared" ca="1" si="130"/>
        <v>0</v>
      </c>
      <c r="ET15" s="48">
        <f t="shared" ca="1" si="130"/>
        <v>0</v>
      </c>
      <c r="EU15" s="48">
        <f t="shared" ca="1" si="130"/>
        <v>0</v>
      </c>
      <c r="EV15" s="48">
        <f t="shared" ca="1" si="130"/>
        <v>0</v>
      </c>
      <c r="EW15" s="48">
        <f t="shared" ca="1" si="130"/>
        <v>0</v>
      </c>
      <c r="EX15" s="48">
        <f t="shared" ca="1" si="130"/>
        <v>0</v>
      </c>
      <c r="EY15" s="68"/>
      <c r="EZ15" s="48">
        <f t="shared" ca="1" si="131"/>
        <v>0</v>
      </c>
      <c r="FA15" s="48">
        <f t="shared" ca="1" si="131"/>
        <v>0</v>
      </c>
      <c r="FB15" s="48">
        <f t="shared" ca="1" si="131"/>
        <v>0</v>
      </c>
      <c r="FC15" s="48">
        <f t="shared" ca="1" si="131"/>
        <v>0</v>
      </c>
      <c r="FD15" s="48">
        <f t="shared" ca="1" si="131"/>
        <v>0</v>
      </c>
      <c r="FE15" s="48">
        <f t="shared" ca="1" si="131"/>
        <v>0</v>
      </c>
      <c r="FF15" s="48">
        <f t="shared" ca="1" si="131"/>
        <v>0</v>
      </c>
      <c r="FG15" s="48">
        <f t="shared" ca="1" si="131"/>
        <v>0</v>
      </c>
      <c r="FH15" s="48">
        <f t="shared" ca="1" si="131"/>
        <v>0</v>
      </c>
      <c r="FI15" s="48">
        <f t="shared" ca="1" si="131"/>
        <v>0</v>
      </c>
      <c r="FJ15" s="48">
        <f t="shared" ca="1" si="132"/>
        <v>0</v>
      </c>
      <c r="FK15" s="48">
        <f t="shared" ca="1" si="132"/>
        <v>0</v>
      </c>
      <c r="FL15" s="48">
        <f t="shared" ca="1" si="132"/>
        <v>0</v>
      </c>
      <c r="FM15" s="48">
        <f t="shared" ca="1" si="132"/>
        <v>0</v>
      </c>
      <c r="FN15" s="48">
        <f t="shared" ca="1" si="132"/>
        <v>0</v>
      </c>
      <c r="FO15" s="48">
        <f t="shared" ca="1" si="132"/>
        <v>0</v>
      </c>
      <c r="FP15" s="48">
        <f t="shared" ca="1" si="132"/>
        <v>0</v>
      </c>
      <c r="FQ15" s="48">
        <f t="shared" ca="1" si="132"/>
        <v>0</v>
      </c>
      <c r="FR15" s="48">
        <f t="shared" ca="1" si="132"/>
        <v>0</v>
      </c>
      <c r="FS15" s="48">
        <f t="shared" ca="1" si="132"/>
        <v>0</v>
      </c>
      <c r="FT15" s="48">
        <f t="shared" ca="1" si="133"/>
        <v>0</v>
      </c>
      <c r="FU15" s="48">
        <f t="shared" ca="1" si="133"/>
        <v>0</v>
      </c>
      <c r="FV15" s="48">
        <f t="shared" ca="1" si="133"/>
        <v>0</v>
      </c>
      <c r="FW15" s="48">
        <f t="shared" ca="1" si="133"/>
        <v>0</v>
      </c>
      <c r="FX15" s="48">
        <f t="shared" ca="1" si="133"/>
        <v>0</v>
      </c>
      <c r="FY15" s="48">
        <f t="shared" ca="1" si="133"/>
        <v>0</v>
      </c>
      <c r="FZ15" s="48">
        <f t="shared" ca="1" si="133"/>
        <v>0</v>
      </c>
      <c r="GA15" s="48">
        <f t="shared" ca="1" si="133"/>
        <v>0</v>
      </c>
      <c r="GB15" s="48">
        <f t="shared" ca="1" si="133"/>
        <v>0</v>
      </c>
      <c r="GC15" s="48">
        <f t="shared" ca="1" si="133"/>
        <v>0</v>
      </c>
      <c r="GD15" s="48">
        <f t="shared" ca="1" si="134"/>
        <v>0</v>
      </c>
      <c r="GE15" s="48">
        <f t="shared" ca="1" si="134"/>
        <v>0</v>
      </c>
      <c r="GF15" s="48">
        <f t="shared" ca="1" si="134"/>
        <v>0</v>
      </c>
      <c r="GG15" s="48">
        <f t="shared" ca="1" si="134"/>
        <v>0</v>
      </c>
      <c r="GH15" s="48">
        <f t="shared" ca="1" si="134"/>
        <v>0</v>
      </c>
      <c r="GI15" s="48">
        <f t="shared" ca="1" si="134"/>
        <v>0</v>
      </c>
      <c r="GJ15" s="48">
        <f t="shared" ca="1" si="134"/>
        <v>0</v>
      </c>
      <c r="GK15" s="48">
        <f t="shared" ca="1" si="134"/>
        <v>0</v>
      </c>
      <c r="GL15" s="48">
        <f t="shared" ca="1" si="134"/>
        <v>0</v>
      </c>
      <c r="GM15" s="48">
        <f t="shared" ca="1" si="134"/>
        <v>0</v>
      </c>
      <c r="GN15" s="48">
        <f t="shared" ca="1" si="135"/>
        <v>0</v>
      </c>
      <c r="GO15" s="48">
        <f t="shared" ca="1" si="135"/>
        <v>0</v>
      </c>
      <c r="GP15" s="48">
        <f t="shared" ca="1" si="135"/>
        <v>0</v>
      </c>
      <c r="GQ15" s="48">
        <f t="shared" ca="1" si="135"/>
        <v>0</v>
      </c>
      <c r="GR15" s="48">
        <f t="shared" ca="1" si="135"/>
        <v>0</v>
      </c>
      <c r="GS15" s="48">
        <f t="shared" ca="1" si="135"/>
        <v>0</v>
      </c>
      <c r="GT15" s="48">
        <f t="shared" ca="1" si="135"/>
        <v>0</v>
      </c>
      <c r="GU15" s="48">
        <f t="shared" ca="1" si="135"/>
        <v>0</v>
      </c>
      <c r="GV15" s="48">
        <f t="shared" ca="1" si="135"/>
        <v>0</v>
      </c>
      <c r="GW15" s="48">
        <f t="shared" ca="1" si="135"/>
        <v>0</v>
      </c>
      <c r="GX15" s="48">
        <f t="shared" ca="1" si="135"/>
        <v>0</v>
      </c>
      <c r="GY15" s="48">
        <f t="shared" ca="1" si="135"/>
        <v>0</v>
      </c>
      <c r="GZ15" s="48">
        <f t="shared" ca="1" si="135"/>
        <v>0</v>
      </c>
      <c r="HA15" s="68"/>
      <c r="HB15" s="148">
        <f t="shared" ca="1" si="143"/>
        <v>0</v>
      </c>
      <c r="HC15" s="148">
        <f t="shared" ca="1" si="75"/>
        <v>0</v>
      </c>
      <c r="HD15" s="148">
        <f t="shared" ca="1" si="144"/>
        <v>0</v>
      </c>
      <c r="HE15" s="148" t="str">
        <f t="shared" ca="1" si="77"/>
        <v>n/a</v>
      </c>
      <c r="HF15" s="148">
        <f t="shared" ca="1" si="78"/>
        <v>0</v>
      </c>
      <c r="HG15" s="146"/>
      <c r="HH15" s="147"/>
      <c r="HI15" s="147"/>
      <c r="HJ15" s="147"/>
      <c r="HK15" s="148"/>
      <c r="HL15" s="147"/>
      <c r="HM15" s="147"/>
      <c r="HN15" s="147"/>
      <c r="HO15" s="148"/>
      <c r="HP15" s="146"/>
      <c r="HQ15" s="147"/>
      <c r="HR15" s="147"/>
      <c r="HS15" s="147"/>
      <c r="HT15" s="148"/>
      <c r="HU15" s="147"/>
      <c r="HV15" s="147"/>
      <c r="HW15" s="147"/>
      <c r="HX15" s="148"/>
      <c r="HY15" s="149"/>
      <c r="HZ15" s="148"/>
      <c r="IA15" s="148"/>
      <c r="IB15" s="150"/>
      <c r="IC15" s="148"/>
      <c r="ID15" s="150"/>
      <c r="IE15" s="148"/>
      <c r="IF15" s="151"/>
    </row>
    <row r="16" spans="1:240" s="36" customFormat="1" ht="14.45" customHeight="1">
      <c r="A16" s="39"/>
      <c r="B16" s="109"/>
      <c r="C16" s="109"/>
      <c r="D16" s="110"/>
      <c r="E16" s="110"/>
      <c r="F16" s="110"/>
      <c r="G16" s="110"/>
      <c r="H16" s="110"/>
      <c r="I16" s="110"/>
      <c r="J16" s="111"/>
      <c r="K16" s="112"/>
      <c r="L16" s="113"/>
      <c r="M16" s="114"/>
      <c r="N16" s="115"/>
      <c r="O16" s="115"/>
      <c r="P16" s="111"/>
      <c r="Q16" s="128"/>
      <c r="R16" s="128"/>
      <c r="S16" s="128"/>
      <c r="T16" s="111"/>
      <c r="U16" s="128"/>
      <c r="V16" s="128"/>
      <c r="W16" s="128"/>
      <c r="X16" s="111"/>
      <c r="Y16" s="128"/>
      <c r="Z16" s="128"/>
      <c r="AA16" s="128"/>
      <c r="AB16" s="111"/>
      <c r="AC16" s="128"/>
      <c r="AD16" s="128"/>
      <c r="AE16" s="128"/>
      <c r="AF16" s="111"/>
      <c r="AG16" s="116"/>
      <c r="AH16" s="116"/>
      <c r="AI16" s="116"/>
      <c r="AJ16" s="117"/>
      <c r="AK16" s="117"/>
      <c r="AL16" s="117"/>
      <c r="AM16" s="117"/>
      <c r="AN16" s="117"/>
      <c r="AO16" s="117"/>
      <c r="AP16" s="117"/>
      <c r="AQ16" s="111"/>
      <c r="AR16" s="117"/>
      <c r="AS16" s="117"/>
      <c r="AT16" s="117"/>
      <c r="AU16" s="117"/>
      <c r="AV16" s="117"/>
      <c r="AW16" s="117"/>
      <c r="AX16" s="117"/>
      <c r="AY16" s="162"/>
      <c r="AZ16" s="111"/>
      <c r="BA16" s="117"/>
      <c r="BB16" s="118"/>
      <c r="BC16" s="117"/>
      <c r="BD16" s="117"/>
      <c r="BE16" s="117"/>
      <c r="BF16" s="117"/>
      <c r="BG16" s="117"/>
      <c r="BH16" s="117"/>
      <c r="BI16" s="111"/>
      <c r="BJ16" s="117"/>
      <c r="BK16" s="118"/>
      <c r="BL16" s="117"/>
      <c r="BM16" s="117"/>
      <c r="BN16" s="117"/>
      <c r="BO16" s="117"/>
      <c r="BP16" s="117"/>
      <c r="BQ16" s="117"/>
      <c r="BR16" s="117"/>
      <c r="BS16" s="111"/>
      <c r="BT16" s="117"/>
      <c r="BU16" s="118"/>
      <c r="BV16" s="118"/>
      <c r="BW16" s="117"/>
      <c r="BX16" s="117"/>
      <c r="BY16" s="117"/>
      <c r="BZ16" s="117"/>
      <c r="CA16" s="117"/>
      <c r="CB16" s="111"/>
      <c r="CC16" s="117"/>
      <c r="CD16" s="118"/>
      <c r="CE16" s="119"/>
      <c r="CF16" s="117"/>
      <c r="CG16" s="117"/>
      <c r="CH16" s="117"/>
      <c r="CI16" s="117">
        <f t="shared" si="71"/>
        <v>0</v>
      </c>
      <c r="CJ16" s="117">
        <f t="shared" si="72"/>
        <v>0</v>
      </c>
      <c r="CK16" s="117"/>
      <c r="CL16" s="111"/>
      <c r="CM16" s="117"/>
      <c r="CN16" s="118"/>
      <c r="CO16" s="129"/>
      <c r="CP16" s="117"/>
      <c r="CQ16" s="117"/>
      <c r="CR16" s="117"/>
      <c r="CS16" s="117">
        <f t="shared" si="73"/>
        <v>0</v>
      </c>
      <c r="CT16" s="117"/>
      <c r="CU16" s="117"/>
      <c r="CV16" s="117"/>
      <c r="CW16" s="111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68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68"/>
      <c r="HB16" s="148">
        <f t="shared" si="74"/>
        <v>0</v>
      </c>
      <c r="HC16" s="148">
        <f t="shared" si="75"/>
        <v>0</v>
      </c>
      <c r="HD16" s="148">
        <f t="shared" si="76"/>
        <v>0</v>
      </c>
      <c r="HE16" s="148">
        <f t="shared" si="77"/>
        <v>0</v>
      </c>
      <c r="HF16" s="148">
        <f t="shared" si="78"/>
        <v>0</v>
      </c>
      <c r="HG16" s="146"/>
      <c r="HH16" s="147"/>
      <c r="HI16" s="147"/>
      <c r="HJ16" s="147"/>
      <c r="HK16" s="148"/>
      <c r="HL16" s="147"/>
      <c r="HM16" s="147"/>
      <c r="HN16" s="147"/>
      <c r="HO16" s="148"/>
      <c r="HP16" s="146"/>
      <c r="HQ16" s="147"/>
      <c r="HR16" s="147"/>
      <c r="HS16" s="147"/>
      <c r="HT16" s="148"/>
      <c r="HU16" s="147"/>
      <c r="HV16" s="147"/>
      <c r="HW16" s="147"/>
      <c r="HX16" s="148"/>
      <c r="HY16" s="149"/>
      <c r="HZ16" s="148"/>
      <c r="IA16" s="148"/>
      <c r="IB16" s="150"/>
      <c r="IC16" s="148"/>
      <c r="ID16" s="150"/>
      <c r="IE16" s="148"/>
      <c r="IF16" s="151"/>
    </row>
    <row r="17" spans="1:240" s="36" customFormat="1" ht="14.45" customHeight="1">
      <c r="A17" s="39"/>
      <c r="B17" s="107" t="str">
        <f t="shared" ref="B17:B29" si="145">D17&amp;"_"&amp;E17&amp;"_"&amp;F17&amp;"_"&amp;G17&amp;"_"&amp;H17&amp;"_"&amp;I17</f>
        <v>Residential_Residential Lighting_All_All_2017_Actual</v>
      </c>
      <c r="C17" s="107"/>
      <c r="D17" s="108" t="s">
        <v>1</v>
      </c>
      <c r="E17" s="108" t="s">
        <v>144</v>
      </c>
      <c r="F17" s="108" t="s">
        <v>28</v>
      </c>
      <c r="G17" s="108" t="s">
        <v>28</v>
      </c>
      <c r="H17" s="108">
        <v>2017</v>
      </c>
      <c r="I17" s="108" t="s">
        <v>161</v>
      </c>
      <c r="J17" s="37"/>
      <c r="K17" s="98"/>
      <c r="L17" s="38">
        <f ca="1">SUMIFS(OFFSET(L$37,,,TotalMeasures),OFFSET($B$37,,,TotalMeasures),SUBSTITUTE($B17,"All","*"))</f>
        <v>0</v>
      </c>
      <c r="M17" s="131"/>
      <c r="N17" s="130"/>
      <c r="O17" s="130"/>
      <c r="P17" s="37"/>
      <c r="Q17" s="127">
        <f t="shared" ref="Q17:S31" ca="1" si="146">SUMIFS(OFFSET(Q$37,,,TotalMeasures),OFFSET($B$37,,,TotalMeasures),SUBSTITUTE($B17,"All","*"))</f>
        <v>0</v>
      </c>
      <c r="R17" s="127">
        <f t="shared" ca="1" si="146"/>
        <v>0</v>
      </c>
      <c r="S17" s="127">
        <f t="shared" ca="1" si="146"/>
        <v>0</v>
      </c>
      <c r="T17" s="37"/>
      <c r="U17" s="127">
        <f t="shared" ref="U17:W31" ca="1" si="147">SUMIFS(OFFSET(U$37,,,TotalMeasures),OFFSET($B$37,,,TotalMeasures),SUBSTITUTE($B17,"All","*"))</f>
        <v>0</v>
      </c>
      <c r="V17" s="127">
        <f t="shared" ca="1" si="147"/>
        <v>0</v>
      </c>
      <c r="W17" s="127">
        <f t="shared" ca="1" si="147"/>
        <v>0</v>
      </c>
      <c r="X17" s="37"/>
      <c r="Y17" s="127">
        <f t="shared" ref="Y17:AA31" ca="1" si="148">SUMIFS(OFFSET(Y$37,,,TotalMeasures),OFFSET($B$37,,,TotalMeasures),SUBSTITUTE($B17,"All","*"))</f>
        <v>0</v>
      </c>
      <c r="Z17" s="127">
        <f t="shared" ca="1" si="148"/>
        <v>0</v>
      </c>
      <c r="AA17" s="127">
        <f t="shared" ca="1" si="148"/>
        <v>0</v>
      </c>
      <c r="AB17" s="37"/>
      <c r="AC17" s="127">
        <f t="shared" ref="AC17:AE31" ca="1" si="149">SUMIFS(OFFSET(AC$37,,,TotalMeasures),OFFSET($B$37,,,TotalMeasures),SUBSTITUTE($B17,"All","*"))</f>
        <v>0</v>
      </c>
      <c r="AD17" s="127">
        <f t="shared" ca="1" si="149"/>
        <v>0</v>
      </c>
      <c r="AE17" s="127">
        <f t="shared" ca="1" si="149"/>
        <v>0</v>
      </c>
      <c r="AF17" s="37"/>
      <c r="AG17" s="96"/>
      <c r="AH17" s="96"/>
      <c r="AI17" s="96">
        <f t="shared" ref="AI17:AM31" ca="1" si="150">SUMIFS(OFFSET(AI$37,,,TotalMeasures),OFFSET($B$37,,,TotalMeasures),SUBSTITUTE($B17,"All","*"))</f>
        <v>0</v>
      </c>
      <c r="AJ17" s="99">
        <f t="shared" ca="1" si="150"/>
        <v>0</v>
      </c>
      <c r="AK17" s="99">
        <f t="shared" ca="1" si="150"/>
        <v>0</v>
      </c>
      <c r="AL17" s="99">
        <f t="shared" ca="1" si="150"/>
        <v>0</v>
      </c>
      <c r="AM17" s="99">
        <f t="shared" ca="1" si="150"/>
        <v>0</v>
      </c>
      <c r="AN17" s="161">
        <f>INDEX('Program Inputs'!$R:$R,MATCH($B17,'Program Inputs'!$B:$B,0))</f>
        <v>6157.3</v>
      </c>
      <c r="AO17" s="161">
        <f>INDEX('Program Inputs'!$Q:$Q,MATCH($B17,'Program Inputs'!$B:$B,0))</f>
        <v>1487.79</v>
      </c>
      <c r="AP17" s="99">
        <f t="shared" ref="AP17:AP29" si="151">AO17+AN17</f>
        <v>7645.09</v>
      </c>
      <c r="AQ17" s="37"/>
      <c r="AR17" s="99">
        <f t="shared" ref="AR17:AS31" ca="1" si="152">SUMIFS(OFFSET(AR$37,,,TotalMeasures),OFFSET($B$37,,,TotalMeasures),SUBSTITUTE($B17,"All","*"))</f>
        <v>0</v>
      </c>
      <c r="AS17" s="99">
        <f t="shared" ca="1" si="152"/>
        <v>0</v>
      </c>
      <c r="AT17" s="161">
        <f t="shared" si="136"/>
        <v>6157.3</v>
      </c>
      <c r="AU17" s="99">
        <f>SUMPRODUCT(--($CX$9:$EX$9=$H17)*$AO17,'General Inputs'!$K$40:$BK$40)</f>
        <v>1487.79</v>
      </c>
      <c r="AV17" s="99">
        <f t="shared" ref="AV17:AY31" ca="1" si="153">SUMIFS(OFFSET(AV$37,,,TotalMeasures),OFFSET($B$37,,,TotalMeasures),SUBSTITUTE($B17,"All","*"))</f>
        <v>0</v>
      </c>
      <c r="AW17" s="99">
        <f t="shared" ca="1" si="153"/>
        <v>0</v>
      </c>
      <c r="AX17" s="99">
        <f t="shared" ca="1" si="153"/>
        <v>0</v>
      </c>
      <c r="AY17" s="97">
        <f t="shared" ca="1" si="153"/>
        <v>0</v>
      </c>
      <c r="AZ17" s="37"/>
      <c r="BA17" s="99">
        <f t="shared" ref="BA17:BA29" ca="1" si="154">BD17-BC17</f>
        <v>-1487.79</v>
      </c>
      <c r="BB17" s="101">
        <f t="shared" ref="BB17:BB29" ca="1" si="155">BD17/BC17</f>
        <v>0</v>
      </c>
      <c r="BC17" s="99">
        <f t="shared" ref="BC17:BC35" ca="1" si="156">SUMIFS($BE17:$BH17,$BE$8:$BH$8,"Cost")</f>
        <v>1487.79</v>
      </c>
      <c r="BD17" s="99">
        <f t="shared" ref="BD17:BD35" ca="1" si="157">SUMIFS($BE17:$BH17,$BE$8:$BH$8,"BENEFIT")</f>
        <v>0</v>
      </c>
      <c r="BE17" s="99">
        <f t="shared" ref="BE17:BE29" ca="1" si="158">AW17</f>
        <v>0</v>
      </c>
      <c r="BF17" s="99">
        <f t="shared" ref="BF17:BF35" ca="1" si="159">$AX17</f>
        <v>0</v>
      </c>
      <c r="BG17" s="99">
        <f t="shared" ref="BG17:BG29" si="160">AU17</f>
        <v>1487.79</v>
      </c>
      <c r="BH17" s="99">
        <f t="shared" ref="BH17:BH29" ca="1" si="161">AR17</f>
        <v>0</v>
      </c>
      <c r="BI17" s="37"/>
      <c r="BJ17" s="99">
        <f t="shared" ref="BJ17:BJ29" ca="1" si="162">BM17-BL17</f>
        <v>-1487.79</v>
      </c>
      <c r="BK17" s="101">
        <f t="shared" ref="BK17:BK29" ca="1" si="163">BM17/BL17</f>
        <v>0</v>
      </c>
      <c r="BL17" s="99">
        <f t="shared" ref="BL17:BL35" ca="1" si="164">SUMIFS($BN17:$BR17,$BN$8:$BR$8,"Cost")</f>
        <v>1487.79</v>
      </c>
      <c r="BM17" s="99">
        <f t="shared" ref="BM17:BM85" ca="1" si="165">SUMIFS($BN17:$BR17,$BN$8:$BR$8,"BENEFIT")</f>
        <v>0</v>
      </c>
      <c r="BN17" s="99">
        <f t="shared" ref="BN17:BN29" ca="1" si="166">AW17</f>
        <v>0</v>
      </c>
      <c r="BO17" s="99">
        <f t="shared" ref="BO17:BO29" ca="1" si="167">AX17</f>
        <v>0</v>
      </c>
      <c r="BP17" s="99">
        <f t="shared" ref="BP17:BP29" ca="1" si="168">AS17</f>
        <v>0</v>
      </c>
      <c r="BQ17" s="99">
        <f t="shared" ref="BQ17:BQ29" si="169">AU17</f>
        <v>1487.79</v>
      </c>
      <c r="BR17" s="99">
        <f t="shared" ref="BR17:BR29" ca="1" si="170">AR17</f>
        <v>0</v>
      </c>
      <c r="BS17" s="37"/>
      <c r="BT17" s="99">
        <f t="shared" ref="BT17:BT29" ca="1" si="171">BX17-BW17</f>
        <v>6157.3</v>
      </c>
      <c r="BU17" s="101" t="e">
        <f t="shared" ref="BU17:BU29" ca="1" si="172">BX17/BW17</f>
        <v>#DIV/0!</v>
      </c>
      <c r="BV17" s="101" t="e">
        <f t="shared" ref="BV17:BV29" ca="1" si="173">BW17/(BX17/AG17)</f>
        <v>#DIV/0!</v>
      </c>
      <c r="BW17" s="99">
        <f t="shared" ref="BW17:BW35" ca="1" si="174">SUMIFS($BY17:$CA17,$BY$8:$CA$8,"cost")</f>
        <v>0</v>
      </c>
      <c r="BX17" s="99">
        <f t="shared" ref="BX17:BX35" ca="1" si="175">SUMIFS($BY17:$CA17,$BY$8:$CA$8,"benefit")</f>
        <v>6157.3</v>
      </c>
      <c r="BY17" s="99">
        <f t="shared" ref="BY17:BY29" ca="1" si="176">AV17</f>
        <v>0</v>
      </c>
      <c r="BZ17" s="99">
        <f t="shared" ref="BZ17:BZ29" si="177">AT17</f>
        <v>6157.3</v>
      </c>
      <c r="CA17" s="99">
        <f t="shared" ref="CA17:CA29" ca="1" si="178">AR17</f>
        <v>0</v>
      </c>
      <c r="CB17" s="37"/>
      <c r="CC17" s="99">
        <f t="shared" ref="CC17:CC29" ca="1" si="179">CG17-CF17</f>
        <v>-7645.09</v>
      </c>
      <c r="CD17" s="101">
        <f t="shared" ref="CD17:CD29" ca="1" si="180">CG17/CF17</f>
        <v>0</v>
      </c>
      <c r="CE17" s="102" t="e">
        <f t="shared" ref="CE17:CE29" ca="1" si="181">CF17/CONVERT($AY17,$Q$8,"kWh")/(1-$M17)</f>
        <v>#DIV/0!</v>
      </c>
      <c r="CF17" s="99">
        <f t="shared" ref="CF17:CF35" si="182">SUMIFS($CH17:$CK17,$CH$8:$CK$8,"Cost")</f>
        <v>7645.09</v>
      </c>
      <c r="CG17" s="99">
        <f t="shared" ref="CG17:CG35" ca="1" si="183">SUMIFS($CH17:$CK17,$CH$8:$CK$8,"BENEFIT")</f>
        <v>0</v>
      </c>
      <c r="CH17" s="99">
        <f t="shared" ref="CH17:CH29" ca="1" si="184">AW17</f>
        <v>0</v>
      </c>
      <c r="CI17" s="99">
        <f t="shared" ref="CI17:CI29" ca="1" si="185">AX17</f>
        <v>0</v>
      </c>
      <c r="CJ17" s="99">
        <f t="shared" ref="CJ17:CJ29" si="186">AT17</f>
        <v>6157.3</v>
      </c>
      <c r="CK17" s="99">
        <f t="shared" ref="CK17:CK29" si="187">AU17</f>
        <v>1487.79</v>
      </c>
      <c r="CL17" s="37"/>
      <c r="CM17" s="99">
        <f t="shared" ref="CM17:CM29" ca="1" si="188">CQ17-CP17</f>
        <v>-7645.09</v>
      </c>
      <c r="CN17" s="101">
        <f t="shared" ref="CN17:CN29" ca="1" si="189">CQ17/CP17</f>
        <v>0</v>
      </c>
      <c r="CO17" s="126"/>
      <c r="CP17" s="99">
        <f t="shared" ref="CP17:CP35" ca="1" si="190">SUMIFS($CR17:$CV17,$CR$8:$CV$8,"Cost")</f>
        <v>7645.09</v>
      </c>
      <c r="CQ17" s="99">
        <f t="shared" ref="CQ17:CQ35" ca="1" si="191">SUMIFS($CR17:$CV17,$CR$8:$CV$8,"BENEFIT")</f>
        <v>0</v>
      </c>
      <c r="CR17" s="99">
        <f t="shared" ref="CR17:CR29" ca="1" si="192">AW17</f>
        <v>0</v>
      </c>
      <c r="CS17" s="99">
        <f t="shared" ref="CS17:CS29" ca="1" si="193">AX17</f>
        <v>0</v>
      </c>
      <c r="CT17" s="99">
        <f t="shared" ref="CT17:CT29" ca="1" si="194">AV17</f>
        <v>0</v>
      </c>
      <c r="CU17" s="99">
        <f t="shared" ref="CU17:CU29" si="195">AT17</f>
        <v>6157.3</v>
      </c>
      <c r="CV17" s="99">
        <f t="shared" ref="CV17:CV29" si="196">AU17</f>
        <v>1487.79</v>
      </c>
      <c r="CW17" s="37"/>
      <c r="CX17" s="48">
        <f t="shared" ref="CX17:DG31" ca="1" si="197">SUMIFS(OFFSET(CX$37,,,TotalMeasures),OFFSET($B$37,,,TotalMeasures),SUBSTITUTE($B17,"All","*"))</f>
        <v>0</v>
      </c>
      <c r="CY17" s="48">
        <f t="shared" ca="1" si="197"/>
        <v>0</v>
      </c>
      <c r="CZ17" s="48">
        <f t="shared" ca="1" si="197"/>
        <v>0</v>
      </c>
      <c r="DA17" s="48">
        <f t="shared" ca="1" si="197"/>
        <v>0</v>
      </c>
      <c r="DB17" s="48">
        <f t="shared" ca="1" si="197"/>
        <v>0</v>
      </c>
      <c r="DC17" s="48">
        <f t="shared" ca="1" si="197"/>
        <v>0</v>
      </c>
      <c r="DD17" s="48">
        <f t="shared" ca="1" si="197"/>
        <v>0</v>
      </c>
      <c r="DE17" s="48">
        <f t="shared" ca="1" si="197"/>
        <v>0</v>
      </c>
      <c r="DF17" s="48">
        <f t="shared" ca="1" si="197"/>
        <v>0</v>
      </c>
      <c r="DG17" s="48">
        <f t="shared" ca="1" si="197"/>
        <v>0</v>
      </c>
      <c r="DH17" s="48">
        <f t="shared" ref="DH17:DQ31" ca="1" si="198">SUMIFS(OFFSET(DH$37,,,TotalMeasures),OFFSET($B$37,,,TotalMeasures),SUBSTITUTE($B17,"All","*"))</f>
        <v>0</v>
      </c>
      <c r="DI17" s="48">
        <f t="shared" ca="1" si="198"/>
        <v>0</v>
      </c>
      <c r="DJ17" s="48">
        <f t="shared" ca="1" si="198"/>
        <v>0</v>
      </c>
      <c r="DK17" s="48">
        <f t="shared" ca="1" si="198"/>
        <v>0</v>
      </c>
      <c r="DL17" s="48">
        <f t="shared" ca="1" si="198"/>
        <v>0</v>
      </c>
      <c r="DM17" s="48">
        <f t="shared" ca="1" si="198"/>
        <v>0</v>
      </c>
      <c r="DN17" s="48">
        <f t="shared" ca="1" si="198"/>
        <v>0</v>
      </c>
      <c r="DO17" s="48">
        <f t="shared" ca="1" si="198"/>
        <v>0</v>
      </c>
      <c r="DP17" s="48">
        <f t="shared" ca="1" si="198"/>
        <v>0</v>
      </c>
      <c r="DQ17" s="48">
        <f t="shared" ca="1" si="198"/>
        <v>0</v>
      </c>
      <c r="DR17" s="48">
        <f t="shared" ref="DR17:EA31" ca="1" si="199">SUMIFS(OFFSET(DR$37,,,TotalMeasures),OFFSET($B$37,,,TotalMeasures),SUBSTITUTE($B17,"All","*"))</f>
        <v>0</v>
      </c>
      <c r="DS17" s="48">
        <f t="shared" ca="1" si="199"/>
        <v>0</v>
      </c>
      <c r="DT17" s="48">
        <f t="shared" ca="1" si="199"/>
        <v>0</v>
      </c>
      <c r="DU17" s="48">
        <f t="shared" ca="1" si="199"/>
        <v>0</v>
      </c>
      <c r="DV17" s="48">
        <f t="shared" ca="1" si="199"/>
        <v>0</v>
      </c>
      <c r="DW17" s="48">
        <f t="shared" ca="1" si="199"/>
        <v>0</v>
      </c>
      <c r="DX17" s="48">
        <f t="shared" ca="1" si="199"/>
        <v>0</v>
      </c>
      <c r="DY17" s="48">
        <f t="shared" ca="1" si="199"/>
        <v>0</v>
      </c>
      <c r="DZ17" s="48">
        <f t="shared" ca="1" si="199"/>
        <v>0</v>
      </c>
      <c r="EA17" s="48">
        <f t="shared" ca="1" si="199"/>
        <v>0</v>
      </c>
      <c r="EB17" s="48">
        <f t="shared" ref="EB17:EK31" ca="1" si="200">SUMIFS(OFFSET(EB$37,,,TotalMeasures),OFFSET($B$37,,,TotalMeasures),SUBSTITUTE($B17,"All","*"))</f>
        <v>0</v>
      </c>
      <c r="EC17" s="48">
        <f t="shared" ca="1" si="200"/>
        <v>0</v>
      </c>
      <c r="ED17" s="48">
        <f t="shared" ca="1" si="200"/>
        <v>0</v>
      </c>
      <c r="EE17" s="48">
        <f t="shared" ca="1" si="200"/>
        <v>0</v>
      </c>
      <c r="EF17" s="48">
        <f t="shared" ca="1" si="200"/>
        <v>0</v>
      </c>
      <c r="EG17" s="48">
        <f t="shared" ca="1" si="200"/>
        <v>0</v>
      </c>
      <c r="EH17" s="48">
        <f t="shared" ca="1" si="200"/>
        <v>0</v>
      </c>
      <c r="EI17" s="48">
        <f t="shared" ca="1" si="200"/>
        <v>0</v>
      </c>
      <c r="EJ17" s="48">
        <f t="shared" ca="1" si="200"/>
        <v>0</v>
      </c>
      <c r="EK17" s="48">
        <f t="shared" ca="1" si="200"/>
        <v>0</v>
      </c>
      <c r="EL17" s="48">
        <f t="shared" ref="EL17:EX31" ca="1" si="201">SUMIFS(OFFSET(EL$37,,,TotalMeasures),OFFSET($B$37,,,TotalMeasures),SUBSTITUTE($B17,"All","*"))</f>
        <v>0</v>
      </c>
      <c r="EM17" s="48">
        <f t="shared" ca="1" si="201"/>
        <v>0</v>
      </c>
      <c r="EN17" s="48">
        <f t="shared" ca="1" si="201"/>
        <v>0</v>
      </c>
      <c r="EO17" s="48">
        <f t="shared" ca="1" si="201"/>
        <v>0</v>
      </c>
      <c r="EP17" s="48">
        <f t="shared" ca="1" si="201"/>
        <v>0</v>
      </c>
      <c r="EQ17" s="48">
        <f t="shared" ca="1" si="201"/>
        <v>0</v>
      </c>
      <c r="ER17" s="48">
        <f t="shared" ca="1" si="201"/>
        <v>0</v>
      </c>
      <c r="ES17" s="48">
        <f t="shared" ca="1" si="201"/>
        <v>0</v>
      </c>
      <c r="ET17" s="48">
        <f t="shared" ca="1" si="201"/>
        <v>0</v>
      </c>
      <c r="EU17" s="48">
        <f t="shared" ca="1" si="201"/>
        <v>0</v>
      </c>
      <c r="EV17" s="48">
        <f t="shared" ca="1" si="201"/>
        <v>0</v>
      </c>
      <c r="EW17" s="48">
        <f t="shared" ca="1" si="201"/>
        <v>0</v>
      </c>
      <c r="EX17" s="48">
        <f t="shared" ca="1" si="201"/>
        <v>0</v>
      </c>
      <c r="EY17" s="68"/>
      <c r="EZ17" s="48">
        <f t="shared" ref="EZ17:FI31" ca="1" si="202">SUMIFS(OFFSET(EZ$37,,,TotalMeasures),OFFSET($B$37,,,TotalMeasures),SUBSTITUTE($B17,"All","*"))</f>
        <v>0</v>
      </c>
      <c r="FA17" s="48">
        <f t="shared" ca="1" si="202"/>
        <v>0</v>
      </c>
      <c r="FB17" s="48">
        <f t="shared" ca="1" si="202"/>
        <v>0</v>
      </c>
      <c r="FC17" s="48">
        <f t="shared" ca="1" si="202"/>
        <v>0</v>
      </c>
      <c r="FD17" s="48">
        <f t="shared" ca="1" si="202"/>
        <v>0</v>
      </c>
      <c r="FE17" s="48">
        <f t="shared" ca="1" si="202"/>
        <v>0</v>
      </c>
      <c r="FF17" s="48">
        <f t="shared" ca="1" si="202"/>
        <v>0</v>
      </c>
      <c r="FG17" s="48">
        <f t="shared" ca="1" si="202"/>
        <v>0</v>
      </c>
      <c r="FH17" s="48">
        <f t="shared" ca="1" si="202"/>
        <v>0</v>
      </c>
      <c r="FI17" s="48">
        <f t="shared" ca="1" si="202"/>
        <v>0</v>
      </c>
      <c r="FJ17" s="48">
        <f t="shared" ref="FJ17:FS29" ca="1" si="203">SUMIFS(OFFSET(FJ$37,,,TotalMeasures),OFFSET($B$37,,,TotalMeasures),SUBSTITUTE($B17,"All","*"))</f>
        <v>0</v>
      </c>
      <c r="FK17" s="48">
        <f t="shared" ca="1" si="203"/>
        <v>0</v>
      </c>
      <c r="FL17" s="48">
        <f t="shared" ca="1" si="203"/>
        <v>0</v>
      </c>
      <c r="FM17" s="48">
        <f t="shared" ca="1" si="203"/>
        <v>0</v>
      </c>
      <c r="FN17" s="48">
        <f t="shared" ca="1" si="203"/>
        <v>0</v>
      </c>
      <c r="FO17" s="48">
        <f t="shared" ca="1" si="203"/>
        <v>0</v>
      </c>
      <c r="FP17" s="48">
        <f t="shared" ca="1" si="203"/>
        <v>0</v>
      </c>
      <c r="FQ17" s="48">
        <f t="shared" ca="1" si="203"/>
        <v>0</v>
      </c>
      <c r="FR17" s="48">
        <f t="shared" ca="1" si="203"/>
        <v>0</v>
      </c>
      <c r="FS17" s="48">
        <f t="shared" ca="1" si="203"/>
        <v>0</v>
      </c>
      <c r="FT17" s="48">
        <f t="shared" ref="FT17:GC29" ca="1" si="204">SUMIFS(OFFSET(FT$37,,,TotalMeasures),OFFSET($B$37,,,TotalMeasures),SUBSTITUTE($B17,"All","*"))</f>
        <v>0</v>
      </c>
      <c r="FU17" s="48">
        <f t="shared" ca="1" si="204"/>
        <v>0</v>
      </c>
      <c r="FV17" s="48">
        <f t="shared" ca="1" si="204"/>
        <v>0</v>
      </c>
      <c r="FW17" s="48">
        <f t="shared" ca="1" si="204"/>
        <v>0</v>
      </c>
      <c r="FX17" s="48">
        <f t="shared" ca="1" si="204"/>
        <v>0</v>
      </c>
      <c r="FY17" s="48">
        <f t="shared" ca="1" si="204"/>
        <v>0</v>
      </c>
      <c r="FZ17" s="48">
        <f t="shared" ca="1" si="204"/>
        <v>0</v>
      </c>
      <c r="GA17" s="48">
        <f t="shared" ca="1" si="204"/>
        <v>0</v>
      </c>
      <c r="GB17" s="48">
        <f t="shared" ca="1" si="204"/>
        <v>0</v>
      </c>
      <c r="GC17" s="48">
        <f t="shared" ca="1" si="204"/>
        <v>0</v>
      </c>
      <c r="GD17" s="48">
        <f t="shared" ref="GD17:GM29" ca="1" si="205">SUMIFS(OFFSET(GD$37,,,TotalMeasures),OFFSET($B$37,,,TotalMeasures),SUBSTITUTE($B17,"All","*"))</f>
        <v>0</v>
      </c>
      <c r="GE17" s="48">
        <f t="shared" ca="1" si="205"/>
        <v>0</v>
      </c>
      <c r="GF17" s="48">
        <f t="shared" ca="1" si="205"/>
        <v>0</v>
      </c>
      <c r="GG17" s="48">
        <f t="shared" ca="1" si="205"/>
        <v>0</v>
      </c>
      <c r="GH17" s="48">
        <f t="shared" ca="1" si="205"/>
        <v>0</v>
      </c>
      <c r="GI17" s="48">
        <f t="shared" ca="1" si="205"/>
        <v>0</v>
      </c>
      <c r="GJ17" s="48">
        <f t="shared" ca="1" si="205"/>
        <v>0</v>
      </c>
      <c r="GK17" s="48">
        <f t="shared" ca="1" si="205"/>
        <v>0</v>
      </c>
      <c r="GL17" s="48">
        <f t="shared" ca="1" si="205"/>
        <v>0</v>
      </c>
      <c r="GM17" s="48">
        <f t="shared" ca="1" si="205"/>
        <v>0</v>
      </c>
      <c r="GN17" s="48">
        <f t="shared" ref="GN17:GZ29" ca="1" si="206">SUMIFS(OFFSET(GN$37,,,TotalMeasures),OFFSET($B$37,,,TotalMeasures),SUBSTITUTE($B17,"All","*"))</f>
        <v>0</v>
      </c>
      <c r="GO17" s="48">
        <f t="shared" ca="1" si="206"/>
        <v>0</v>
      </c>
      <c r="GP17" s="48">
        <f t="shared" ca="1" si="206"/>
        <v>0</v>
      </c>
      <c r="GQ17" s="48">
        <f t="shared" ca="1" si="206"/>
        <v>0</v>
      </c>
      <c r="GR17" s="48">
        <f t="shared" ca="1" si="206"/>
        <v>0</v>
      </c>
      <c r="GS17" s="48">
        <f t="shared" ca="1" si="206"/>
        <v>0</v>
      </c>
      <c r="GT17" s="48">
        <f t="shared" ca="1" si="206"/>
        <v>0</v>
      </c>
      <c r="GU17" s="48">
        <f t="shared" ca="1" si="206"/>
        <v>0</v>
      </c>
      <c r="GV17" s="48">
        <f t="shared" ca="1" si="206"/>
        <v>0</v>
      </c>
      <c r="GW17" s="48">
        <f t="shared" ca="1" si="206"/>
        <v>0</v>
      </c>
      <c r="GX17" s="48">
        <f t="shared" ca="1" si="206"/>
        <v>0</v>
      </c>
      <c r="GY17" s="48">
        <f t="shared" ca="1" si="206"/>
        <v>0</v>
      </c>
      <c r="GZ17" s="48">
        <f t="shared" ca="1" si="206"/>
        <v>0</v>
      </c>
      <c r="HA17" s="68"/>
      <c r="HB17" s="148">
        <f t="shared" ref="HB17:HB29" ca="1" si="207">IFERROR(BB17,"n/a")</f>
        <v>0</v>
      </c>
      <c r="HC17" s="148">
        <f t="shared" ca="1" si="75"/>
        <v>0</v>
      </c>
      <c r="HD17" s="148">
        <f t="shared" ref="HD17:HD29" ca="1" si="208">IFERROR(BK17,"n/a")</f>
        <v>0</v>
      </c>
      <c r="HE17" s="148" t="str">
        <f t="shared" ca="1" si="77"/>
        <v>n/a</v>
      </c>
      <c r="HF17" s="148">
        <f t="shared" ca="1" si="78"/>
        <v>0</v>
      </c>
      <c r="HG17" s="146"/>
      <c r="HH17" s="147"/>
      <c r="HI17" s="147"/>
      <c r="HJ17" s="147"/>
      <c r="HK17" s="148"/>
      <c r="HL17" s="147"/>
      <c r="HM17" s="147"/>
      <c r="HN17" s="147"/>
      <c r="HO17" s="148"/>
      <c r="HP17" s="146"/>
      <c r="HQ17" s="147"/>
      <c r="HR17" s="147"/>
      <c r="HS17" s="147"/>
      <c r="HT17" s="148"/>
      <c r="HU17" s="147"/>
      <c r="HV17" s="147"/>
      <c r="HW17" s="147"/>
      <c r="HX17" s="148"/>
      <c r="HY17" s="149"/>
      <c r="HZ17" s="148"/>
      <c r="IA17" s="148"/>
      <c r="IB17" s="150"/>
      <c r="IC17" s="148"/>
      <c r="ID17" s="150"/>
      <c r="IE17" s="148"/>
      <c r="IF17" s="151"/>
    </row>
    <row r="18" spans="1:240" s="36" customFormat="1" ht="14.45" customHeight="1">
      <c r="A18" s="39"/>
      <c r="B18" s="107" t="str">
        <f t="shared" si="145"/>
        <v>Residential_Appliance Recycling_All_All_2017_Actual</v>
      </c>
      <c r="C18" s="107"/>
      <c r="D18" s="108" t="s">
        <v>1</v>
      </c>
      <c r="E18" s="108" t="s">
        <v>192</v>
      </c>
      <c r="F18" s="108" t="s">
        <v>28</v>
      </c>
      <c r="G18" s="108" t="s">
        <v>28</v>
      </c>
      <c r="H18" s="108">
        <v>2017</v>
      </c>
      <c r="I18" s="108" t="s">
        <v>161</v>
      </c>
      <c r="J18" s="37"/>
      <c r="K18" s="98"/>
      <c r="L18" s="38">
        <f t="shared" ref="L18:L31" ca="1" si="209">SUMIFS(OFFSET(L$37,,,TotalMeasures),OFFSET($B$37,,,TotalMeasures),SUBSTITUTE($B18,"All","*"))</f>
        <v>77</v>
      </c>
      <c r="M18" s="131"/>
      <c r="N18" s="130"/>
      <c r="O18" s="130"/>
      <c r="P18" s="37"/>
      <c r="Q18" s="127">
        <f t="shared" ca="1" si="146"/>
        <v>95941</v>
      </c>
      <c r="R18" s="127">
        <f t="shared" ca="1" si="146"/>
        <v>95941</v>
      </c>
      <c r="S18" s="127">
        <f t="shared" ca="1" si="146"/>
        <v>95941</v>
      </c>
      <c r="T18" s="37"/>
      <c r="U18" s="127">
        <f t="shared" ca="1" si="147"/>
        <v>0</v>
      </c>
      <c r="V18" s="127">
        <f t="shared" ca="1" si="147"/>
        <v>0</v>
      </c>
      <c r="W18" s="127">
        <f t="shared" ca="1" si="147"/>
        <v>0</v>
      </c>
      <c r="X18" s="37"/>
      <c r="Y18" s="127">
        <f t="shared" ca="1" si="148"/>
        <v>10.941000000000003</v>
      </c>
      <c r="Z18" s="127">
        <f t="shared" ca="1" si="148"/>
        <v>10.941000000000003</v>
      </c>
      <c r="AA18" s="127">
        <f t="shared" ca="1" si="148"/>
        <v>10.941000000000003</v>
      </c>
      <c r="AB18" s="37"/>
      <c r="AC18" s="127">
        <f t="shared" ca="1" si="149"/>
        <v>0</v>
      </c>
      <c r="AD18" s="127">
        <f t="shared" ca="1" si="149"/>
        <v>0</v>
      </c>
      <c r="AE18" s="127">
        <f t="shared" ca="1" si="149"/>
        <v>0</v>
      </c>
      <c r="AF18" s="37"/>
      <c r="AG18" s="96"/>
      <c r="AH18" s="96"/>
      <c r="AI18" s="96">
        <f t="shared" ca="1" si="150"/>
        <v>767528</v>
      </c>
      <c r="AJ18" s="99">
        <f t="shared" ca="1" si="150"/>
        <v>7161</v>
      </c>
      <c r="AK18" s="99">
        <f t="shared" ca="1" si="150"/>
        <v>0</v>
      </c>
      <c r="AL18" s="99">
        <f t="shared" ca="1" si="150"/>
        <v>0</v>
      </c>
      <c r="AM18" s="99">
        <f t="shared" ca="1" si="150"/>
        <v>0</v>
      </c>
      <c r="AN18" s="161">
        <f>INDEX('Program Inputs'!$R:$R,MATCH($B18,'Program Inputs'!$B:$B,0))</f>
        <v>3751</v>
      </c>
      <c r="AO18" s="161">
        <f>INDEX('Program Inputs'!$Q:$Q,MATCH($B18,'Program Inputs'!$B:$B,0))</f>
        <v>8209.15</v>
      </c>
      <c r="AP18" s="99">
        <f t="shared" si="151"/>
        <v>11960.15</v>
      </c>
      <c r="AQ18" s="37"/>
      <c r="AR18" s="99">
        <f t="shared" ca="1" si="152"/>
        <v>7161</v>
      </c>
      <c r="AS18" s="99">
        <f t="shared" ca="1" si="152"/>
        <v>6939.6032729852122</v>
      </c>
      <c r="AT18" s="161">
        <f t="shared" si="136"/>
        <v>3751</v>
      </c>
      <c r="AU18" s="99">
        <f>SUMPRODUCT(--($CX$9:$EX$9=$H18)*$AO18,'General Inputs'!$K$40:$BK$40)</f>
        <v>8209.15</v>
      </c>
      <c r="AV18" s="99">
        <f t="shared" ca="1" si="153"/>
        <v>85458.886590576687</v>
      </c>
      <c r="AW18" s="99">
        <f t="shared" ca="1" si="153"/>
        <v>17530.234371108199</v>
      </c>
      <c r="AX18" s="99">
        <f t="shared" ca="1" si="153"/>
        <v>1437.917909908628</v>
      </c>
      <c r="AY18" s="97">
        <f t="shared" ca="1" si="153"/>
        <v>581410.82063918747</v>
      </c>
      <c r="AZ18" s="37"/>
      <c r="BA18" s="99">
        <f t="shared" ca="1" si="154"/>
        <v>3598.0022810168284</v>
      </c>
      <c r="BB18" s="101">
        <f t="shared" ca="1" si="155"/>
        <v>1.2340902516251844</v>
      </c>
      <c r="BC18" s="99">
        <f t="shared" ca="1" si="156"/>
        <v>15370.15</v>
      </c>
      <c r="BD18" s="99">
        <f t="shared" ca="1" si="157"/>
        <v>18968.152281016828</v>
      </c>
      <c r="BE18" s="99">
        <f t="shared" ca="1" si="158"/>
        <v>17530.234371108199</v>
      </c>
      <c r="BF18" s="99">
        <f t="shared" ca="1" si="159"/>
        <v>1437.917909908628</v>
      </c>
      <c r="BG18" s="99">
        <f t="shared" si="160"/>
        <v>8209.15</v>
      </c>
      <c r="BH18" s="99">
        <f t="shared" ca="1" si="161"/>
        <v>7161</v>
      </c>
      <c r="BI18" s="37"/>
      <c r="BJ18" s="99">
        <f t="shared" ca="1" si="162"/>
        <v>10537.605554002041</v>
      </c>
      <c r="BK18" s="101">
        <f t="shared" ca="1" si="163"/>
        <v>1.6855889860542701</v>
      </c>
      <c r="BL18" s="99">
        <f t="shared" ca="1" si="164"/>
        <v>15370.15</v>
      </c>
      <c r="BM18" s="99">
        <f t="shared" ca="1" si="165"/>
        <v>25907.75555400204</v>
      </c>
      <c r="BN18" s="99">
        <f t="shared" ca="1" si="166"/>
        <v>17530.234371108199</v>
      </c>
      <c r="BO18" s="99">
        <f t="shared" ca="1" si="167"/>
        <v>1437.917909908628</v>
      </c>
      <c r="BP18" s="99">
        <f t="shared" ca="1" si="168"/>
        <v>6939.6032729852122</v>
      </c>
      <c r="BQ18" s="99">
        <f t="shared" si="169"/>
        <v>8209.15</v>
      </c>
      <c r="BR18" s="99">
        <f t="shared" ca="1" si="170"/>
        <v>7161</v>
      </c>
      <c r="BS18" s="37"/>
      <c r="BT18" s="99">
        <f t="shared" ca="1" si="171"/>
        <v>82048.886590576687</v>
      </c>
      <c r="BU18" s="101">
        <f t="shared" ca="1" si="172"/>
        <v>12.457741459373926</v>
      </c>
      <c r="BV18" s="101" t="e">
        <f t="shared" ca="1" si="173"/>
        <v>#DIV/0!</v>
      </c>
      <c r="BW18" s="99">
        <f t="shared" ca="1" si="174"/>
        <v>7161</v>
      </c>
      <c r="BX18" s="99">
        <f t="shared" ca="1" si="175"/>
        <v>89209.886590576687</v>
      </c>
      <c r="BY18" s="99">
        <f t="shared" ca="1" si="176"/>
        <v>85458.886590576687</v>
      </c>
      <c r="BZ18" s="99">
        <f t="shared" si="177"/>
        <v>3751</v>
      </c>
      <c r="CA18" s="99">
        <f t="shared" ca="1" si="178"/>
        <v>7161</v>
      </c>
      <c r="CB18" s="37"/>
      <c r="CC18" s="99">
        <f t="shared" ca="1" si="179"/>
        <v>7008.0022810168284</v>
      </c>
      <c r="CD18" s="101">
        <f t="shared" ca="1" si="180"/>
        <v>1.5859460191566852</v>
      </c>
      <c r="CE18" s="102">
        <f t="shared" ca="1" si="181"/>
        <v>2.0570910577225467E-2</v>
      </c>
      <c r="CF18" s="99">
        <f t="shared" si="182"/>
        <v>11960.15</v>
      </c>
      <c r="CG18" s="99">
        <f t="shared" ca="1" si="183"/>
        <v>18968.152281016828</v>
      </c>
      <c r="CH18" s="99">
        <f t="shared" ca="1" si="184"/>
        <v>17530.234371108199</v>
      </c>
      <c r="CI18" s="99">
        <f t="shared" ca="1" si="185"/>
        <v>1437.917909908628</v>
      </c>
      <c r="CJ18" s="99">
        <f t="shared" si="186"/>
        <v>3751</v>
      </c>
      <c r="CK18" s="99">
        <f t="shared" si="187"/>
        <v>8209.15</v>
      </c>
      <c r="CL18" s="37"/>
      <c r="CM18" s="99">
        <f t="shared" ca="1" si="188"/>
        <v>-78450.884309559857</v>
      </c>
      <c r="CN18" s="101">
        <f t="shared" ca="1" si="189"/>
        <v>0.19470683497655952</v>
      </c>
      <c r="CO18" s="126"/>
      <c r="CP18" s="99">
        <f t="shared" ca="1" si="190"/>
        <v>97419.036590576681</v>
      </c>
      <c r="CQ18" s="99">
        <f t="shared" ca="1" si="191"/>
        <v>18968.152281016828</v>
      </c>
      <c r="CR18" s="99">
        <f t="shared" ca="1" si="192"/>
        <v>17530.234371108199</v>
      </c>
      <c r="CS18" s="99">
        <f t="shared" ca="1" si="193"/>
        <v>1437.917909908628</v>
      </c>
      <c r="CT18" s="99">
        <f t="shared" ca="1" si="194"/>
        <v>85458.886590576687</v>
      </c>
      <c r="CU18" s="99">
        <f t="shared" si="195"/>
        <v>3751</v>
      </c>
      <c r="CV18" s="99">
        <f t="shared" si="196"/>
        <v>8209.15</v>
      </c>
      <c r="CW18" s="37"/>
      <c r="CX18" s="48">
        <f t="shared" ca="1" si="197"/>
        <v>95941</v>
      </c>
      <c r="CY18" s="48">
        <f t="shared" ca="1" si="197"/>
        <v>95941</v>
      </c>
      <c r="CZ18" s="48">
        <f t="shared" ca="1" si="197"/>
        <v>95941</v>
      </c>
      <c r="DA18" s="48">
        <f t="shared" ca="1" si="197"/>
        <v>95941</v>
      </c>
      <c r="DB18" s="48">
        <f t="shared" ca="1" si="197"/>
        <v>95941</v>
      </c>
      <c r="DC18" s="48">
        <f t="shared" ca="1" si="197"/>
        <v>95941</v>
      </c>
      <c r="DD18" s="48">
        <f t="shared" ca="1" si="197"/>
        <v>95941</v>
      </c>
      <c r="DE18" s="48">
        <f t="shared" ca="1" si="197"/>
        <v>95941</v>
      </c>
      <c r="DF18" s="48">
        <f t="shared" ca="1" si="197"/>
        <v>0</v>
      </c>
      <c r="DG18" s="48">
        <f t="shared" ca="1" si="197"/>
        <v>0</v>
      </c>
      <c r="DH18" s="48">
        <f t="shared" ca="1" si="198"/>
        <v>0</v>
      </c>
      <c r="DI18" s="48">
        <f t="shared" ca="1" si="198"/>
        <v>0</v>
      </c>
      <c r="DJ18" s="48">
        <f t="shared" ca="1" si="198"/>
        <v>0</v>
      </c>
      <c r="DK18" s="48">
        <f t="shared" ca="1" si="198"/>
        <v>0</v>
      </c>
      <c r="DL18" s="48">
        <f t="shared" ca="1" si="198"/>
        <v>0</v>
      </c>
      <c r="DM18" s="48">
        <f t="shared" ca="1" si="198"/>
        <v>0</v>
      </c>
      <c r="DN18" s="48">
        <f t="shared" ca="1" si="198"/>
        <v>0</v>
      </c>
      <c r="DO18" s="48">
        <f t="shared" ca="1" si="198"/>
        <v>0</v>
      </c>
      <c r="DP18" s="48">
        <f t="shared" ca="1" si="198"/>
        <v>0</v>
      </c>
      <c r="DQ18" s="48">
        <f t="shared" ca="1" si="198"/>
        <v>0</v>
      </c>
      <c r="DR18" s="48">
        <f t="shared" ca="1" si="199"/>
        <v>0</v>
      </c>
      <c r="DS18" s="48">
        <f t="shared" ca="1" si="199"/>
        <v>0</v>
      </c>
      <c r="DT18" s="48">
        <f t="shared" ca="1" si="199"/>
        <v>0</v>
      </c>
      <c r="DU18" s="48">
        <f t="shared" ca="1" si="199"/>
        <v>0</v>
      </c>
      <c r="DV18" s="48">
        <f t="shared" ca="1" si="199"/>
        <v>0</v>
      </c>
      <c r="DW18" s="48">
        <f t="shared" ca="1" si="199"/>
        <v>0</v>
      </c>
      <c r="DX18" s="48">
        <f t="shared" ca="1" si="199"/>
        <v>0</v>
      </c>
      <c r="DY18" s="48">
        <f t="shared" ca="1" si="199"/>
        <v>0</v>
      </c>
      <c r="DZ18" s="48">
        <f t="shared" ca="1" si="199"/>
        <v>0</v>
      </c>
      <c r="EA18" s="48">
        <f t="shared" ca="1" si="199"/>
        <v>0</v>
      </c>
      <c r="EB18" s="48">
        <f t="shared" ca="1" si="200"/>
        <v>0</v>
      </c>
      <c r="EC18" s="48">
        <f t="shared" ca="1" si="200"/>
        <v>0</v>
      </c>
      <c r="ED18" s="48">
        <f t="shared" ca="1" si="200"/>
        <v>0</v>
      </c>
      <c r="EE18" s="48">
        <f t="shared" ca="1" si="200"/>
        <v>0</v>
      </c>
      <c r="EF18" s="48">
        <f t="shared" ca="1" si="200"/>
        <v>0</v>
      </c>
      <c r="EG18" s="48">
        <f t="shared" ca="1" si="200"/>
        <v>0</v>
      </c>
      <c r="EH18" s="48">
        <f t="shared" ca="1" si="200"/>
        <v>0</v>
      </c>
      <c r="EI18" s="48">
        <f t="shared" ca="1" si="200"/>
        <v>0</v>
      </c>
      <c r="EJ18" s="48">
        <f t="shared" ca="1" si="200"/>
        <v>0</v>
      </c>
      <c r="EK18" s="48">
        <f t="shared" ca="1" si="200"/>
        <v>0</v>
      </c>
      <c r="EL18" s="48">
        <f t="shared" ca="1" si="201"/>
        <v>0</v>
      </c>
      <c r="EM18" s="48">
        <f t="shared" ca="1" si="201"/>
        <v>0</v>
      </c>
      <c r="EN18" s="48">
        <f t="shared" ca="1" si="201"/>
        <v>0</v>
      </c>
      <c r="EO18" s="48">
        <f t="shared" ca="1" si="201"/>
        <v>0</v>
      </c>
      <c r="EP18" s="48">
        <f t="shared" ca="1" si="201"/>
        <v>0</v>
      </c>
      <c r="EQ18" s="48">
        <f t="shared" ca="1" si="201"/>
        <v>0</v>
      </c>
      <c r="ER18" s="48">
        <f t="shared" ca="1" si="201"/>
        <v>0</v>
      </c>
      <c r="ES18" s="48">
        <f t="shared" ca="1" si="201"/>
        <v>0</v>
      </c>
      <c r="ET18" s="48">
        <f t="shared" ca="1" si="201"/>
        <v>0</v>
      </c>
      <c r="EU18" s="48">
        <f t="shared" ca="1" si="201"/>
        <v>0</v>
      </c>
      <c r="EV18" s="48">
        <f t="shared" ca="1" si="201"/>
        <v>0</v>
      </c>
      <c r="EW18" s="48">
        <f t="shared" ca="1" si="201"/>
        <v>0</v>
      </c>
      <c r="EX18" s="48">
        <f t="shared" ca="1" si="201"/>
        <v>0</v>
      </c>
      <c r="EY18" s="68"/>
      <c r="EZ18" s="48">
        <f t="shared" ca="1" si="202"/>
        <v>10.941000000000003</v>
      </c>
      <c r="FA18" s="48">
        <f t="shared" ca="1" si="202"/>
        <v>10.941000000000003</v>
      </c>
      <c r="FB18" s="48">
        <f t="shared" ca="1" si="202"/>
        <v>10.941000000000003</v>
      </c>
      <c r="FC18" s="48">
        <f t="shared" ca="1" si="202"/>
        <v>10.941000000000003</v>
      </c>
      <c r="FD18" s="48">
        <f t="shared" ca="1" si="202"/>
        <v>10.941000000000003</v>
      </c>
      <c r="FE18" s="48">
        <f t="shared" ca="1" si="202"/>
        <v>10.941000000000003</v>
      </c>
      <c r="FF18" s="48">
        <f t="shared" ca="1" si="202"/>
        <v>10.941000000000003</v>
      </c>
      <c r="FG18" s="48">
        <f t="shared" ca="1" si="202"/>
        <v>10.941000000000003</v>
      </c>
      <c r="FH18" s="48">
        <f t="shared" ca="1" si="202"/>
        <v>0</v>
      </c>
      <c r="FI18" s="48">
        <f t="shared" ca="1" si="202"/>
        <v>0</v>
      </c>
      <c r="FJ18" s="48">
        <f t="shared" ca="1" si="203"/>
        <v>0</v>
      </c>
      <c r="FK18" s="48">
        <f t="shared" ca="1" si="203"/>
        <v>0</v>
      </c>
      <c r="FL18" s="48">
        <f t="shared" ca="1" si="203"/>
        <v>0</v>
      </c>
      <c r="FM18" s="48">
        <f t="shared" ca="1" si="203"/>
        <v>0</v>
      </c>
      <c r="FN18" s="48">
        <f t="shared" ca="1" si="203"/>
        <v>0</v>
      </c>
      <c r="FO18" s="48">
        <f t="shared" ca="1" si="203"/>
        <v>0</v>
      </c>
      <c r="FP18" s="48">
        <f t="shared" ca="1" si="203"/>
        <v>0</v>
      </c>
      <c r="FQ18" s="48">
        <f t="shared" ca="1" si="203"/>
        <v>0</v>
      </c>
      <c r="FR18" s="48">
        <f t="shared" ca="1" si="203"/>
        <v>0</v>
      </c>
      <c r="FS18" s="48">
        <f t="shared" ca="1" si="203"/>
        <v>0</v>
      </c>
      <c r="FT18" s="48">
        <f t="shared" ca="1" si="204"/>
        <v>0</v>
      </c>
      <c r="FU18" s="48">
        <f t="shared" ca="1" si="204"/>
        <v>0</v>
      </c>
      <c r="FV18" s="48">
        <f t="shared" ca="1" si="204"/>
        <v>0</v>
      </c>
      <c r="FW18" s="48">
        <f t="shared" ca="1" si="204"/>
        <v>0</v>
      </c>
      <c r="FX18" s="48">
        <f t="shared" ca="1" si="204"/>
        <v>0</v>
      </c>
      <c r="FY18" s="48">
        <f t="shared" ca="1" si="204"/>
        <v>0</v>
      </c>
      <c r="FZ18" s="48">
        <f t="shared" ca="1" si="204"/>
        <v>0</v>
      </c>
      <c r="GA18" s="48">
        <f t="shared" ca="1" si="204"/>
        <v>0</v>
      </c>
      <c r="GB18" s="48">
        <f t="shared" ca="1" si="204"/>
        <v>0</v>
      </c>
      <c r="GC18" s="48">
        <f t="shared" ca="1" si="204"/>
        <v>0</v>
      </c>
      <c r="GD18" s="48">
        <f t="shared" ca="1" si="205"/>
        <v>0</v>
      </c>
      <c r="GE18" s="48">
        <f t="shared" ca="1" si="205"/>
        <v>0</v>
      </c>
      <c r="GF18" s="48">
        <f t="shared" ca="1" si="205"/>
        <v>0</v>
      </c>
      <c r="GG18" s="48">
        <f t="shared" ca="1" si="205"/>
        <v>0</v>
      </c>
      <c r="GH18" s="48">
        <f t="shared" ca="1" si="205"/>
        <v>0</v>
      </c>
      <c r="GI18" s="48">
        <f t="shared" ca="1" si="205"/>
        <v>0</v>
      </c>
      <c r="GJ18" s="48">
        <f t="shared" ca="1" si="205"/>
        <v>0</v>
      </c>
      <c r="GK18" s="48">
        <f t="shared" ca="1" si="205"/>
        <v>0</v>
      </c>
      <c r="GL18" s="48">
        <f t="shared" ca="1" si="205"/>
        <v>0</v>
      </c>
      <c r="GM18" s="48">
        <f t="shared" ca="1" si="205"/>
        <v>0</v>
      </c>
      <c r="GN18" s="48">
        <f t="shared" ca="1" si="206"/>
        <v>0</v>
      </c>
      <c r="GO18" s="48">
        <f t="shared" ca="1" si="206"/>
        <v>0</v>
      </c>
      <c r="GP18" s="48">
        <f t="shared" ca="1" si="206"/>
        <v>0</v>
      </c>
      <c r="GQ18" s="48">
        <f t="shared" ca="1" si="206"/>
        <v>0</v>
      </c>
      <c r="GR18" s="48">
        <f t="shared" ca="1" si="206"/>
        <v>0</v>
      </c>
      <c r="GS18" s="48">
        <f t="shared" ca="1" si="206"/>
        <v>0</v>
      </c>
      <c r="GT18" s="48">
        <f t="shared" ca="1" si="206"/>
        <v>0</v>
      </c>
      <c r="GU18" s="48">
        <f t="shared" ca="1" si="206"/>
        <v>0</v>
      </c>
      <c r="GV18" s="48">
        <f t="shared" ca="1" si="206"/>
        <v>0</v>
      </c>
      <c r="GW18" s="48">
        <f t="shared" ca="1" si="206"/>
        <v>0</v>
      </c>
      <c r="GX18" s="48">
        <f t="shared" ca="1" si="206"/>
        <v>0</v>
      </c>
      <c r="GY18" s="48">
        <f t="shared" ca="1" si="206"/>
        <v>0</v>
      </c>
      <c r="GZ18" s="48">
        <f t="shared" ca="1" si="206"/>
        <v>0</v>
      </c>
      <c r="HA18" s="68"/>
      <c r="HB18" s="148">
        <f t="shared" ca="1" si="207"/>
        <v>1.2340902516251844</v>
      </c>
      <c r="HC18" s="148">
        <f t="shared" ca="1" si="75"/>
        <v>1.5859460191566852</v>
      </c>
      <c r="HD18" s="148">
        <f t="shared" ca="1" si="208"/>
        <v>1.6855889860542701</v>
      </c>
      <c r="HE18" s="148">
        <f t="shared" ca="1" si="77"/>
        <v>12.457741459373926</v>
      </c>
      <c r="HF18" s="148">
        <f t="shared" ca="1" si="78"/>
        <v>0.19470683497655952</v>
      </c>
      <c r="HG18" s="146"/>
      <c r="HH18" s="147"/>
      <c r="HI18" s="147"/>
      <c r="HJ18" s="147"/>
      <c r="HK18" s="148"/>
      <c r="HL18" s="147"/>
      <c r="HM18" s="147"/>
      <c r="HN18" s="147"/>
      <c r="HO18" s="148"/>
      <c r="HP18" s="146"/>
      <c r="HQ18" s="147"/>
      <c r="HR18" s="147"/>
      <c r="HS18" s="147"/>
      <c r="HT18" s="148"/>
      <c r="HU18" s="147"/>
      <c r="HV18" s="147"/>
      <c r="HW18" s="147"/>
      <c r="HX18" s="148"/>
      <c r="HY18" s="149"/>
      <c r="HZ18" s="148"/>
      <c r="IA18" s="148"/>
      <c r="IB18" s="150"/>
      <c r="IC18" s="148"/>
      <c r="ID18" s="150"/>
      <c r="IE18" s="148"/>
      <c r="IF18" s="151"/>
    </row>
    <row r="19" spans="1:240" s="36" customFormat="1" ht="14.45" customHeight="1">
      <c r="A19" s="39"/>
      <c r="B19" s="107" t="str">
        <f t="shared" si="145"/>
        <v>Residential_High Efficiency HVAC_All_All_2017_Actual</v>
      </c>
      <c r="C19" s="107"/>
      <c r="D19" s="108" t="s">
        <v>1</v>
      </c>
      <c r="E19" s="108" t="s">
        <v>193</v>
      </c>
      <c r="F19" s="108" t="s">
        <v>28</v>
      </c>
      <c r="G19" s="108" t="s">
        <v>28</v>
      </c>
      <c r="H19" s="108">
        <v>2017</v>
      </c>
      <c r="I19" s="108" t="s">
        <v>161</v>
      </c>
      <c r="J19" s="37"/>
      <c r="K19" s="98"/>
      <c r="L19" s="38">
        <f t="shared" ca="1" si="209"/>
        <v>3</v>
      </c>
      <c r="M19" s="131"/>
      <c r="N19" s="130"/>
      <c r="O19" s="130"/>
      <c r="P19" s="37"/>
      <c r="Q19" s="127">
        <f t="shared" ca="1" si="146"/>
        <v>923.71100000000001</v>
      </c>
      <c r="R19" s="127">
        <f t="shared" ca="1" si="146"/>
        <v>923.71100000000001</v>
      </c>
      <c r="S19" s="127">
        <f t="shared" ca="1" si="146"/>
        <v>923.71100000000001</v>
      </c>
      <c r="T19" s="37"/>
      <c r="U19" s="127">
        <f t="shared" ca="1" si="147"/>
        <v>0</v>
      </c>
      <c r="V19" s="127">
        <f t="shared" ca="1" si="147"/>
        <v>0</v>
      </c>
      <c r="W19" s="127">
        <f t="shared" ca="1" si="147"/>
        <v>0</v>
      </c>
      <c r="X19" s="37"/>
      <c r="Y19" s="127">
        <f t="shared" ca="1" si="148"/>
        <v>1.4510000000000001</v>
      </c>
      <c r="Z19" s="127">
        <f t="shared" ca="1" si="148"/>
        <v>1.4510000000000001</v>
      </c>
      <c r="AA19" s="127">
        <f t="shared" ca="1" si="148"/>
        <v>1.4510000000000001</v>
      </c>
      <c r="AB19" s="37"/>
      <c r="AC19" s="127">
        <f t="shared" ca="1" si="149"/>
        <v>0</v>
      </c>
      <c r="AD19" s="127">
        <f t="shared" ca="1" si="149"/>
        <v>0</v>
      </c>
      <c r="AE19" s="127">
        <f t="shared" ca="1" si="149"/>
        <v>0</v>
      </c>
      <c r="AF19" s="37"/>
      <c r="AG19" s="96"/>
      <c r="AH19" s="96"/>
      <c r="AI19" s="96">
        <f t="shared" ca="1" si="150"/>
        <v>16626.797999999995</v>
      </c>
      <c r="AJ19" s="99">
        <f t="shared" ca="1" si="150"/>
        <v>324</v>
      </c>
      <c r="AK19" s="99">
        <f t="shared" ca="1" si="150"/>
        <v>0</v>
      </c>
      <c r="AL19" s="99">
        <f t="shared" ca="1" si="150"/>
        <v>0</v>
      </c>
      <c r="AM19" s="99">
        <f t="shared" ca="1" si="150"/>
        <v>0</v>
      </c>
      <c r="AN19" s="161">
        <f>INDEX('Program Inputs'!$R:$R,MATCH($B19,'Program Inputs'!$B:$B,0))</f>
        <v>540</v>
      </c>
      <c r="AO19" s="161">
        <f>INDEX('Program Inputs'!$Q:$Q,MATCH($B19,'Program Inputs'!$B:$B,0))</f>
        <v>0</v>
      </c>
      <c r="AP19" s="99">
        <f t="shared" si="151"/>
        <v>540</v>
      </c>
      <c r="AQ19" s="37"/>
      <c r="AR19" s="99">
        <f t="shared" ca="1" si="152"/>
        <v>324</v>
      </c>
      <c r="AS19" s="99">
        <f t="shared" ca="1" si="152"/>
        <v>106.19687160832703</v>
      </c>
      <c r="AT19" s="161">
        <f t="shared" si="136"/>
        <v>540</v>
      </c>
      <c r="AU19" s="99">
        <f>SUMPRODUCT(--($CX$9:$EX$9=$H19)*$AO19,'General Inputs'!$K$40:$BK$40)</f>
        <v>0</v>
      </c>
      <c r="AV19" s="99">
        <f t="shared" ca="1" si="153"/>
        <v>1374.8570883234388</v>
      </c>
      <c r="AW19" s="99">
        <f t="shared" ca="1" si="153"/>
        <v>282.02528662182334</v>
      </c>
      <c r="AX19" s="99">
        <f t="shared" ca="1" si="153"/>
        <v>318.64927866635566</v>
      </c>
      <c r="AY19" s="97">
        <f t="shared" ca="1" si="153"/>
        <v>8897.3400700687871</v>
      </c>
      <c r="AZ19" s="37"/>
      <c r="BA19" s="99">
        <f t="shared" ca="1" si="154"/>
        <v>276.674565288179</v>
      </c>
      <c r="BB19" s="101">
        <f t="shared" ca="1" si="155"/>
        <v>1.853933843482034</v>
      </c>
      <c r="BC19" s="99">
        <f t="shared" ca="1" si="156"/>
        <v>324</v>
      </c>
      <c r="BD19" s="99">
        <f t="shared" ca="1" si="157"/>
        <v>600.674565288179</v>
      </c>
      <c r="BE19" s="99">
        <f t="shared" ca="1" si="158"/>
        <v>282.02528662182334</v>
      </c>
      <c r="BF19" s="99">
        <f t="shared" ca="1" si="159"/>
        <v>318.64927866635566</v>
      </c>
      <c r="BG19" s="99">
        <f t="shared" si="160"/>
        <v>0</v>
      </c>
      <c r="BH19" s="99">
        <f t="shared" ca="1" si="161"/>
        <v>324</v>
      </c>
      <c r="BI19" s="37"/>
      <c r="BJ19" s="99">
        <f t="shared" ca="1" si="162"/>
        <v>382.871436896506</v>
      </c>
      <c r="BK19" s="101">
        <f t="shared" ca="1" si="163"/>
        <v>2.1817019657299568</v>
      </c>
      <c r="BL19" s="99">
        <f t="shared" ca="1" si="164"/>
        <v>324</v>
      </c>
      <c r="BM19" s="99">
        <f t="shared" ca="1" si="165"/>
        <v>706.871436896506</v>
      </c>
      <c r="BN19" s="99">
        <f t="shared" ca="1" si="166"/>
        <v>282.02528662182334</v>
      </c>
      <c r="BO19" s="99">
        <f t="shared" ca="1" si="167"/>
        <v>318.64927866635566</v>
      </c>
      <c r="BP19" s="99">
        <f t="shared" ca="1" si="168"/>
        <v>106.19687160832703</v>
      </c>
      <c r="BQ19" s="99">
        <f t="shared" si="169"/>
        <v>0</v>
      </c>
      <c r="BR19" s="99">
        <f t="shared" ca="1" si="170"/>
        <v>324</v>
      </c>
      <c r="BS19" s="37"/>
      <c r="BT19" s="99">
        <f t="shared" ca="1" si="171"/>
        <v>1590.8570883234388</v>
      </c>
      <c r="BU19" s="101">
        <f t="shared" ca="1" si="172"/>
        <v>5.9100527417390083</v>
      </c>
      <c r="BV19" s="101" t="e">
        <f t="shared" ca="1" si="173"/>
        <v>#DIV/0!</v>
      </c>
      <c r="BW19" s="99">
        <f t="shared" ca="1" si="174"/>
        <v>324</v>
      </c>
      <c r="BX19" s="99">
        <f t="shared" ca="1" si="175"/>
        <v>1914.8570883234388</v>
      </c>
      <c r="BY19" s="99">
        <f t="shared" ca="1" si="176"/>
        <v>1374.8570883234388</v>
      </c>
      <c r="BZ19" s="99">
        <f t="shared" si="177"/>
        <v>540</v>
      </c>
      <c r="CA19" s="99">
        <f t="shared" ca="1" si="178"/>
        <v>324</v>
      </c>
      <c r="CB19" s="37"/>
      <c r="CC19" s="99">
        <f t="shared" ca="1" si="179"/>
        <v>60.674565288178997</v>
      </c>
      <c r="CD19" s="101">
        <f t="shared" ca="1" si="180"/>
        <v>1.1123603060892204</v>
      </c>
      <c r="CE19" s="102">
        <f t="shared" ca="1" si="181"/>
        <v>6.0692296320851449E-2</v>
      </c>
      <c r="CF19" s="99">
        <f t="shared" si="182"/>
        <v>540</v>
      </c>
      <c r="CG19" s="99">
        <f t="shared" ca="1" si="183"/>
        <v>600.674565288179</v>
      </c>
      <c r="CH19" s="99">
        <f t="shared" ca="1" si="184"/>
        <v>282.02528662182334</v>
      </c>
      <c r="CI19" s="99">
        <f t="shared" ca="1" si="185"/>
        <v>318.64927866635566</v>
      </c>
      <c r="CJ19" s="99">
        <f t="shared" si="186"/>
        <v>540</v>
      </c>
      <c r="CK19" s="99">
        <f t="shared" si="187"/>
        <v>0</v>
      </c>
      <c r="CL19" s="37"/>
      <c r="CM19" s="99">
        <f t="shared" ca="1" si="188"/>
        <v>-1314.1825230352597</v>
      </c>
      <c r="CN19" s="101">
        <f t="shared" ca="1" si="189"/>
        <v>0.31369159032860366</v>
      </c>
      <c r="CO19" s="126"/>
      <c r="CP19" s="99">
        <f t="shared" ca="1" si="190"/>
        <v>1914.8570883234388</v>
      </c>
      <c r="CQ19" s="99">
        <f t="shared" ca="1" si="191"/>
        <v>600.674565288179</v>
      </c>
      <c r="CR19" s="99">
        <f t="shared" ca="1" si="192"/>
        <v>282.02528662182334</v>
      </c>
      <c r="CS19" s="99">
        <f t="shared" ca="1" si="193"/>
        <v>318.64927866635566</v>
      </c>
      <c r="CT19" s="99">
        <f t="shared" ca="1" si="194"/>
        <v>1374.8570883234388</v>
      </c>
      <c r="CU19" s="99">
        <f t="shared" si="195"/>
        <v>540</v>
      </c>
      <c r="CV19" s="99">
        <f t="shared" si="196"/>
        <v>0</v>
      </c>
      <c r="CW19" s="37"/>
      <c r="CX19" s="48">
        <f t="shared" ca="1" si="197"/>
        <v>923.71100000000001</v>
      </c>
      <c r="CY19" s="48">
        <f t="shared" ca="1" si="197"/>
        <v>923.71100000000001</v>
      </c>
      <c r="CZ19" s="48">
        <f t="shared" ca="1" si="197"/>
        <v>923.71100000000001</v>
      </c>
      <c r="DA19" s="48">
        <f t="shared" ca="1" si="197"/>
        <v>923.71100000000001</v>
      </c>
      <c r="DB19" s="48">
        <f t="shared" ca="1" si="197"/>
        <v>923.71100000000001</v>
      </c>
      <c r="DC19" s="48">
        <f t="shared" ca="1" si="197"/>
        <v>923.71100000000001</v>
      </c>
      <c r="DD19" s="48">
        <f t="shared" ca="1" si="197"/>
        <v>923.71100000000001</v>
      </c>
      <c r="DE19" s="48">
        <f t="shared" ca="1" si="197"/>
        <v>923.71100000000001</v>
      </c>
      <c r="DF19" s="48">
        <f t="shared" ca="1" si="197"/>
        <v>923.71100000000001</v>
      </c>
      <c r="DG19" s="48">
        <f t="shared" ca="1" si="197"/>
        <v>923.71100000000001</v>
      </c>
      <c r="DH19" s="48">
        <f t="shared" ca="1" si="198"/>
        <v>923.71100000000001</v>
      </c>
      <c r="DI19" s="48">
        <f t="shared" ca="1" si="198"/>
        <v>923.71100000000001</v>
      </c>
      <c r="DJ19" s="48">
        <f t="shared" ca="1" si="198"/>
        <v>923.71100000000001</v>
      </c>
      <c r="DK19" s="48">
        <f t="shared" ca="1" si="198"/>
        <v>923.71100000000001</v>
      </c>
      <c r="DL19" s="48">
        <f t="shared" ca="1" si="198"/>
        <v>923.71100000000001</v>
      </c>
      <c r="DM19" s="48">
        <f t="shared" ca="1" si="198"/>
        <v>923.71100000000001</v>
      </c>
      <c r="DN19" s="48">
        <f t="shared" ca="1" si="198"/>
        <v>923.71100000000001</v>
      </c>
      <c r="DO19" s="48">
        <f t="shared" ca="1" si="198"/>
        <v>923.71100000000001</v>
      </c>
      <c r="DP19" s="48">
        <f t="shared" ca="1" si="198"/>
        <v>0</v>
      </c>
      <c r="DQ19" s="48">
        <f t="shared" ca="1" si="198"/>
        <v>0</v>
      </c>
      <c r="DR19" s="48">
        <f t="shared" ca="1" si="199"/>
        <v>0</v>
      </c>
      <c r="DS19" s="48">
        <f t="shared" ca="1" si="199"/>
        <v>0</v>
      </c>
      <c r="DT19" s="48">
        <f t="shared" ca="1" si="199"/>
        <v>0</v>
      </c>
      <c r="DU19" s="48">
        <f t="shared" ca="1" si="199"/>
        <v>0</v>
      </c>
      <c r="DV19" s="48">
        <f t="shared" ca="1" si="199"/>
        <v>0</v>
      </c>
      <c r="DW19" s="48">
        <f t="shared" ca="1" si="199"/>
        <v>0</v>
      </c>
      <c r="DX19" s="48">
        <f t="shared" ca="1" si="199"/>
        <v>0</v>
      </c>
      <c r="DY19" s="48">
        <f t="shared" ca="1" si="199"/>
        <v>0</v>
      </c>
      <c r="DZ19" s="48">
        <f t="shared" ca="1" si="199"/>
        <v>0</v>
      </c>
      <c r="EA19" s="48">
        <f t="shared" ca="1" si="199"/>
        <v>0</v>
      </c>
      <c r="EB19" s="48">
        <f t="shared" ca="1" si="200"/>
        <v>0</v>
      </c>
      <c r="EC19" s="48">
        <f t="shared" ca="1" si="200"/>
        <v>0</v>
      </c>
      <c r="ED19" s="48">
        <f t="shared" ca="1" si="200"/>
        <v>0</v>
      </c>
      <c r="EE19" s="48">
        <f t="shared" ca="1" si="200"/>
        <v>0</v>
      </c>
      <c r="EF19" s="48">
        <f t="shared" ca="1" si="200"/>
        <v>0</v>
      </c>
      <c r="EG19" s="48">
        <f t="shared" ca="1" si="200"/>
        <v>0</v>
      </c>
      <c r="EH19" s="48">
        <f t="shared" ca="1" si="200"/>
        <v>0</v>
      </c>
      <c r="EI19" s="48">
        <f t="shared" ca="1" si="200"/>
        <v>0</v>
      </c>
      <c r="EJ19" s="48">
        <f t="shared" ca="1" si="200"/>
        <v>0</v>
      </c>
      <c r="EK19" s="48">
        <f t="shared" ca="1" si="200"/>
        <v>0</v>
      </c>
      <c r="EL19" s="48">
        <f t="shared" ca="1" si="201"/>
        <v>0</v>
      </c>
      <c r="EM19" s="48">
        <f t="shared" ca="1" si="201"/>
        <v>0</v>
      </c>
      <c r="EN19" s="48">
        <f t="shared" ca="1" si="201"/>
        <v>0</v>
      </c>
      <c r="EO19" s="48">
        <f t="shared" ca="1" si="201"/>
        <v>0</v>
      </c>
      <c r="EP19" s="48">
        <f t="shared" ca="1" si="201"/>
        <v>0</v>
      </c>
      <c r="EQ19" s="48">
        <f t="shared" ca="1" si="201"/>
        <v>0</v>
      </c>
      <c r="ER19" s="48">
        <f t="shared" ca="1" si="201"/>
        <v>0</v>
      </c>
      <c r="ES19" s="48">
        <f t="shared" ca="1" si="201"/>
        <v>0</v>
      </c>
      <c r="ET19" s="48">
        <f t="shared" ca="1" si="201"/>
        <v>0</v>
      </c>
      <c r="EU19" s="48">
        <f t="shared" ca="1" si="201"/>
        <v>0</v>
      </c>
      <c r="EV19" s="48">
        <f t="shared" ca="1" si="201"/>
        <v>0</v>
      </c>
      <c r="EW19" s="48">
        <f t="shared" ca="1" si="201"/>
        <v>0</v>
      </c>
      <c r="EX19" s="48">
        <f t="shared" ca="1" si="201"/>
        <v>0</v>
      </c>
      <c r="EY19" s="68"/>
      <c r="EZ19" s="48">
        <f t="shared" ca="1" si="202"/>
        <v>1.4510000000000001</v>
      </c>
      <c r="FA19" s="48">
        <f t="shared" ca="1" si="202"/>
        <v>1.4510000000000001</v>
      </c>
      <c r="FB19" s="48">
        <f t="shared" ca="1" si="202"/>
        <v>1.4510000000000001</v>
      </c>
      <c r="FC19" s="48">
        <f t="shared" ca="1" si="202"/>
        <v>1.4510000000000001</v>
      </c>
      <c r="FD19" s="48">
        <f t="shared" ca="1" si="202"/>
        <v>1.4510000000000001</v>
      </c>
      <c r="FE19" s="48">
        <f t="shared" ca="1" si="202"/>
        <v>1.4510000000000001</v>
      </c>
      <c r="FF19" s="48">
        <f t="shared" ca="1" si="202"/>
        <v>1.4510000000000001</v>
      </c>
      <c r="FG19" s="48">
        <f t="shared" ca="1" si="202"/>
        <v>1.4510000000000001</v>
      </c>
      <c r="FH19" s="48">
        <f t="shared" ca="1" si="202"/>
        <v>1.4510000000000001</v>
      </c>
      <c r="FI19" s="48">
        <f t="shared" ca="1" si="202"/>
        <v>1.4510000000000001</v>
      </c>
      <c r="FJ19" s="48">
        <f t="shared" ca="1" si="203"/>
        <v>1.4510000000000001</v>
      </c>
      <c r="FK19" s="48">
        <f t="shared" ca="1" si="203"/>
        <v>1.4510000000000001</v>
      </c>
      <c r="FL19" s="48">
        <f t="shared" ca="1" si="203"/>
        <v>1.4510000000000001</v>
      </c>
      <c r="FM19" s="48">
        <f t="shared" ca="1" si="203"/>
        <v>1.4510000000000001</v>
      </c>
      <c r="FN19" s="48">
        <f t="shared" ca="1" si="203"/>
        <v>1.4510000000000001</v>
      </c>
      <c r="FO19" s="48">
        <f t="shared" ca="1" si="203"/>
        <v>1.4510000000000001</v>
      </c>
      <c r="FP19" s="48">
        <f t="shared" ca="1" si="203"/>
        <v>1.4510000000000001</v>
      </c>
      <c r="FQ19" s="48">
        <f t="shared" ca="1" si="203"/>
        <v>1.4510000000000001</v>
      </c>
      <c r="FR19" s="48">
        <f t="shared" ca="1" si="203"/>
        <v>0</v>
      </c>
      <c r="FS19" s="48">
        <f t="shared" ca="1" si="203"/>
        <v>0</v>
      </c>
      <c r="FT19" s="48">
        <f t="shared" ca="1" si="204"/>
        <v>0</v>
      </c>
      <c r="FU19" s="48">
        <f t="shared" ca="1" si="204"/>
        <v>0</v>
      </c>
      <c r="FV19" s="48">
        <f t="shared" ca="1" si="204"/>
        <v>0</v>
      </c>
      <c r="FW19" s="48">
        <f t="shared" ca="1" si="204"/>
        <v>0</v>
      </c>
      <c r="FX19" s="48">
        <f t="shared" ca="1" si="204"/>
        <v>0</v>
      </c>
      <c r="FY19" s="48">
        <f t="shared" ca="1" si="204"/>
        <v>0</v>
      </c>
      <c r="FZ19" s="48">
        <f t="shared" ca="1" si="204"/>
        <v>0</v>
      </c>
      <c r="GA19" s="48">
        <f t="shared" ca="1" si="204"/>
        <v>0</v>
      </c>
      <c r="GB19" s="48">
        <f t="shared" ca="1" si="204"/>
        <v>0</v>
      </c>
      <c r="GC19" s="48">
        <f t="shared" ca="1" si="204"/>
        <v>0</v>
      </c>
      <c r="GD19" s="48">
        <f t="shared" ca="1" si="205"/>
        <v>0</v>
      </c>
      <c r="GE19" s="48">
        <f t="shared" ca="1" si="205"/>
        <v>0</v>
      </c>
      <c r="GF19" s="48">
        <f t="shared" ca="1" si="205"/>
        <v>0</v>
      </c>
      <c r="GG19" s="48">
        <f t="shared" ca="1" si="205"/>
        <v>0</v>
      </c>
      <c r="GH19" s="48">
        <f t="shared" ca="1" si="205"/>
        <v>0</v>
      </c>
      <c r="GI19" s="48">
        <f t="shared" ca="1" si="205"/>
        <v>0</v>
      </c>
      <c r="GJ19" s="48">
        <f t="shared" ca="1" si="205"/>
        <v>0</v>
      </c>
      <c r="GK19" s="48">
        <f t="shared" ca="1" si="205"/>
        <v>0</v>
      </c>
      <c r="GL19" s="48">
        <f t="shared" ca="1" si="205"/>
        <v>0</v>
      </c>
      <c r="GM19" s="48">
        <f t="shared" ca="1" si="205"/>
        <v>0</v>
      </c>
      <c r="GN19" s="48">
        <f t="shared" ca="1" si="206"/>
        <v>0</v>
      </c>
      <c r="GO19" s="48">
        <f t="shared" ca="1" si="206"/>
        <v>0</v>
      </c>
      <c r="GP19" s="48">
        <f t="shared" ca="1" si="206"/>
        <v>0</v>
      </c>
      <c r="GQ19" s="48">
        <f t="shared" ca="1" si="206"/>
        <v>0</v>
      </c>
      <c r="GR19" s="48">
        <f t="shared" ca="1" si="206"/>
        <v>0</v>
      </c>
      <c r="GS19" s="48">
        <f t="shared" ca="1" si="206"/>
        <v>0</v>
      </c>
      <c r="GT19" s="48">
        <f t="shared" ca="1" si="206"/>
        <v>0</v>
      </c>
      <c r="GU19" s="48">
        <f t="shared" ca="1" si="206"/>
        <v>0</v>
      </c>
      <c r="GV19" s="48">
        <f t="shared" ca="1" si="206"/>
        <v>0</v>
      </c>
      <c r="GW19" s="48">
        <f t="shared" ca="1" si="206"/>
        <v>0</v>
      </c>
      <c r="GX19" s="48">
        <f t="shared" ca="1" si="206"/>
        <v>0</v>
      </c>
      <c r="GY19" s="48">
        <f t="shared" ca="1" si="206"/>
        <v>0</v>
      </c>
      <c r="GZ19" s="48">
        <f t="shared" ca="1" si="206"/>
        <v>0</v>
      </c>
      <c r="HA19" s="68"/>
      <c r="HB19" s="148">
        <f t="shared" ca="1" si="207"/>
        <v>1.853933843482034</v>
      </c>
      <c r="HC19" s="148">
        <f t="shared" ca="1" si="75"/>
        <v>1.1123603060892204</v>
      </c>
      <c r="HD19" s="148">
        <f t="shared" ca="1" si="208"/>
        <v>2.1817019657299568</v>
      </c>
      <c r="HE19" s="148">
        <f t="shared" ca="1" si="77"/>
        <v>5.9100527417390083</v>
      </c>
      <c r="HF19" s="148">
        <f t="shared" ca="1" si="78"/>
        <v>0.31369159032860366</v>
      </c>
      <c r="HG19" s="146"/>
      <c r="HH19" s="147"/>
      <c r="HI19" s="147"/>
      <c r="HJ19" s="147"/>
      <c r="HK19" s="148"/>
      <c r="HL19" s="147"/>
      <c r="HM19" s="147"/>
      <c r="HN19" s="147"/>
      <c r="HO19" s="148"/>
      <c r="HP19" s="146"/>
      <c r="HQ19" s="147"/>
      <c r="HR19" s="147"/>
      <c r="HS19" s="147"/>
      <c r="HT19" s="148"/>
      <c r="HU19" s="147"/>
      <c r="HV19" s="147"/>
      <c r="HW19" s="147"/>
      <c r="HX19" s="148"/>
      <c r="HY19" s="149"/>
      <c r="HZ19" s="148"/>
      <c r="IA19" s="148"/>
      <c r="IB19" s="150"/>
      <c r="IC19" s="148"/>
      <c r="ID19" s="150"/>
      <c r="IE19" s="148"/>
      <c r="IF19" s="151"/>
    </row>
    <row r="20" spans="1:240" s="36" customFormat="1" ht="14.45" customHeight="1">
      <c r="A20" s="39"/>
      <c r="B20" s="107" t="str">
        <f t="shared" si="145"/>
        <v>Residential_Whole House Efficiency_All_All_2017_Actual</v>
      </c>
      <c r="C20" s="107"/>
      <c r="D20" s="108" t="s">
        <v>1</v>
      </c>
      <c r="E20" s="108" t="s">
        <v>145</v>
      </c>
      <c r="F20" s="108" t="s">
        <v>28</v>
      </c>
      <c r="G20" s="108" t="s">
        <v>28</v>
      </c>
      <c r="H20" s="108">
        <v>2017</v>
      </c>
      <c r="I20" s="108" t="s">
        <v>161</v>
      </c>
      <c r="J20" s="37"/>
      <c r="K20" s="98"/>
      <c r="L20" s="38">
        <f t="shared" ca="1" si="209"/>
        <v>36</v>
      </c>
      <c r="M20" s="131"/>
      <c r="N20" s="130"/>
      <c r="O20" s="130"/>
      <c r="P20" s="37"/>
      <c r="Q20" s="127">
        <f t="shared" ca="1" si="146"/>
        <v>19408</v>
      </c>
      <c r="R20" s="127">
        <f t="shared" ca="1" si="146"/>
        <v>19408</v>
      </c>
      <c r="S20" s="127">
        <f t="shared" ca="1" si="146"/>
        <v>19408</v>
      </c>
      <c r="T20" s="37"/>
      <c r="U20" s="127">
        <f t="shared" ca="1" si="147"/>
        <v>0</v>
      </c>
      <c r="V20" s="127">
        <f t="shared" ca="1" si="147"/>
        <v>0</v>
      </c>
      <c r="W20" s="127">
        <f t="shared" ca="1" si="147"/>
        <v>0</v>
      </c>
      <c r="X20" s="37"/>
      <c r="Y20" s="127">
        <f t="shared" ca="1" si="148"/>
        <v>2.2599999999999989</v>
      </c>
      <c r="Z20" s="127">
        <f t="shared" ca="1" si="148"/>
        <v>2.2599999999999989</v>
      </c>
      <c r="AA20" s="127">
        <f t="shared" ca="1" si="148"/>
        <v>2.2599999999999989</v>
      </c>
      <c r="AB20" s="37"/>
      <c r="AC20" s="127">
        <f t="shared" ca="1" si="149"/>
        <v>0</v>
      </c>
      <c r="AD20" s="127">
        <f t="shared" ca="1" si="149"/>
        <v>0</v>
      </c>
      <c r="AE20" s="127">
        <f t="shared" ca="1" si="149"/>
        <v>0</v>
      </c>
      <c r="AF20" s="37"/>
      <c r="AG20" s="96"/>
      <c r="AH20" s="96"/>
      <c r="AI20" s="96">
        <f t="shared" ca="1" si="150"/>
        <v>233920</v>
      </c>
      <c r="AJ20" s="99">
        <f t="shared" ca="1" si="150"/>
        <v>0</v>
      </c>
      <c r="AK20" s="99">
        <f t="shared" ca="1" si="150"/>
        <v>0</v>
      </c>
      <c r="AL20" s="99">
        <f t="shared" ca="1" si="150"/>
        <v>0</v>
      </c>
      <c r="AM20" s="99">
        <f t="shared" ca="1" si="150"/>
        <v>0</v>
      </c>
      <c r="AN20" s="161">
        <f>INDEX('Program Inputs'!$R:$R,MATCH($B20,'Program Inputs'!$B:$B,0))</f>
        <v>0</v>
      </c>
      <c r="AO20" s="161">
        <f>INDEX('Program Inputs'!$Q:$Q,MATCH($B20,'Program Inputs'!$B:$B,0))</f>
        <v>5044.6899999999996</v>
      </c>
      <c r="AP20" s="99">
        <f t="shared" si="151"/>
        <v>5044.6899999999996</v>
      </c>
      <c r="AQ20" s="37"/>
      <c r="AR20" s="99">
        <f t="shared" ca="1" si="152"/>
        <v>0</v>
      </c>
      <c r="AS20" s="99">
        <f t="shared" ca="1" si="152"/>
        <v>1817.2590297709542</v>
      </c>
      <c r="AT20" s="161">
        <f t="shared" si="136"/>
        <v>0</v>
      </c>
      <c r="AU20" s="99">
        <f>SUMPRODUCT(--($CX$9:$EX$9=$H20)*$AO20,'General Inputs'!$K$40:$BK$40)</f>
        <v>5044.6899999999996</v>
      </c>
      <c r="AV20" s="99">
        <f t="shared" ca="1" si="153"/>
        <v>22897.585352940794</v>
      </c>
      <c r="AW20" s="99">
        <f t="shared" ca="1" si="153"/>
        <v>4696.9958746662114</v>
      </c>
      <c r="AX20" s="99">
        <f t="shared" ca="1" si="153"/>
        <v>383.98271999607192</v>
      </c>
      <c r="AY20" s="97">
        <f t="shared" ca="1" si="153"/>
        <v>152252.80498759652</v>
      </c>
      <c r="AZ20" s="37"/>
      <c r="BA20" s="99">
        <f t="shared" ca="1" si="154"/>
        <v>36.288594662283685</v>
      </c>
      <c r="BB20" s="101">
        <f t="shared" ca="1" si="155"/>
        <v>1.0071934241077813</v>
      </c>
      <c r="BC20" s="99">
        <f t="shared" ca="1" si="156"/>
        <v>5044.6899999999996</v>
      </c>
      <c r="BD20" s="99">
        <f t="shared" ca="1" si="157"/>
        <v>5080.9785946622833</v>
      </c>
      <c r="BE20" s="99">
        <f t="shared" ca="1" si="158"/>
        <v>4696.9958746662114</v>
      </c>
      <c r="BF20" s="99">
        <f t="shared" ca="1" si="159"/>
        <v>383.98271999607192</v>
      </c>
      <c r="BG20" s="99">
        <f t="shared" si="160"/>
        <v>5044.6899999999996</v>
      </c>
      <c r="BH20" s="99">
        <f t="shared" ca="1" si="161"/>
        <v>0</v>
      </c>
      <c r="BI20" s="37"/>
      <c r="BJ20" s="99">
        <f t="shared" ca="1" si="162"/>
        <v>1853.5476244332376</v>
      </c>
      <c r="BK20" s="101">
        <f t="shared" ca="1" si="163"/>
        <v>1.3674254759823177</v>
      </c>
      <c r="BL20" s="99">
        <f t="shared" ca="1" si="164"/>
        <v>5044.6899999999996</v>
      </c>
      <c r="BM20" s="99">
        <f t="shared" ca="1" si="165"/>
        <v>6898.2376244332372</v>
      </c>
      <c r="BN20" s="99">
        <f t="shared" ca="1" si="166"/>
        <v>4696.9958746662114</v>
      </c>
      <c r="BO20" s="99">
        <f t="shared" ca="1" si="167"/>
        <v>383.98271999607192</v>
      </c>
      <c r="BP20" s="99">
        <f t="shared" ca="1" si="168"/>
        <v>1817.2590297709542</v>
      </c>
      <c r="BQ20" s="99">
        <f t="shared" si="169"/>
        <v>5044.6899999999996</v>
      </c>
      <c r="BR20" s="99">
        <f t="shared" ca="1" si="170"/>
        <v>0</v>
      </c>
      <c r="BS20" s="37"/>
      <c r="BT20" s="99">
        <f t="shared" ca="1" si="171"/>
        <v>22897.585352940794</v>
      </c>
      <c r="BU20" s="101" t="e">
        <f t="shared" ca="1" si="172"/>
        <v>#DIV/0!</v>
      </c>
      <c r="BV20" s="101" t="e">
        <f t="shared" ca="1" si="173"/>
        <v>#DIV/0!</v>
      </c>
      <c r="BW20" s="99">
        <f t="shared" ca="1" si="174"/>
        <v>0</v>
      </c>
      <c r="BX20" s="99">
        <f t="shared" ca="1" si="175"/>
        <v>22897.585352940794</v>
      </c>
      <c r="BY20" s="99">
        <f t="shared" ca="1" si="176"/>
        <v>22897.585352940794</v>
      </c>
      <c r="BZ20" s="99">
        <f t="shared" si="177"/>
        <v>0</v>
      </c>
      <c r="CA20" s="99">
        <f t="shared" ca="1" si="178"/>
        <v>0</v>
      </c>
      <c r="CB20" s="37"/>
      <c r="CC20" s="99">
        <f t="shared" ca="1" si="179"/>
        <v>36.288594662283685</v>
      </c>
      <c r="CD20" s="101">
        <f t="shared" ca="1" si="180"/>
        <v>1.0071934241077813</v>
      </c>
      <c r="CE20" s="102">
        <f t="shared" ca="1" si="181"/>
        <v>3.3133642433786178E-2</v>
      </c>
      <c r="CF20" s="99">
        <f t="shared" si="182"/>
        <v>5044.6899999999996</v>
      </c>
      <c r="CG20" s="99">
        <f t="shared" ca="1" si="183"/>
        <v>5080.9785946622833</v>
      </c>
      <c r="CH20" s="99">
        <f t="shared" ca="1" si="184"/>
        <v>4696.9958746662114</v>
      </c>
      <c r="CI20" s="99">
        <f t="shared" ca="1" si="185"/>
        <v>383.98271999607192</v>
      </c>
      <c r="CJ20" s="99">
        <f t="shared" si="186"/>
        <v>0</v>
      </c>
      <c r="CK20" s="99">
        <f t="shared" si="187"/>
        <v>5044.6899999999996</v>
      </c>
      <c r="CL20" s="37"/>
      <c r="CM20" s="99">
        <f t="shared" ca="1" si="188"/>
        <v>-22861.29675827851</v>
      </c>
      <c r="CN20" s="101">
        <f t="shared" ca="1" si="189"/>
        <v>0.18183839828661391</v>
      </c>
      <c r="CO20" s="126"/>
      <c r="CP20" s="99">
        <f t="shared" ca="1" si="190"/>
        <v>27942.275352940793</v>
      </c>
      <c r="CQ20" s="99">
        <f t="shared" ca="1" si="191"/>
        <v>5080.9785946622833</v>
      </c>
      <c r="CR20" s="99">
        <f t="shared" ca="1" si="192"/>
        <v>4696.9958746662114</v>
      </c>
      <c r="CS20" s="99">
        <f t="shared" ca="1" si="193"/>
        <v>383.98271999607192</v>
      </c>
      <c r="CT20" s="99">
        <f t="shared" ca="1" si="194"/>
        <v>22897.585352940794</v>
      </c>
      <c r="CU20" s="99">
        <f t="shared" si="195"/>
        <v>0</v>
      </c>
      <c r="CV20" s="99">
        <f t="shared" si="196"/>
        <v>5044.6899999999996</v>
      </c>
      <c r="CW20" s="37"/>
      <c r="CX20" s="48">
        <f t="shared" ca="1" si="197"/>
        <v>19408</v>
      </c>
      <c r="CY20" s="48">
        <f t="shared" ca="1" si="197"/>
        <v>19408</v>
      </c>
      <c r="CZ20" s="48">
        <f t="shared" ca="1" si="197"/>
        <v>19408</v>
      </c>
      <c r="DA20" s="48">
        <f t="shared" ca="1" si="197"/>
        <v>19408</v>
      </c>
      <c r="DB20" s="48">
        <f t="shared" ca="1" si="197"/>
        <v>19408</v>
      </c>
      <c r="DC20" s="48">
        <f t="shared" ca="1" si="197"/>
        <v>19408</v>
      </c>
      <c r="DD20" s="48">
        <f t="shared" ca="1" si="197"/>
        <v>19408</v>
      </c>
      <c r="DE20" s="48">
        <f t="shared" ca="1" si="197"/>
        <v>19408</v>
      </c>
      <c r="DF20" s="48">
        <f t="shared" ca="1" si="197"/>
        <v>19408</v>
      </c>
      <c r="DG20" s="48">
        <f t="shared" ca="1" si="197"/>
        <v>19408</v>
      </c>
      <c r="DH20" s="48">
        <f t="shared" ca="1" si="198"/>
        <v>13280</v>
      </c>
      <c r="DI20" s="48">
        <f t="shared" ca="1" si="198"/>
        <v>13280</v>
      </c>
      <c r="DJ20" s="48">
        <f t="shared" ca="1" si="198"/>
        <v>13280</v>
      </c>
      <c r="DK20" s="48">
        <f t="shared" ca="1" si="198"/>
        <v>0</v>
      </c>
      <c r="DL20" s="48">
        <f t="shared" ca="1" si="198"/>
        <v>0</v>
      </c>
      <c r="DM20" s="48">
        <f t="shared" ca="1" si="198"/>
        <v>0</v>
      </c>
      <c r="DN20" s="48">
        <f t="shared" ca="1" si="198"/>
        <v>0</v>
      </c>
      <c r="DO20" s="48">
        <f t="shared" ca="1" si="198"/>
        <v>0</v>
      </c>
      <c r="DP20" s="48">
        <f t="shared" ca="1" si="198"/>
        <v>0</v>
      </c>
      <c r="DQ20" s="48">
        <f t="shared" ca="1" si="198"/>
        <v>0</v>
      </c>
      <c r="DR20" s="48">
        <f t="shared" ca="1" si="199"/>
        <v>0</v>
      </c>
      <c r="DS20" s="48">
        <f t="shared" ca="1" si="199"/>
        <v>0</v>
      </c>
      <c r="DT20" s="48">
        <f t="shared" ca="1" si="199"/>
        <v>0</v>
      </c>
      <c r="DU20" s="48">
        <f t="shared" ca="1" si="199"/>
        <v>0</v>
      </c>
      <c r="DV20" s="48">
        <f t="shared" ca="1" si="199"/>
        <v>0</v>
      </c>
      <c r="DW20" s="48">
        <f t="shared" ca="1" si="199"/>
        <v>0</v>
      </c>
      <c r="DX20" s="48">
        <f t="shared" ca="1" si="199"/>
        <v>0</v>
      </c>
      <c r="DY20" s="48">
        <f t="shared" ca="1" si="199"/>
        <v>0</v>
      </c>
      <c r="DZ20" s="48">
        <f t="shared" ca="1" si="199"/>
        <v>0</v>
      </c>
      <c r="EA20" s="48">
        <f t="shared" ca="1" si="199"/>
        <v>0</v>
      </c>
      <c r="EB20" s="48">
        <f t="shared" ca="1" si="200"/>
        <v>0</v>
      </c>
      <c r="EC20" s="48">
        <f t="shared" ca="1" si="200"/>
        <v>0</v>
      </c>
      <c r="ED20" s="48">
        <f t="shared" ca="1" si="200"/>
        <v>0</v>
      </c>
      <c r="EE20" s="48">
        <f t="shared" ca="1" si="200"/>
        <v>0</v>
      </c>
      <c r="EF20" s="48">
        <f t="shared" ca="1" si="200"/>
        <v>0</v>
      </c>
      <c r="EG20" s="48">
        <f t="shared" ca="1" si="200"/>
        <v>0</v>
      </c>
      <c r="EH20" s="48">
        <f t="shared" ca="1" si="200"/>
        <v>0</v>
      </c>
      <c r="EI20" s="48">
        <f t="shared" ca="1" si="200"/>
        <v>0</v>
      </c>
      <c r="EJ20" s="48">
        <f t="shared" ca="1" si="200"/>
        <v>0</v>
      </c>
      <c r="EK20" s="48">
        <f t="shared" ca="1" si="200"/>
        <v>0</v>
      </c>
      <c r="EL20" s="48">
        <f t="shared" ca="1" si="201"/>
        <v>0</v>
      </c>
      <c r="EM20" s="48">
        <f t="shared" ca="1" si="201"/>
        <v>0</v>
      </c>
      <c r="EN20" s="48">
        <f t="shared" ca="1" si="201"/>
        <v>0</v>
      </c>
      <c r="EO20" s="48">
        <f t="shared" ca="1" si="201"/>
        <v>0</v>
      </c>
      <c r="EP20" s="48">
        <f t="shared" ca="1" si="201"/>
        <v>0</v>
      </c>
      <c r="EQ20" s="48">
        <f t="shared" ca="1" si="201"/>
        <v>0</v>
      </c>
      <c r="ER20" s="48">
        <f t="shared" ca="1" si="201"/>
        <v>0</v>
      </c>
      <c r="ES20" s="48">
        <f t="shared" ca="1" si="201"/>
        <v>0</v>
      </c>
      <c r="ET20" s="48">
        <f t="shared" ca="1" si="201"/>
        <v>0</v>
      </c>
      <c r="EU20" s="48">
        <f t="shared" ca="1" si="201"/>
        <v>0</v>
      </c>
      <c r="EV20" s="48">
        <f t="shared" ca="1" si="201"/>
        <v>0</v>
      </c>
      <c r="EW20" s="48">
        <f t="shared" ca="1" si="201"/>
        <v>0</v>
      </c>
      <c r="EX20" s="48">
        <f t="shared" ca="1" si="201"/>
        <v>0</v>
      </c>
      <c r="EY20" s="68"/>
      <c r="EZ20" s="48">
        <f t="shared" ca="1" si="202"/>
        <v>2.2599999999999989</v>
      </c>
      <c r="FA20" s="48">
        <f t="shared" ca="1" si="202"/>
        <v>2.2599999999999989</v>
      </c>
      <c r="FB20" s="48">
        <f t="shared" ca="1" si="202"/>
        <v>2.2599999999999989</v>
      </c>
      <c r="FC20" s="48">
        <f t="shared" ca="1" si="202"/>
        <v>2.2599999999999989</v>
      </c>
      <c r="FD20" s="48">
        <f t="shared" ca="1" si="202"/>
        <v>2.2599999999999989</v>
      </c>
      <c r="FE20" s="48">
        <f t="shared" ca="1" si="202"/>
        <v>2.2599999999999989</v>
      </c>
      <c r="FF20" s="48">
        <f t="shared" ca="1" si="202"/>
        <v>2.2599999999999989</v>
      </c>
      <c r="FG20" s="48">
        <f t="shared" ca="1" si="202"/>
        <v>2.2599999999999989</v>
      </c>
      <c r="FH20" s="48">
        <f t="shared" ca="1" si="202"/>
        <v>2.2599999999999989</v>
      </c>
      <c r="FI20" s="48">
        <f t="shared" ca="1" si="202"/>
        <v>2.2599999999999989</v>
      </c>
      <c r="FJ20" s="48">
        <f t="shared" ca="1" si="203"/>
        <v>1.2199999999999993</v>
      </c>
      <c r="FK20" s="48">
        <f t="shared" ca="1" si="203"/>
        <v>1.2199999999999993</v>
      </c>
      <c r="FL20" s="48">
        <f t="shared" ca="1" si="203"/>
        <v>1.2199999999999993</v>
      </c>
      <c r="FM20" s="48">
        <f t="shared" ca="1" si="203"/>
        <v>0</v>
      </c>
      <c r="FN20" s="48">
        <f t="shared" ca="1" si="203"/>
        <v>0</v>
      </c>
      <c r="FO20" s="48">
        <f t="shared" ca="1" si="203"/>
        <v>0</v>
      </c>
      <c r="FP20" s="48">
        <f t="shared" ca="1" si="203"/>
        <v>0</v>
      </c>
      <c r="FQ20" s="48">
        <f t="shared" ca="1" si="203"/>
        <v>0</v>
      </c>
      <c r="FR20" s="48">
        <f t="shared" ca="1" si="203"/>
        <v>0</v>
      </c>
      <c r="FS20" s="48">
        <f t="shared" ca="1" si="203"/>
        <v>0</v>
      </c>
      <c r="FT20" s="48">
        <f t="shared" ca="1" si="204"/>
        <v>0</v>
      </c>
      <c r="FU20" s="48">
        <f t="shared" ca="1" si="204"/>
        <v>0</v>
      </c>
      <c r="FV20" s="48">
        <f t="shared" ca="1" si="204"/>
        <v>0</v>
      </c>
      <c r="FW20" s="48">
        <f t="shared" ca="1" si="204"/>
        <v>0</v>
      </c>
      <c r="FX20" s="48">
        <f t="shared" ca="1" si="204"/>
        <v>0</v>
      </c>
      <c r="FY20" s="48">
        <f t="shared" ca="1" si="204"/>
        <v>0</v>
      </c>
      <c r="FZ20" s="48">
        <f t="shared" ca="1" si="204"/>
        <v>0</v>
      </c>
      <c r="GA20" s="48">
        <f t="shared" ca="1" si="204"/>
        <v>0</v>
      </c>
      <c r="GB20" s="48">
        <f t="shared" ca="1" si="204"/>
        <v>0</v>
      </c>
      <c r="GC20" s="48">
        <f t="shared" ca="1" si="204"/>
        <v>0</v>
      </c>
      <c r="GD20" s="48">
        <f t="shared" ca="1" si="205"/>
        <v>0</v>
      </c>
      <c r="GE20" s="48">
        <f t="shared" ca="1" si="205"/>
        <v>0</v>
      </c>
      <c r="GF20" s="48">
        <f t="shared" ca="1" si="205"/>
        <v>0</v>
      </c>
      <c r="GG20" s="48">
        <f t="shared" ca="1" si="205"/>
        <v>0</v>
      </c>
      <c r="GH20" s="48">
        <f t="shared" ca="1" si="205"/>
        <v>0</v>
      </c>
      <c r="GI20" s="48">
        <f t="shared" ca="1" si="205"/>
        <v>0</v>
      </c>
      <c r="GJ20" s="48">
        <f t="shared" ca="1" si="205"/>
        <v>0</v>
      </c>
      <c r="GK20" s="48">
        <f t="shared" ca="1" si="205"/>
        <v>0</v>
      </c>
      <c r="GL20" s="48">
        <f t="shared" ca="1" si="205"/>
        <v>0</v>
      </c>
      <c r="GM20" s="48">
        <f t="shared" ca="1" si="205"/>
        <v>0</v>
      </c>
      <c r="GN20" s="48">
        <f t="shared" ca="1" si="206"/>
        <v>0</v>
      </c>
      <c r="GO20" s="48">
        <f t="shared" ca="1" si="206"/>
        <v>0</v>
      </c>
      <c r="GP20" s="48">
        <f t="shared" ca="1" si="206"/>
        <v>0</v>
      </c>
      <c r="GQ20" s="48">
        <f t="shared" ca="1" si="206"/>
        <v>0</v>
      </c>
      <c r="GR20" s="48">
        <f t="shared" ca="1" si="206"/>
        <v>0</v>
      </c>
      <c r="GS20" s="48">
        <f t="shared" ca="1" si="206"/>
        <v>0</v>
      </c>
      <c r="GT20" s="48">
        <f t="shared" ca="1" si="206"/>
        <v>0</v>
      </c>
      <c r="GU20" s="48">
        <f t="shared" ca="1" si="206"/>
        <v>0</v>
      </c>
      <c r="GV20" s="48">
        <f t="shared" ca="1" si="206"/>
        <v>0</v>
      </c>
      <c r="GW20" s="48">
        <f t="shared" ca="1" si="206"/>
        <v>0</v>
      </c>
      <c r="GX20" s="48">
        <f t="shared" ca="1" si="206"/>
        <v>0</v>
      </c>
      <c r="GY20" s="48">
        <f t="shared" ca="1" si="206"/>
        <v>0</v>
      </c>
      <c r="GZ20" s="48">
        <f t="shared" ca="1" si="206"/>
        <v>0</v>
      </c>
      <c r="HA20" s="68"/>
      <c r="HB20" s="148">
        <f t="shared" ca="1" si="207"/>
        <v>1.0071934241077813</v>
      </c>
      <c r="HC20" s="148">
        <f t="shared" ca="1" si="75"/>
        <v>1.0071934241077813</v>
      </c>
      <c r="HD20" s="148">
        <f t="shared" ca="1" si="208"/>
        <v>1.3674254759823177</v>
      </c>
      <c r="HE20" s="148" t="str">
        <f t="shared" ca="1" si="77"/>
        <v>n/a</v>
      </c>
      <c r="HF20" s="148">
        <f t="shared" ca="1" si="78"/>
        <v>0.18183839828661391</v>
      </c>
      <c r="HG20" s="146"/>
      <c r="HH20" s="147"/>
      <c r="HI20" s="147"/>
      <c r="HJ20" s="147"/>
      <c r="HK20" s="148"/>
      <c r="HL20" s="147"/>
      <c r="HM20" s="147"/>
      <c r="HN20" s="147"/>
      <c r="HO20" s="148"/>
      <c r="HP20" s="146"/>
      <c r="HQ20" s="147"/>
      <c r="HR20" s="147"/>
      <c r="HS20" s="147"/>
      <c r="HT20" s="148"/>
      <c r="HU20" s="147"/>
      <c r="HV20" s="147"/>
      <c r="HW20" s="147"/>
      <c r="HX20" s="148"/>
      <c r="HY20" s="149"/>
      <c r="HZ20" s="148"/>
      <c r="IA20" s="148"/>
      <c r="IB20" s="150"/>
      <c r="IC20" s="148"/>
      <c r="ID20" s="150"/>
      <c r="IE20" s="148"/>
      <c r="IF20" s="151"/>
    </row>
    <row r="21" spans="1:240" s="36" customFormat="1" ht="14.45" customHeight="1">
      <c r="A21" s="39"/>
      <c r="B21" s="107" t="str">
        <f t="shared" si="145"/>
        <v>Residential_Residential Audit_All_All_2017_Actual</v>
      </c>
      <c r="C21" s="107"/>
      <c r="D21" s="108" t="s">
        <v>1</v>
      </c>
      <c r="E21" s="108" t="s">
        <v>143</v>
      </c>
      <c r="F21" s="108" t="s">
        <v>28</v>
      </c>
      <c r="G21" s="108" t="s">
        <v>28</v>
      </c>
      <c r="H21" s="108">
        <v>2017</v>
      </c>
      <c r="I21" s="108" t="s">
        <v>161</v>
      </c>
      <c r="J21" s="37"/>
      <c r="K21" s="98"/>
      <c r="L21" s="38">
        <f t="shared" ca="1" si="209"/>
        <v>0</v>
      </c>
      <c r="M21" s="131"/>
      <c r="N21" s="130"/>
      <c r="O21" s="130"/>
      <c r="P21" s="37"/>
      <c r="Q21" s="127">
        <f t="shared" ca="1" si="146"/>
        <v>0</v>
      </c>
      <c r="R21" s="127">
        <f t="shared" ca="1" si="146"/>
        <v>0</v>
      </c>
      <c r="S21" s="127">
        <f t="shared" ca="1" si="146"/>
        <v>0</v>
      </c>
      <c r="T21" s="37"/>
      <c r="U21" s="127">
        <f t="shared" ca="1" si="147"/>
        <v>0</v>
      </c>
      <c r="V21" s="127">
        <f t="shared" ca="1" si="147"/>
        <v>0</v>
      </c>
      <c r="W21" s="127">
        <f t="shared" ca="1" si="147"/>
        <v>0</v>
      </c>
      <c r="X21" s="37"/>
      <c r="Y21" s="127">
        <f t="shared" ca="1" si="148"/>
        <v>0</v>
      </c>
      <c r="Z21" s="127">
        <f t="shared" ca="1" si="148"/>
        <v>0</v>
      </c>
      <c r="AA21" s="127">
        <f t="shared" ca="1" si="148"/>
        <v>0</v>
      </c>
      <c r="AB21" s="37"/>
      <c r="AC21" s="127">
        <f t="shared" ca="1" si="149"/>
        <v>0</v>
      </c>
      <c r="AD21" s="127">
        <f t="shared" ca="1" si="149"/>
        <v>0</v>
      </c>
      <c r="AE21" s="127">
        <f t="shared" ca="1" si="149"/>
        <v>0</v>
      </c>
      <c r="AF21" s="37"/>
      <c r="AG21" s="96"/>
      <c r="AH21" s="96"/>
      <c r="AI21" s="96">
        <f t="shared" ca="1" si="150"/>
        <v>0</v>
      </c>
      <c r="AJ21" s="99">
        <f t="shared" ca="1" si="150"/>
        <v>0</v>
      </c>
      <c r="AK21" s="99">
        <f t="shared" ca="1" si="150"/>
        <v>0</v>
      </c>
      <c r="AL21" s="99">
        <f t="shared" ca="1" si="150"/>
        <v>0</v>
      </c>
      <c r="AM21" s="99">
        <f t="shared" ca="1" si="150"/>
        <v>0</v>
      </c>
      <c r="AN21" s="161">
        <f>INDEX('Program Inputs'!$R:$R,MATCH($B21,'Program Inputs'!$B:$B,0))</f>
        <v>0</v>
      </c>
      <c r="AO21" s="161">
        <f>INDEX('Program Inputs'!$Q:$Q,MATCH($B21,'Program Inputs'!$B:$B,0))</f>
        <v>0</v>
      </c>
      <c r="AP21" s="99">
        <f t="shared" si="151"/>
        <v>0</v>
      </c>
      <c r="AQ21" s="37"/>
      <c r="AR21" s="99">
        <f t="shared" ca="1" si="152"/>
        <v>0</v>
      </c>
      <c r="AS21" s="99">
        <f t="shared" ca="1" si="152"/>
        <v>0</v>
      </c>
      <c r="AT21" s="161">
        <f t="shared" si="136"/>
        <v>0</v>
      </c>
      <c r="AU21" s="99">
        <f>SUMPRODUCT(--($CX$9:$EX$9=$H21)*$AO21,'General Inputs'!$K$40:$BK$40)</f>
        <v>0</v>
      </c>
      <c r="AV21" s="99">
        <f t="shared" ca="1" si="153"/>
        <v>0</v>
      </c>
      <c r="AW21" s="99">
        <f t="shared" ca="1" si="153"/>
        <v>0</v>
      </c>
      <c r="AX21" s="99">
        <f t="shared" ca="1" si="153"/>
        <v>0</v>
      </c>
      <c r="AY21" s="97">
        <f t="shared" ca="1" si="153"/>
        <v>0</v>
      </c>
      <c r="AZ21" s="37"/>
      <c r="BA21" s="99">
        <f t="shared" ca="1" si="154"/>
        <v>0</v>
      </c>
      <c r="BB21" s="101" t="e">
        <f t="shared" ca="1" si="155"/>
        <v>#DIV/0!</v>
      </c>
      <c r="BC21" s="99">
        <f t="shared" ca="1" si="156"/>
        <v>0</v>
      </c>
      <c r="BD21" s="99">
        <f t="shared" ca="1" si="157"/>
        <v>0</v>
      </c>
      <c r="BE21" s="99">
        <f t="shared" ca="1" si="158"/>
        <v>0</v>
      </c>
      <c r="BF21" s="99">
        <f t="shared" ca="1" si="159"/>
        <v>0</v>
      </c>
      <c r="BG21" s="99">
        <f t="shared" si="160"/>
        <v>0</v>
      </c>
      <c r="BH21" s="99">
        <f t="shared" ca="1" si="161"/>
        <v>0</v>
      </c>
      <c r="BI21" s="37"/>
      <c r="BJ21" s="99">
        <f t="shared" ca="1" si="162"/>
        <v>0</v>
      </c>
      <c r="BK21" s="101" t="e">
        <f t="shared" ca="1" si="163"/>
        <v>#DIV/0!</v>
      </c>
      <c r="BL21" s="99">
        <f t="shared" ca="1" si="164"/>
        <v>0</v>
      </c>
      <c r="BM21" s="99">
        <f t="shared" ca="1" si="165"/>
        <v>0</v>
      </c>
      <c r="BN21" s="99">
        <f t="shared" ca="1" si="166"/>
        <v>0</v>
      </c>
      <c r="BO21" s="99">
        <f t="shared" ca="1" si="167"/>
        <v>0</v>
      </c>
      <c r="BP21" s="99">
        <f t="shared" ca="1" si="168"/>
        <v>0</v>
      </c>
      <c r="BQ21" s="99">
        <f t="shared" si="169"/>
        <v>0</v>
      </c>
      <c r="BR21" s="99">
        <f t="shared" ca="1" si="170"/>
        <v>0</v>
      </c>
      <c r="BS21" s="37"/>
      <c r="BT21" s="99">
        <f t="shared" ca="1" si="171"/>
        <v>0</v>
      </c>
      <c r="BU21" s="101" t="e">
        <f t="shared" ca="1" si="172"/>
        <v>#DIV/0!</v>
      </c>
      <c r="BV21" s="101" t="e">
        <f t="shared" ca="1" si="173"/>
        <v>#DIV/0!</v>
      </c>
      <c r="BW21" s="99">
        <f t="shared" ca="1" si="174"/>
        <v>0</v>
      </c>
      <c r="BX21" s="99">
        <f t="shared" ca="1" si="175"/>
        <v>0</v>
      </c>
      <c r="BY21" s="99">
        <f t="shared" ca="1" si="176"/>
        <v>0</v>
      </c>
      <c r="BZ21" s="99">
        <f t="shared" si="177"/>
        <v>0</v>
      </c>
      <c r="CA21" s="99">
        <f t="shared" ca="1" si="178"/>
        <v>0</v>
      </c>
      <c r="CB21" s="37"/>
      <c r="CC21" s="99">
        <f t="shared" ca="1" si="179"/>
        <v>0</v>
      </c>
      <c r="CD21" s="101" t="e">
        <f t="shared" ca="1" si="180"/>
        <v>#DIV/0!</v>
      </c>
      <c r="CE21" s="102" t="e">
        <f t="shared" ca="1" si="181"/>
        <v>#DIV/0!</v>
      </c>
      <c r="CF21" s="99">
        <f t="shared" si="182"/>
        <v>0</v>
      </c>
      <c r="CG21" s="99">
        <f t="shared" ca="1" si="183"/>
        <v>0</v>
      </c>
      <c r="CH21" s="99">
        <f t="shared" ca="1" si="184"/>
        <v>0</v>
      </c>
      <c r="CI21" s="99">
        <f t="shared" ca="1" si="185"/>
        <v>0</v>
      </c>
      <c r="CJ21" s="99">
        <f t="shared" si="186"/>
        <v>0</v>
      </c>
      <c r="CK21" s="99">
        <f t="shared" si="187"/>
        <v>0</v>
      </c>
      <c r="CL21" s="37"/>
      <c r="CM21" s="99">
        <f t="shared" ca="1" si="188"/>
        <v>0</v>
      </c>
      <c r="CN21" s="101" t="e">
        <f t="shared" ca="1" si="189"/>
        <v>#DIV/0!</v>
      </c>
      <c r="CO21" s="126"/>
      <c r="CP21" s="99">
        <f t="shared" ca="1" si="190"/>
        <v>0</v>
      </c>
      <c r="CQ21" s="99">
        <f t="shared" ca="1" si="191"/>
        <v>0</v>
      </c>
      <c r="CR21" s="99">
        <f t="shared" ca="1" si="192"/>
        <v>0</v>
      </c>
      <c r="CS21" s="99">
        <f t="shared" ca="1" si="193"/>
        <v>0</v>
      </c>
      <c r="CT21" s="99">
        <f t="shared" ca="1" si="194"/>
        <v>0</v>
      </c>
      <c r="CU21" s="99">
        <f t="shared" si="195"/>
        <v>0</v>
      </c>
      <c r="CV21" s="99">
        <f t="shared" si="196"/>
        <v>0</v>
      </c>
      <c r="CW21" s="37"/>
      <c r="CX21" s="48">
        <f t="shared" ca="1" si="197"/>
        <v>0</v>
      </c>
      <c r="CY21" s="48">
        <f t="shared" ca="1" si="197"/>
        <v>0</v>
      </c>
      <c r="CZ21" s="48">
        <f t="shared" ca="1" si="197"/>
        <v>0</v>
      </c>
      <c r="DA21" s="48">
        <f t="shared" ca="1" si="197"/>
        <v>0</v>
      </c>
      <c r="DB21" s="48">
        <f t="shared" ca="1" si="197"/>
        <v>0</v>
      </c>
      <c r="DC21" s="48">
        <f t="shared" ca="1" si="197"/>
        <v>0</v>
      </c>
      <c r="DD21" s="48">
        <f t="shared" ca="1" si="197"/>
        <v>0</v>
      </c>
      <c r="DE21" s="48">
        <f t="shared" ca="1" si="197"/>
        <v>0</v>
      </c>
      <c r="DF21" s="48">
        <f t="shared" ca="1" si="197"/>
        <v>0</v>
      </c>
      <c r="DG21" s="48">
        <f t="shared" ca="1" si="197"/>
        <v>0</v>
      </c>
      <c r="DH21" s="48">
        <f t="shared" ca="1" si="198"/>
        <v>0</v>
      </c>
      <c r="DI21" s="48">
        <f t="shared" ca="1" si="198"/>
        <v>0</v>
      </c>
      <c r="DJ21" s="48">
        <f t="shared" ca="1" si="198"/>
        <v>0</v>
      </c>
      <c r="DK21" s="48">
        <f t="shared" ca="1" si="198"/>
        <v>0</v>
      </c>
      <c r="DL21" s="48">
        <f t="shared" ca="1" si="198"/>
        <v>0</v>
      </c>
      <c r="DM21" s="48">
        <f t="shared" ca="1" si="198"/>
        <v>0</v>
      </c>
      <c r="DN21" s="48">
        <f t="shared" ca="1" si="198"/>
        <v>0</v>
      </c>
      <c r="DO21" s="48">
        <f t="shared" ca="1" si="198"/>
        <v>0</v>
      </c>
      <c r="DP21" s="48">
        <f t="shared" ca="1" si="198"/>
        <v>0</v>
      </c>
      <c r="DQ21" s="48">
        <f t="shared" ca="1" si="198"/>
        <v>0</v>
      </c>
      <c r="DR21" s="48">
        <f t="shared" ca="1" si="199"/>
        <v>0</v>
      </c>
      <c r="DS21" s="48">
        <f t="shared" ca="1" si="199"/>
        <v>0</v>
      </c>
      <c r="DT21" s="48">
        <f t="shared" ca="1" si="199"/>
        <v>0</v>
      </c>
      <c r="DU21" s="48">
        <f t="shared" ca="1" si="199"/>
        <v>0</v>
      </c>
      <c r="DV21" s="48">
        <f t="shared" ca="1" si="199"/>
        <v>0</v>
      </c>
      <c r="DW21" s="48">
        <f t="shared" ca="1" si="199"/>
        <v>0</v>
      </c>
      <c r="DX21" s="48">
        <f t="shared" ca="1" si="199"/>
        <v>0</v>
      </c>
      <c r="DY21" s="48">
        <f t="shared" ca="1" si="199"/>
        <v>0</v>
      </c>
      <c r="DZ21" s="48">
        <f t="shared" ca="1" si="199"/>
        <v>0</v>
      </c>
      <c r="EA21" s="48">
        <f t="shared" ca="1" si="199"/>
        <v>0</v>
      </c>
      <c r="EB21" s="48">
        <f t="shared" ca="1" si="200"/>
        <v>0</v>
      </c>
      <c r="EC21" s="48">
        <f t="shared" ca="1" si="200"/>
        <v>0</v>
      </c>
      <c r="ED21" s="48">
        <f t="shared" ca="1" si="200"/>
        <v>0</v>
      </c>
      <c r="EE21" s="48">
        <f t="shared" ca="1" si="200"/>
        <v>0</v>
      </c>
      <c r="EF21" s="48">
        <f t="shared" ca="1" si="200"/>
        <v>0</v>
      </c>
      <c r="EG21" s="48">
        <f t="shared" ca="1" si="200"/>
        <v>0</v>
      </c>
      <c r="EH21" s="48">
        <f t="shared" ca="1" si="200"/>
        <v>0</v>
      </c>
      <c r="EI21" s="48">
        <f t="shared" ca="1" si="200"/>
        <v>0</v>
      </c>
      <c r="EJ21" s="48">
        <f t="shared" ca="1" si="200"/>
        <v>0</v>
      </c>
      <c r="EK21" s="48">
        <f t="shared" ca="1" si="200"/>
        <v>0</v>
      </c>
      <c r="EL21" s="48">
        <f t="shared" ca="1" si="201"/>
        <v>0</v>
      </c>
      <c r="EM21" s="48">
        <f t="shared" ca="1" si="201"/>
        <v>0</v>
      </c>
      <c r="EN21" s="48">
        <f t="shared" ca="1" si="201"/>
        <v>0</v>
      </c>
      <c r="EO21" s="48">
        <f t="shared" ca="1" si="201"/>
        <v>0</v>
      </c>
      <c r="EP21" s="48">
        <f t="shared" ca="1" si="201"/>
        <v>0</v>
      </c>
      <c r="EQ21" s="48">
        <f t="shared" ca="1" si="201"/>
        <v>0</v>
      </c>
      <c r="ER21" s="48">
        <f t="shared" ca="1" si="201"/>
        <v>0</v>
      </c>
      <c r="ES21" s="48">
        <f t="shared" ca="1" si="201"/>
        <v>0</v>
      </c>
      <c r="ET21" s="48">
        <f t="shared" ca="1" si="201"/>
        <v>0</v>
      </c>
      <c r="EU21" s="48">
        <f t="shared" ca="1" si="201"/>
        <v>0</v>
      </c>
      <c r="EV21" s="48">
        <f t="shared" ca="1" si="201"/>
        <v>0</v>
      </c>
      <c r="EW21" s="48">
        <f t="shared" ca="1" si="201"/>
        <v>0</v>
      </c>
      <c r="EX21" s="48">
        <f t="shared" ca="1" si="201"/>
        <v>0</v>
      </c>
      <c r="EY21" s="68"/>
      <c r="EZ21" s="48">
        <f t="shared" ca="1" si="202"/>
        <v>0</v>
      </c>
      <c r="FA21" s="48">
        <f t="shared" ca="1" si="202"/>
        <v>0</v>
      </c>
      <c r="FB21" s="48">
        <f t="shared" ca="1" si="202"/>
        <v>0</v>
      </c>
      <c r="FC21" s="48">
        <f t="shared" ca="1" si="202"/>
        <v>0</v>
      </c>
      <c r="FD21" s="48">
        <f t="shared" ca="1" si="202"/>
        <v>0</v>
      </c>
      <c r="FE21" s="48">
        <f t="shared" ca="1" si="202"/>
        <v>0</v>
      </c>
      <c r="FF21" s="48">
        <f t="shared" ca="1" si="202"/>
        <v>0</v>
      </c>
      <c r="FG21" s="48">
        <f t="shared" ca="1" si="202"/>
        <v>0</v>
      </c>
      <c r="FH21" s="48">
        <f t="shared" ca="1" si="202"/>
        <v>0</v>
      </c>
      <c r="FI21" s="48">
        <f t="shared" ca="1" si="202"/>
        <v>0</v>
      </c>
      <c r="FJ21" s="48">
        <f t="shared" ca="1" si="203"/>
        <v>0</v>
      </c>
      <c r="FK21" s="48">
        <f t="shared" ca="1" si="203"/>
        <v>0</v>
      </c>
      <c r="FL21" s="48">
        <f t="shared" ca="1" si="203"/>
        <v>0</v>
      </c>
      <c r="FM21" s="48">
        <f t="shared" ca="1" si="203"/>
        <v>0</v>
      </c>
      <c r="FN21" s="48">
        <f t="shared" ca="1" si="203"/>
        <v>0</v>
      </c>
      <c r="FO21" s="48">
        <f t="shared" ca="1" si="203"/>
        <v>0</v>
      </c>
      <c r="FP21" s="48">
        <f t="shared" ca="1" si="203"/>
        <v>0</v>
      </c>
      <c r="FQ21" s="48">
        <f t="shared" ca="1" si="203"/>
        <v>0</v>
      </c>
      <c r="FR21" s="48">
        <f t="shared" ca="1" si="203"/>
        <v>0</v>
      </c>
      <c r="FS21" s="48">
        <f t="shared" ca="1" si="203"/>
        <v>0</v>
      </c>
      <c r="FT21" s="48">
        <f t="shared" ca="1" si="204"/>
        <v>0</v>
      </c>
      <c r="FU21" s="48">
        <f t="shared" ca="1" si="204"/>
        <v>0</v>
      </c>
      <c r="FV21" s="48">
        <f t="shared" ca="1" si="204"/>
        <v>0</v>
      </c>
      <c r="FW21" s="48">
        <f t="shared" ca="1" si="204"/>
        <v>0</v>
      </c>
      <c r="FX21" s="48">
        <f t="shared" ca="1" si="204"/>
        <v>0</v>
      </c>
      <c r="FY21" s="48">
        <f t="shared" ca="1" si="204"/>
        <v>0</v>
      </c>
      <c r="FZ21" s="48">
        <f t="shared" ca="1" si="204"/>
        <v>0</v>
      </c>
      <c r="GA21" s="48">
        <f t="shared" ca="1" si="204"/>
        <v>0</v>
      </c>
      <c r="GB21" s="48">
        <f t="shared" ca="1" si="204"/>
        <v>0</v>
      </c>
      <c r="GC21" s="48">
        <f t="shared" ca="1" si="204"/>
        <v>0</v>
      </c>
      <c r="GD21" s="48">
        <f t="shared" ca="1" si="205"/>
        <v>0</v>
      </c>
      <c r="GE21" s="48">
        <f t="shared" ca="1" si="205"/>
        <v>0</v>
      </c>
      <c r="GF21" s="48">
        <f t="shared" ca="1" si="205"/>
        <v>0</v>
      </c>
      <c r="GG21" s="48">
        <f t="shared" ca="1" si="205"/>
        <v>0</v>
      </c>
      <c r="GH21" s="48">
        <f t="shared" ca="1" si="205"/>
        <v>0</v>
      </c>
      <c r="GI21" s="48">
        <f t="shared" ca="1" si="205"/>
        <v>0</v>
      </c>
      <c r="GJ21" s="48">
        <f t="shared" ca="1" si="205"/>
        <v>0</v>
      </c>
      <c r="GK21" s="48">
        <f t="shared" ca="1" si="205"/>
        <v>0</v>
      </c>
      <c r="GL21" s="48">
        <f t="shared" ca="1" si="205"/>
        <v>0</v>
      </c>
      <c r="GM21" s="48">
        <f t="shared" ca="1" si="205"/>
        <v>0</v>
      </c>
      <c r="GN21" s="48">
        <f t="shared" ca="1" si="206"/>
        <v>0</v>
      </c>
      <c r="GO21" s="48">
        <f t="shared" ca="1" si="206"/>
        <v>0</v>
      </c>
      <c r="GP21" s="48">
        <f t="shared" ca="1" si="206"/>
        <v>0</v>
      </c>
      <c r="GQ21" s="48">
        <f t="shared" ca="1" si="206"/>
        <v>0</v>
      </c>
      <c r="GR21" s="48">
        <f t="shared" ca="1" si="206"/>
        <v>0</v>
      </c>
      <c r="GS21" s="48">
        <f t="shared" ca="1" si="206"/>
        <v>0</v>
      </c>
      <c r="GT21" s="48">
        <f t="shared" ca="1" si="206"/>
        <v>0</v>
      </c>
      <c r="GU21" s="48">
        <f t="shared" ca="1" si="206"/>
        <v>0</v>
      </c>
      <c r="GV21" s="48">
        <f t="shared" ca="1" si="206"/>
        <v>0</v>
      </c>
      <c r="GW21" s="48">
        <f t="shared" ca="1" si="206"/>
        <v>0</v>
      </c>
      <c r="GX21" s="48">
        <f t="shared" ca="1" si="206"/>
        <v>0</v>
      </c>
      <c r="GY21" s="48">
        <f t="shared" ca="1" si="206"/>
        <v>0</v>
      </c>
      <c r="GZ21" s="48">
        <f t="shared" ca="1" si="206"/>
        <v>0</v>
      </c>
      <c r="HA21" s="68"/>
      <c r="HB21" s="148" t="str">
        <f t="shared" ca="1" si="207"/>
        <v>n/a</v>
      </c>
      <c r="HC21" s="148" t="str">
        <f t="shared" ca="1" si="75"/>
        <v>n/a</v>
      </c>
      <c r="HD21" s="148" t="str">
        <f t="shared" ca="1" si="208"/>
        <v>n/a</v>
      </c>
      <c r="HE21" s="148" t="str">
        <f t="shared" ca="1" si="77"/>
        <v>n/a</v>
      </c>
      <c r="HF21" s="148" t="str">
        <f t="shared" ca="1" si="78"/>
        <v>n/a</v>
      </c>
      <c r="HG21" s="146"/>
      <c r="HH21" s="147"/>
      <c r="HI21" s="147"/>
      <c r="HJ21" s="147"/>
      <c r="HK21" s="148"/>
      <c r="HL21" s="147"/>
      <c r="HM21" s="147"/>
      <c r="HN21" s="147"/>
      <c r="HO21" s="148"/>
      <c r="HP21" s="146"/>
      <c r="HQ21" s="147"/>
      <c r="HR21" s="147"/>
      <c r="HS21" s="147"/>
      <c r="HT21" s="148"/>
      <c r="HU21" s="147"/>
      <c r="HV21" s="147"/>
      <c r="HW21" s="147"/>
      <c r="HX21" s="148"/>
      <c r="HY21" s="149"/>
      <c r="HZ21" s="148"/>
      <c r="IA21" s="148"/>
      <c r="IB21" s="150"/>
      <c r="IC21" s="148"/>
      <c r="ID21" s="150"/>
      <c r="IE21" s="148"/>
      <c r="IF21" s="151"/>
    </row>
    <row r="22" spans="1:240" s="36" customFormat="1" ht="14.45" customHeight="1">
      <c r="A22" s="39"/>
      <c r="B22" s="107" t="str">
        <f t="shared" si="145"/>
        <v>Residential_School-Based Education_All_All_2017_Actual</v>
      </c>
      <c r="C22" s="107"/>
      <c r="D22" s="108" t="s">
        <v>1</v>
      </c>
      <c r="E22" s="108" t="s">
        <v>200</v>
      </c>
      <c r="F22" s="108" t="s">
        <v>28</v>
      </c>
      <c r="G22" s="108" t="s">
        <v>28</v>
      </c>
      <c r="H22" s="108">
        <v>2017</v>
      </c>
      <c r="I22" s="108" t="s">
        <v>161</v>
      </c>
      <c r="J22" s="37"/>
      <c r="K22" s="98"/>
      <c r="L22" s="38">
        <f t="shared" ca="1" si="209"/>
        <v>1101</v>
      </c>
      <c r="M22" s="131"/>
      <c r="N22" s="130"/>
      <c r="O22" s="130"/>
      <c r="P22" s="37"/>
      <c r="Q22" s="127">
        <f t="shared" ca="1" si="146"/>
        <v>437097</v>
      </c>
      <c r="R22" s="127">
        <f t="shared" ca="1" si="146"/>
        <v>437097</v>
      </c>
      <c r="S22" s="127">
        <f t="shared" ca="1" si="146"/>
        <v>437097</v>
      </c>
      <c r="T22" s="37"/>
      <c r="U22" s="127">
        <f t="shared" ca="1" si="147"/>
        <v>0</v>
      </c>
      <c r="V22" s="127">
        <f t="shared" ca="1" si="147"/>
        <v>0</v>
      </c>
      <c r="W22" s="127">
        <f t="shared" ca="1" si="147"/>
        <v>0</v>
      </c>
      <c r="X22" s="37"/>
      <c r="Y22" s="127">
        <f t="shared" ca="1" si="148"/>
        <v>44.04</v>
      </c>
      <c r="Z22" s="127">
        <f t="shared" ca="1" si="148"/>
        <v>44.04</v>
      </c>
      <c r="AA22" s="127">
        <f t="shared" ca="1" si="148"/>
        <v>44.04</v>
      </c>
      <c r="AB22" s="37"/>
      <c r="AC22" s="127">
        <f t="shared" ca="1" si="149"/>
        <v>0</v>
      </c>
      <c r="AD22" s="127">
        <f t="shared" ca="1" si="149"/>
        <v>0</v>
      </c>
      <c r="AE22" s="127">
        <f t="shared" ca="1" si="149"/>
        <v>0</v>
      </c>
      <c r="AF22" s="37"/>
      <c r="AG22" s="96"/>
      <c r="AH22" s="96"/>
      <c r="AI22" s="96">
        <f t="shared" ca="1" si="150"/>
        <v>2185485</v>
      </c>
      <c r="AJ22" s="99">
        <f t="shared" ca="1" si="150"/>
        <v>0</v>
      </c>
      <c r="AK22" s="99">
        <f t="shared" ca="1" si="150"/>
        <v>0</v>
      </c>
      <c r="AL22" s="99">
        <f t="shared" ca="1" si="150"/>
        <v>0</v>
      </c>
      <c r="AM22" s="99">
        <f t="shared" ca="1" si="150"/>
        <v>0</v>
      </c>
      <c r="AN22" s="161">
        <f>INDEX('Program Inputs'!$R:$R,MATCH($B22,'Program Inputs'!$B:$B,0))</f>
        <v>0</v>
      </c>
      <c r="AO22" s="161">
        <f>INDEX('Program Inputs'!$Q:$Q,MATCH($B22,'Program Inputs'!$B:$B,0))</f>
        <v>57339.42</v>
      </c>
      <c r="AP22" s="99">
        <f t="shared" si="151"/>
        <v>57339.42</v>
      </c>
      <c r="AQ22" s="37"/>
      <c r="AR22" s="99">
        <f t="shared" ca="1" si="152"/>
        <v>0</v>
      </c>
      <c r="AS22" s="99">
        <f t="shared" ca="1" si="152"/>
        <v>22178.581984423767</v>
      </c>
      <c r="AT22" s="161">
        <f t="shared" si="136"/>
        <v>0</v>
      </c>
      <c r="AU22" s="99">
        <f>SUMPRODUCT(--($CX$9:$EX$9=$H22)*$AO22,'General Inputs'!$K$40:$BK$40)</f>
        <v>57339.42</v>
      </c>
      <c r="AV22" s="99">
        <f t="shared" ca="1" si="153"/>
        <v>268081.36100884608</v>
      </c>
      <c r="AW22" s="99">
        <f t="shared" ca="1" si="153"/>
        <v>54991.695732307169</v>
      </c>
      <c r="AX22" s="99">
        <f t="shared" ca="1" si="153"/>
        <v>3985.2923895948184</v>
      </c>
      <c r="AY22" s="97">
        <f t="shared" ca="1" si="153"/>
        <v>1858156.3015821115</v>
      </c>
      <c r="AZ22" s="37"/>
      <c r="BA22" s="99">
        <f t="shared" ca="1" si="154"/>
        <v>1637.5681219019898</v>
      </c>
      <c r="BB22" s="101">
        <f t="shared" ca="1" si="155"/>
        <v>1.0285592027596719</v>
      </c>
      <c r="BC22" s="99">
        <f t="shared" ca="1" si="156"/>
        <v>57339.42</v>
      </c>
      <c r="BD22" s="99">
        <f t="shared" ca="1" si="157"/>
        <v>58976.988121901988</v>
      </c>
      <c r="BE22" s="99">
        <f t="shared" ca="1" si="158"/>
        <v>54991.695732307169</v>
      </c>
      <c r="BF22" s="99">
        <f t="shared" ca="1" si="159"/>
        <v>3985.2923895948184</v>
      </c>
      <c r="BG22" s="99">
        <f t="shared" si="160"/>
        <v>57339.42</v>
      </c>
      <c r="BH22" s="99">
        <f t="shared" ca="1" si="161"/>
        <v>0</v>
      </c>
      <c r="BI22" s="37"/>
      <c r="BJ22" s="99">
        <f t="shared" ca="1" si="162"/>
        <v>23816.15010632576</v>
      </c>
      <c r="BK22" s="101">
        <f t="shared" ca="1" si="163"/>
        <v>1.4153538718446361</v>
      </c>
      <c r="BL22" s="99">
        <f t="shared" ca="1" si="164"/>
        <v>57339.42</v>
      </c>
      <c r="BM22" s="99">
        <f t="shared" ca="1" si="165"/>
        <v>81155.570106325758</v>
      </c>
      <c r="BN22" s="99">
        <f t="shared" ca="1" si="166"/>
        <v>54991.695732307169</v>
      </c>
      <c r="BO22" s="99">
        <f t="shared" ca="1" si="167"/>
        <v>3985.2923895948184</v>
      </c>
      <c r="BP22" s="99">
        <f t="shared" ca="1" si="168"/>
        <v>22178.581984423767</v>
      </c>
      <c r="BQ22" s="99">
        <f t="shared" si="169"/>
        <v>57339.42</v>
      </c>
      <c r="BR22" s="99">
        <f t="shared" ca="1" si="170"/>
        <v>0</v>
      </c>
      <c r="BS22" s="37"/>
      <c r="BT22" s="99">
        <f t="shared" ca="1" si="171"/>
        <v>268081.36100884608</v>
      </c>
      <c r="BU22" s="101" t="e">
        <f t="shared" ca="1" si="172"/>
        <v>#DIV/0!</v>
      </c>
      <c r="BV22" s="101" t="e">
        <f t="shared" ca="1" si="173"/>
        <v>#DIV/0!</v>
      </c>
      <c r="BW22" s="99">
        <f t="shared" ca="1" si="174"/>
        <v>0</v>
      </c>
      <c r="BX22" s="99">
        <f t="shared" ca="1" si="175"/>
        <v>268081.36100884608</v>
      </c>
      <c r="BY22" s="99">
        <f t="shared" ca="1" si="176"/>
        <v>268081.36100884608</v>
      </c>
      <c r="BZ22" s="99">
        <f t="shared" si="177"/>
        <v>0</v>
      </c>
      <c r="CA22" s="99">
        <f t="shared" ca="1" si="178"/>
        <v>0</v>
      </c>
      <c r="CB22" s="37"/>
      <c r="CC22" s="99">
        <f t="shared" ca="1" si="179"/>
        <v>1637.5681219019898</v>
      </c>
      <c r="CD22" s="101">
        <f t="shared" ca="1" si="180"/>
        <v>1.0285592027596719</v>
      </c>
      <c r="CE22" s="102">
        <f t="shared" ca="1" si="181"/>
        <v>3.0858232943686618E-2</v>
      </c>
      <c r="CF22" s="99">
        <f t="shared" si="182"/>
        <v>57339.42</v>
      </c>
      <c r="CG22" s="99">
        <f t="shared" ca="1" si="183"/>
        <v>58976.988121901988</v>
      </c>
      <c r="CH22" s="99">
        <f t="shared" ca="1" si="184"/>
        <v>54991.695732307169</v>
      </c>
      <c r="CI22" s="99">
        <f t="shared" ca="1" si="185"/>
        <v>3985.2923895948184</v>
      </c>
      <c r="CJ22" s="99">
        <f t="shared" si="186"/>
        <v>0</v>
      </c>
      <c r="CK22" s="99">
        <f t="shared" si="187"/>
        <v>57339.42</v>
      </c>
      <c r="CL22" s="37"/>
      <c r="CM22" s="99">
        <f t="shared" ca="1" si="188"/>
        <v>-266443.79288694408</v>
      </c>
      <c r="CN22" s="101">
        <f t="shared" ca="1" si="189"/>
        <v>0.18123301142313586</v>
      </c>
      <c r="CO22" s="126"/>
      <c r="CP22" s="99">
        <f t="shared" ca="1" si="190"/>
        <v>325420.78100884607</v>
      </c>
      <c r="CQ22" s="99">
        <f t="shared" ca="1" si="191"/>
        <v>58976.988121901988</v>
      </c>
      <c r="CR22" s="99">
        <f t="shared" ca="1" si="192"/>
        <v>54991.695732307169</v>
      </c>
      <c r="CS22" s="99">
        <f t="shared" ca="1" si="193"/>
        <v>3985.2923895948184</v>
      </c>
      <c r="CT22" s="99">
        <f t="shared" ca="1" si="194"/>
        <v>268081.36100884608</v>
      </c>
      <c r="CU22" s="99">
        <f t="shared" si="195"/>
        <v>0</v>
      </c>
      <c r="CV22" s="99">
        <f t="shared" si="196"/>
        <v>57339.42</v>
      </c>
      <c r="CW22" s="37"/>
      <c r="CX22" s="48">
        <f t="shared" ca="1" si="197"/>
        <v>437097</v>
      </c>
      <c r="CY22" s="48">
        <f t="shared" ca="1" si="197"/>
        <v>437097</v>
      </c>
      <c r="CZ22" s="48">
        <f t="shared" ca="1" si="197"/>
        <v>437097</v>
      </c>
      <c r="DA22" s="48">
        <f t="shared" ca="1" si="197"/>
        <v>437097</v>
      </c>
      <c r="DB22" s="48">
        <f t="shared" ca="1" si="197"/>
        <v>437097</v>
      </c>
      <c r="DC22" s="48">
        <f t="shared" ca="1" si="197"/>
        <v>0</v>
      </c>
      <c r="DD22" s="48">
        <f t="shared" ca="1" si="197"/>
        <v>0</v>
      </c>
      <c r="DE22" s="48">
        <f t="shared" ca="1" si="197"/>
        <v>0</v>
      </c>
      <c r="DF22" s="48">
        <f t="shared" ca="1" si="197"/>
        <v>0</v>
      </c>
      <c r="DG22" s="48">
        <f t="shared" ca="1" si="197"/>
        <v>0</v>
      </c>
      <c r="DH22" s="48">
        <f t="shared" ca="1" si="198"/>
        <v>0</v>
      </c>
      <c r="DI22" s="48">
        <f t="shared" ca="1" si="198"/>
        <v>0</v>
      </c>
      <c r="DJ22" s="48">
        <f t="shared" ca="1" si="198"/>
        <v>0</v>
      </c>
      <c r="DK22" s="48">
        <f t="shared" ca="1" si="198"/>
        <v>0</v>
      </c>
      <c r="DL22" s="48">
        <f t="shared" ca="1" si="198"/>
        <v>0</v>
      </c>
      <c r="DM22" s="48">
        <f t="shared" ca="1" si="198"/>
        <v>0</v>
      </c>
      <c r="DN22" s="48">
        <f t="shared" ca="1" si="198"/>
        <v>0</v>
      </c>
      <c r="DO22" s="48">
        <f t="shared" ca="1" si="198"/>
        <v>0</v>
      </c>
      <c r="DP22" s="48">
        <f t="shared" ca="1" si="198"/>
        <v>0</v>
      </c>
      <c r="DQ22" s="48">
        <f t="shared" ca="1" si="198"/>
        <v>0</v>
      </c>
      <c r="DR22" s="48">
        <f t="shared" ca="1" si="199"/>
        <v>0</v>
      </c>
      <c r="DS22" s="48">
        <f t="shared" ca="1" si="199"/>
        <v>0</v>
      </c>
      <c r="DT22" s="48">
        <f t="shared" ca="1" si="199"/>
        <v>0</v>
      </c>
      <c r="DU22" s="48">
        <f t="shared" ca="1" si="199"/>
        <v>0</v>
      </c>
      <c r="DV22" s="48">
        <f t="shared" ca="1" si="199"/>
        <v>0</v>
      </c>
      <c r="DW22" s="48">
        <f t="shared" ca="1" si="199"/>
        <v>0</v>
      </c>
      <c r="DX22" s="48">
        <f t="shared" ca="1" si="199"/>
        <v>0</v>
      </c>
      <c r="DY22" s="48">
        <f t="shared" ca="1" si="199"/>
        <v>0</v>
      </c>
      <c r="DZ22" s="48">
        <f t="shared" ca="1" si="199"/>
        <v>0</v>
      </c>
      <c r="EA22" s="48">
        <f t="shared" ca="1" si="199"/>
        <v>0</v>
      </c>
      <c r="EB22" s="48">
        <f t="shared" ca="1" si="200"/>
        <v>0</v>
      </c>
      <c r="EC22" s="48">
        <f t="shared" ca="1" si="200"/>
        <v>0</v>
      </c>
      <c r="ED22" s="48">
        <f t="shared" ca="1" si="200"/>
        <v>0</v>
      </c>
      <c r="EE22" s="48">
        <f t="shared" ca="1" si="200"/>
        <v>0</v>
      </c>
      <c r="EF22" s="48">
        <f t="shared" ca="1" si="200"/>
        <v>0</v>
      </c>
      <c r="EG22" s="48">
        <f t="shared" ca="1" si="200"/>
        <v>0</v>
      </c>
      <c r="EH22" s="48">
        <f t="shared" ca="1" si="200"/>
        <v>0</v>
      </c>
      <c r="EI22" s="48">
        <f t="shared" ca="1" si="200"/>
        <v>0</v>
      </c>
      <c r="EJ22" s="48">
        <f t="shared" ca="1" si="200"/>
        <v>0</v>
      </c>
      <c r="EK22" s="48">
        <f t="shared" ca="1" si="200"/>
        <v>0</v>
      </c>
      <c r="EL22" s="48">
        <f t="shared" ca="1" si="201"/>
        <v>0</v>
      </c>
      <c r="EM22" s="48">
        <f t="shared" ca="1" si="201"/>
        <v>0</v>
      </c>
      <c r="EN22" s="48">
        <f t="shared" ca="1" si="201"/>
        <v>0</v>
      </c>
      <c r="EO22" s="48">
        <f t="shared" ca="1" si="201"/>
        <v>0</v>
      </c>
      <c r="EP22" s="48">
        <f t="shared" ca="1" si="201"/>
        <v>0</v>
      </c>
      <c r="EQ22" s="48">
        <f t="shared" ca="1" si="201"/>
        <v>0</v>
      </c>
      <c r="ER22" s="48">
        <f t="shared" ca="1" si="201"/>
        <v>0</v>
      </c>
      <c r="ES22" s="48">
        <f t="shared" ca="1" si="201"/>
        <v>0</v>
      </c>
      <c r="ET22" s="48">
        <f t="shared" ca="1" si="201"/>
        <v>0</v>
      </c>
      <c r="EU22" s="48">
        <f t="shared" ca="1" si="201"/>
        <v>0</v>
      </c>
      <c r="EV22" s="48">
        <f t="shared" ca="1" si="201"/>
        <v>0</v>
      </c>
      <c r="EW22" s="48">
        <f t="shared" ca="1" si="201"/>
        <v>0</v>
      </c>
      <c r="EX22" s="48">
        <f t="shared" ca="1" si="201"/>
        <v>0</v>
      </c>
      <c r="EY22" s="68"/>
      <c r="EZ22" s="48">
        <f t="shared" ca="1" si="202"/>
        <v>44.04</v>
      </c>
      <c r="FA22" s="48">
        <f t="shared" ca="1" si="202"/>
        <v>44.04</v>
      </c>
      <c r="FB22" s="48">
        <f t="shared" ca="1" si="202"/>
        <v>44.04</v>
      </c>
      <c r="FC22" s="48">
        <f t="shared" ca="1" si="202"/>
        <v>44.04</v>
      </c>
      <c r="FD22" s="48">
        <f t="shared" ca="1" si="202"/>
        <v>44.04</v>
      </c>
      <c r="FE22" s="48">
        <f t="shared" ca="1" si="202"/>
        <v>0</v>
      </c>
      <c r="FF22" s="48">
        <f t="shared" ca="1" si="202"/>
        <v>0</v>
      </c>
      <c r="FG22" s="48">
        <f t="shared" ca="1" si="202"/>
        <v>0</v>
      </c>
      <c r="FH22" s="48">
        <f t="shared" ca="1" si="202"/>
        <v>0</v>
      </c>
      <c r="FI22" s="48">
        <f t="shared" ca="1" si="202"/>
        <v>0</v>
      </c>
      <c r="FJ22" s="48">
        <f t="shared" ca="1" si="203"/>
        <v>0</v>
      </c>
      <c r="FK22" s="48">
        <f t="shared" ca="1" si="203"/>
        <v>0</v>
      </c>
      <c r="FL22" s="48">
        <f t="shared" ca="1" si="203"/>
        <v>0</v>
      </c>
      <c r="FM22" s="48">
        <f t="shared" ca="1" si="203"/>
        <v>0</v>
      </c>
      <c r="FN22" s="48">
        <f t="shared" ca="1" si="203"/>
        <v>0</v>
      </c>
      <c r="FO22" s="48">
        <f t="shared" ca="1" si="203"/>
        <v>0</v>
      </c>
      <c r="FP22" s="48">
        <f t="shared" ca="1" si="203"/>
        <v>0</v>
      </c>
      <c r="FQ22" s="48">
        <f t="shared" ca="1" si="203"/>
        <v>0</v>
      </c>
      <c r="FR22" s="48">
        <f t="shared" ca="1" si="203"/>
        <v>0</v>
      </c>
      <c r="FS22" s="48">
        <f t="shared" ca="1" si="203"/>
        <v>0</v>
      </c>
      <c r="FT22" s="48">
        <f t="shared" ca="1" si="204"/>
        <v>0</v>
      </c>
      <c r="FU22" s="48">
        <f t="shared" ca="1" si="204"/>
        <v>0</v>
      </c>
      <c r="FV22" s="48">
        <f t="shared" ca="1" si="204"/>
        <v>0</v>
      </c>
      <c r="FW22" s="48">
        <f t="shared" ca="1" si="204"/>
        <v>0</v>
      </c>
      <c r="FX22" s="48">
        <f t="shared" ca="1" si="204"/>
        <v>0</v>
      </c>
      <c r="FY22" s="48">
        <f t="shared" ca="1" si="204"/>
        <v>0</v>
      </c>
      <c r="FZ22" s="48">
        <f t="shared" ca="1" si="204"/>
        <v>0</v>
      </c>
      <c r="GA22" s="48">
        <f t="shared" ca="1" si="204"/>
        <v>0</v>
      </c>
      <c r="GB22" s="48">
        <f t="shared" ca="1" si="204"/>
        <v>0</v>
      </c>
      <c r="GC22" s="48">
        <f t="shared" ca="1" si="204"/>
        <v>0</v>
      </c>
      <c r="GD22" s="48">
        <f t="shared" ca="1" si="205"/>
        <v>0</v>
      </c>
      <c r="GE22" s="48">
        <f t="shared" ca="1" si="205"/>
        <v>0</v>
      </c>
      <c r="GF22" s="48">
        <f t="shared" ca="1" si="205"/>
        <v>0</v>
      </c>
      <c r="GG22" s="48">
        <f t="shared" ca="1" si="205"/>
        <v>0</v>
      </c>
      <c r="GH22" s="48">
        <f t="shared" ca="1" si="205"/>
        <v>0</v>
      </c>
      <c r="GI22" s="48">
        <f t="shared" ca="1" si="205"/>
        <v>0</v>
      </c>
      <c r="GJ22" s="48">
        <f t="shared" ca="1" si="205"/>
        <v>0</v>
      </c>
      <c r="GK22" s="48">
        <f t="shared" ca="1" si="205"/>
        <v>0</v>
      </c>
      <c r="GL22" s="48">
        <f t="shared" ca="1" si="205"/>
        <v>0</v>
      </c>
      <c r="GM22" s="48">
        <f t="shared" ca="1" si="205"/>
        <v>0</v>
      </c>
      <c r="GN22" s="48">
        <f t="shared" ca="1" si="206"/>
        <v>0</v>
      </c>
      <c r="GO22" s="48">
        <f t="shared" ca="1" si="206"/>
        <v>0</v>
      </c>
      <c r="GP22" s="48">
        <f t="shared" ca="1" si="206"/>
        <v>0</v>
      </c>
      <c r="GQ22" s="48">
        <f t="shared" ca="1" si="206"/>
        <v>0</v>
      </c>
      <c r="GR22" s="48">
        <f t="shared" ca="1" si="206"/>
        <v>0</v>
      </c>
      <c r="GS22" s="48">
        <f t="shared" ca="1" si="206"/>
        <v>0</v>
      </c>
      <c r="GT22" s="48">
        <f t="shared" ca="1" si="206"/>
        <v>0</v>
      </c>
      <c r="GU22" s="48">
        <f t="shared" ca="1" si="206"/>
        <v>0</v>
      </c>
      <c r="GV22" s="48">
        <f t="shared" ca="1" si="206"/>
        <v>0</v>
      </c>
      <c r="GW22" s="48">
        <f t="shared" ca="1" si="206"/>
        <v>0</v>
      </c>
      <c r="GX22" s="48">
        <f t="shared" ca="1" si="206"/>
        <v>0</v>
      </c>
      <c r="GY22" s="48">
        <f t="shared" ca="1" si="206"/>
        <v>0</v>
      </c>
      <c r="GZ22" s="48">
        <f t="shared" ca="1" si="206"/>
        <v>0</v>
      </c>
      <c r="HA22" s="68"/>
      <c r="HB22" s="148">
        <f t="shared" ca="1" si="207"/>
        <v>1.0285592027596719</v>
      </c>
      <c r="HC22" s="148">
        <f t="shared" ca="1" si="75"/>
        <v>1.0285592027596719</v>
      </c>
      <c r="HD22" s="148">
        <f t="shared" ca="1" si="208"/>
        <v>1.4153538718446361</v>
      </c>
      <c r="HE22" s="148" t="str">
        <f t="shared" ca="1" si="77"/>
        <v>n/a</v>
      </c>
      <c r="HF22" s="148">
        <f t="shared" ca="1" si="78"/>
        <v>0.18123301142313586</v>
      </c>
      <c r="HG22" s="146"/>
      <c r="HH22" s="147"/>
      <c r="HI22" s="147"/>
      <c r="HJ22" s="147"/>
      <c r="HK22" s="148"/>
      <c r="HL22" s="147"/>
      <c r="HM22" s="147"/>
      <c r="HN22" s="147"/>
      <c r="HO22" s="148"/>
      <c r="HP22" s="146"/>
      <c r="HQ22" s="147"/>
      <c r="HR22" s="147"/>
      <c r="HS22" s="147"/>
      <c r="HT22" s="148"/>
      <c r="HU22" s="147"/>
      <c r="HV22" s="147"/>
      <c r="HW22" s="147"/>
      <c r="HX22" s="148"/>
      <c r="HY22" s="149"/>
      <c r="HZ22" s="148"/>
      <c r="IA22" s="148"/>
      <c r="IB22" s="150"/>
      <c r="IC22" s="148"/>
      <c r="ID22" s="150"/>
      <c r="IE22" s="148"/>
      <c r="IF22" s="151"/>
    </row>
    <row r="23" spans="1:240" s="36" customFormat="1" ht="14.45" customHeight="1">
      <c r="A23" s="39"/>
      <c r="B23" s="107" t="str">
        <f t="shared" si="145"/>
        <v>Residential_Weatherization_All_All_2017_Actual</v>
      </c>
      <c r="C23" s="107"/>
      <c r="D23" s="108" t="s">
        <v>1</v>
      </c>
      <c r="E23" s="108" t="s">
        <v>83</v>
      </c>
      <c r="F23" s="108" t="s">
        <v>28</v>
      </c>
      <c r="G23" s="108" t="s">
        <v>28</v>
      </c>
      <c r="H23" s="108">
        <v>2017</v>
      </c>
      <c r="I23" s="108" t="s">
        <v>161</v>
      </c>
      <c r="J23" s="37"/>
      <c r="K23" s="98"/>
      <c r="L23" s="38">
        <f t="shared" ca="1" si="209"/>
        <v>0</v>
      </c>
      <c r="M23" s="131"/>
      <c r="N23" s="130"/>
      <c r="O23" s="130"/>
      <c r="P23" s="37"/>
      <c r="Q23" s="127">
        <f t="shared" ca="1" si="146"/>
        <v>0</v>
      </c>
      <c r="R23" s="127">
        <f t="shared" ca="1" si="146"/>
        <v>0</v>
      </c>
      <c r="S23" s="127">
        <f t="shared" ca="1" si="146"/>
        <v>0</v>
      </c>
      <c r="T23" s="37"/>
      <c r="U23" s="127">
        <f t="shared" ca="1" si="147"/>
        <v>0</v>
      </c>
      <c r="V23" s="127">
        <f t="shared" ca="1" si="147"/>
        <v>0</v>
      </c>
      <c r="W23" s="127">
        <f t="shared" ca="1" si="147"/>
        <v>0</v>
      </c>
      <c r="X23" s="37"/>
      <c r="Y23" s="127">
        <f t="shared" ca="1" si="148"/>
        <v>0</v>
      </c>
      <c r="Z23" s="127">
        <f t="shared" ca="1" si="148"/>
        <v>0</v>
      </c>
      <c r="AA23" s="127">
        <f t="shared" ca="1" si="148"/>
        <v>0</v>
      </c>
      <c r="AB23" s="37"/>
      <c r="AC23" s="127">
        <f t="shared" ca="1" si="149"/>
        <v>0</v>
      </c>
      <c r="AD23" s="127">
        <f t="shared" ca="1" si="149"/>
        <v>0</v>
      </c>
      <c r="AE23" s="127">
        <f t="shared" ca="1" si="149"/>
        <v>0</v>
      </c>
      <c r="AF23" s="37"/>
      <c r="AG23" s="96"/>
      <c r="AH23" s="96"/>
      <c r="AI23" s="96">
        <f t="shared" ca="1" si="150"/>
        <v>0</v>
      </c>
      <c r="AJ23" s="99">
        <f t="shared" ca="1" si="150"/>
        <v>0</v>
      </c>
      <c r="AK23" s="99">
        <f t="shared" ca="1" si="150"/>
        <v>0</v>
      </c>
      <c r="AL23" s="99">
        <f t="shared" ca="1" si="150"/>
        <v>0</v>
      </c>
      <c r="AM23" s="99">
        <f t="shared" ca="1" si="150"/>
        <v>0</v>
      </c>
      <c r="AN23" s="161">
        <f>INDEX('Program Inputs'!$R:$R,MATCH($B23,'Program Inputs'!$B:$B,0))</f>
        <v>0</v>
      </c>
      <c r="AO23" s="161">
        <f>INDEX('Program Inputs'!$Q:$Q,MATCH($B23,'Program Inputs'!$B:$B,0))</f>
        <v>0</v>
      </c>
      <c r="AP23" s="99">
        <f t="shared" si="151"/>
        <v>0</v>
      </c>
      <c r="AQ23" s="37"/>
      <c r="AR23" s="99">
        <f t="shared" ca="1" si="152"/>
        <v>0</v>
      </c>
      <c r="AS23" s="99">
        <f t="shared" ca="1" si="152"/>
        <v>0</v>
      </c>
      <c r="AT23" s="161">
        <f t="shared" si="136"/>
        <v>0</v>
      </c>
      <c r="AU23" s="99">
        <f>SUMPRODUCT(--($CX$9:$EX$9=$H23)*$AO23,'General Inputs'!$K$40:$BK$40)</f>
        <v>0</v>
      </c>
      <c r="AV23" s="99">
        <f t="shared" ca="1" si="153"/>
        <v>0</v>
      </c>
      <c r="AW23" s="99">
        <f t="shared" ca="1" si="153"/>
        <v>0</v>
      </c>
      <c r="AX23" s="99">
        <f t="shared" ca="1" si="153"/>
        <v>0</v>
      </c>
      <c r="AY23" s="97">
        <f t="shared" ca="1" si="153"/>
        <v>0</v>
      </c>
      <c r="AZ23" s="37"/>
      <c r="BA23" s="99">
        <f t="shared" ca="1" si="154"/>
        <v>0</v>
      </c>
      <c r="BB23" s="101" t="e">
        <f t="shared" ca="1" si="155"/>
        <v>#DIV/0!</v>
      </c>
      <c r="BC23" s="99">
        <f t="shared" ca="1" si="156"/>
        <v>0</v>
      </c>
      <c r="BD23" s="99">
        <f t="shared" ca="1" si="157"/>
        <v>0</v>
      </c>
      <c r="BE23" s="99">
        <f t="shared" ca="1" si="158"/>
        <v>0</v>
      </c>
      <c r="BF23" s="99">
        <f t="shared" ca="1" si="159"/>
        <v>0</v>
      </c>
      <c r="BG23" s="99">
        <f t="shared" si="160"/>
        <v>0</v>
      </c>
      <c r="BH23" s="99">
        <f t="shared" ca="1" si="161"/>
        <v>0</v>
      </c>
      <c r="BI23" s="37"/>
      <c r="BJ23" s="99">
        <f t="shared" ca="1" si="162"/>
        <v>0</v>
      </c>
      <c r="BK23" s="101" t="e">
        <f t="shared" ca="1" si="163"/>
        <v>#DIV/0!</v>
      </c>
      <c r="BL23" s="99">
        <f t="shared" ca="1" si="164"/>
        <v>0</v>
      </c>
      <c r="BM23" s="99">
        <f t="shared" ca="1" si="165"/>
        <v>0</v>
      </c>
      <c r="BN23" s="99">
        <f t="shared" ca="1" si="166"/>
        <v>0</v>
      </c>
      <c r="BO23" s="99">
        <f t="shared" ca="1" si="167"/>
        <v>0</v>
      </c>
      <c r="BP23" s="99">
        <f t="shared" ca="1" si="168"/>
        <v>0</v>
      </c>
      <c r="BQ23" s="99">
        <f t="shared" si="169"/>
        <v>0</v>
      </c>
      <c r="BR23" s="99">
        <f t="shared" ca="1" si="170"/>
        <v>0</v>
      </c>
      <c r="BS23" s="37"/>
      <c r="BT23" s="99">
        <f t="shared" ca="1" si="171"/>
        <v>0</v>
      </c>
      <c r="BU23" s="101" t="e">
        <f t="shared" ca="1" si="172"/>
        <v>#DIV/0!</v>
      </c>
      <c r="BV23" s="101" t="e">
        <f t="shared" ca="1" si="173"/>
        <v>#DIV/0!</v>
      </c>
      <c r="BW23" s="99">
        <f t="shared" ca="1" si="174"/>
        <v>0</v>
      </c>
      <c r="BX23" s="99">
        <f t="shared" ca="1" si="175"/>
        <v>0</v>
      </c>
      <c r="BY23" s="99">
        <f t="shared" ca="1" si="176"/>
        <v>0</v>
      </c>
      <c r="BZ23" s="99">
        <f t="shared" si="177"/>
        <v>0</v>
      </c>
      <c r="CA23" s="99">
        <f t="shared" ca="1" si="178"/>
        <v>0</v>
      </c>
      <c r="CB23" s="37"/>
      <c r="CC23" s="99">
        <f t="shared" ca="1" si="179"/>
        <v>0</v>
      </c>
      <c r="CD23" s="101" t="e">
        <f t="shared" ca="1" si="180"/>
        <v>#DIV/0!</v>
      </c>
      <c r="CE23" s="102" t="e">
        <f t="shared" ca="1" si="181"/>
        <v>#DIV/0!</v>
      </c>
      <c r="CF23" s="99">
        <f t="shared" si="182"/>
        <v>0</v>
      </c>
      <c r="CG23" s="99">
        <f t="shared" ca="1" si="183"/>
        <v>0</v>
      </c>
      <c r="CH23" s="99">
        <f t="shared" ca="1" si="184"/>
        <v>0</v>
      </c>
      <c r="CI23" s="99">
        <f t="shared" ca="1" si="185"/>
        <v>0</v>
      </c>
      <c r="CJ23" s="99">
        <f t="shared" si="186"/>
        <v>0</v>
      </c>
      <c r="CK23" s="99">
        <f t="shared" si="187"/>
        <v>0</v>
      </c>
      <c r="CL23" s="37"/>
      <c r="CM23" s="99">
        <f t="shared" ca="1" si="188"/>
        <v>0</v>
      </c>
      <c r="CN23" s="101" t="e">
        <f t="shared" ca="1" si="189"/>
        <v>#DIV/0!</v>
      </c>
      <c r="CO23" s="126"/>
      <c r="CP23" s="99">
        <f t="shared" ca="1" si="190"/>
        <v>0</v>
      </c>
      <c r="CQ23" s="99">
        <f t="shared" ca="1" si="191"/>
        <v>0</v>
      </c>
      <c r="CR23" s="99">
        <f t="shared" ca="1" si="192"/>
        <v>0</v>
      </c>
      <c r="CS23" s="99">
        <f t="shared" ca="1" si="193"/>
        <v>0</v>
      </c>
      <c r="CT23" s="99">
        <f t="shared" ca="1" si="194"/>
        <v>0</v>
      </c>
      <c r="CU23" s="99">
        <f t="shared" si="195"/>
        <v>0</v>
      </c>
      <c r="CV23" s="99">
        <f t="shared" si="196"/>
        <v>0</v>
      </c>
      <c r="CW23" s="37"/>
      <c r="CX23" s="48">
        <f t="shared" ca="1" si="197"/>
        <v>0</v>
      </c>
      <c r="CY23" s="48">
        <f t="shared" ca="1" si="197"/>
        <v>0</v>
      </c>
      <c r="CZ23" s="48">
        <f t="shared" ca="1" si="197"/>
        <v>0</v>
      </c>
      <c r="DA23" s="48">
        <f t="shared" ca="1" si="197"/>
        <v>0</v>
      </c>
      <c r="DB23" s="48">
        <f t="shared" ca="1" si="197"/>
        <v>0</v>
      </c>
      <c r="DC23" s="48">
        <f t="shared" ca="1" si="197"/>
        <v>0</v>
      </c>
      <c r="DD23" s="48">
        <f t="shared" ca="1" si="197"/>
        <v>0</v>
      </c>
      <c r="DE23" s="48">
        <f t="shared" ca="1" si="197"/>
        <v>0</v>
      </c>
      <c r="DF23" s="48">
        <f t="shared" ca="1" si="197"/>
        <v>0</v>
      </c>
      <c r="DG23" s="48">
        <f t="shared" ca="1" si="197"/>
        <v>0</v>
      </c>
      <c r="DH23" s="48">
        <f t="shared" ca="1" si="198"/>
        <v>0</v>
      </c>
      <c r="DI23" s="48">
        <f t="shared" ca="1" si="198"/>
        <v>0</v>
      </c>
      <c r="DJ23" s="48">
        <f t="shared" ca="1" si="198"/>
        <v>0</v>
      </c>
      <c r="DK23" s="48">
        <f t="shared" ca="1" si="198"/>
        <v>0</v>
      </c>
      <c r="DL23" s="48">
        <f t="shared" ca="1" si="198"/>
        <v>0</v>
      </c>
      <c r="DM23" s="48">
        <f t="shared" ca="1" si="198"/>
        <v>0</v>
      </c>
      <c r="DN23" s="48">
        <f t="shared" ca="1" si="198"/>
        <v>0</v>
      </c>
      <c r="DO23" s="48">
        <f t="shared" ca="1" si="198"/>
        <v>0</v>
      </c>
      <c r="DP23" s="48">
        <f t="shared" ca="1" si="198"/>
        <v>0</v>
      </c>
      <c r="DQ23" s="48">
        <f t="shared" ca="1" si="198"/>
        <v>0</v>
      </c>
      <c r="DR23" s="48">
        <f t="shared" ca="1" si="199"/>
        <v>0</v>
      </c>
      <c r="DS23" s="48">
        <f t="shared" ca="1" si="199"/>
        <v>0</v>
      </c>
      <c r="DT23" s="48">
        <f t="shared" ca="1" si="199"/>
        <v>0</v>
      </c>
      <c r="DU23" s="48">
        <f t="shared" ca="1" si="199"/>
        <v>0</v>
      </c>
      <c r="DV23" s="48">
        <f t="shared" ca="1" si="199"/>
        <v>0</v>
      </c>
      <c r="DW23" s="48">
        <f t="shared" ca="1" si="199"/>
        <v>0</v>
      </c>
      <c r="DX23" s="48">
        <f t="shared" ca="1" si="199"/>
        <v>0</v>
      </c>
      <c r="DY23" s="48">
        <f t="shared" ca="1" si="199"/>
        <v>0</v>
      </c>
      <c r="DZ23" s="48">
        <f t="shared" ca="1" si="199"/>
        <v>0</v>
      </c>
      <c r="EA23" s="48">
        <f t="shared" ca="1" si="199"/>
        <v>0</v>
      </c>
      <c r="EB23" s="48">
        <f t="shared" ca="1" si="200"/>
        <v>0</v>
      </c>
      <c r="EC23" s="48">
        <f t="shared" ca="1" si="200"/>
        <v>0</v>
      </c>
      <c r="ED23" s="48">
        <f t="shared" ca="1" si="200"/>
        <v>0</v>
      </c>
      <c r="EE23" s="48">
        <f t="shared" ca="1" si="200"/>
        <v>0</v>
      </c>
      <c r="EF23" s="48">
        <f t="shared" ca="1" si="200"/>
        <v>0</v>
      </c>
      <c r="EG23" s="48">
        <f t="shared" ca="1" si="200"/>
        <v>0</v>
      </c>
      <c r="EH23" s="48">
        <f t="shared" ca="1" si="200"/>
        <v>0</v>
      </c>
      <c r="EI23" s="48">
        <f t="shared" ca="1" si="200"/>
        <v>0</v>
      </c>
      <c r="EJ23" s="48">
        <f t="shared" ca="1" si="200"/>
        <v>0</v>
      </c>
      <c r="EK23" s="48">
        <f t="shared" ca="1" si="200"/>
        <v>0</v>
      </c>
      <c r="EL23" s="48">
        <f t="shared" ca="1" si="201"/>
        <v>0</v>
      </c>
      <c r="EM23" s="48">
        <f t="shared" ca="1" si="201"/>
        <v>0</v>
      </c>
      <c r="EN23" s="48">
        <f t="shared" ca="1" si="201"/>
        <v>0</v>
      </c>
      <c r="EO23" s="48">
        <f t="shared" ca="1" si="201"/>
        <v>0</v>
      </c>
      <c r="EP23" s="48">
        <f t="shared" ca="1" si="201"/>
        <v>0</v>
      </c>
      <c r="EQ23" s="48">
        <f t="shared" ca="1" si="201"/>
        <v>0</v>
      </c>
      <c r="ER23" s="48">
        <f t="shared" ca="1" si="201"/>
        <v>0</v>
      </c>
      <c r="ES23" s="48">
        <f t="shared" ca="1" si="201"/>
        <v>0</v>
      </c>
      <c r="ET23" s="48">
        <f t="shared" ca="1" si="201"/>
        <v>0</v>
      </c>
      <c r="EU23" s="48">
        <f t="shared" ca="1" si="201"/>
        <v>0</v>
      </c>
      <c r="EV23" s="48">
        <f t="shared" ca="1" si="201"/>
        <v>0</v>
      </c>
      <c r="EW23" s="48">
        <f t="shared" ca="1" si="201"/>
        <v>0</v>
      </c>
      <c r="EX23" s="48">
        <f t="shared" ca="1" si="201"/>
        <v>0</v>
      </c>
      <c r="EY23" s="68"/>
      <c r="EZ23" s="48">
        <f t="shared" ca="1" si="202"/>
        <v>0</v>
      </c>
      <c r="FA23" s="48">
        <f t="shared" ca="1" si="202"/>
        <v>0</v>
      </c>
      <c r="FB23" s="48">
        <f t="shared" ca="1" si="202"/>
        <v>0</v>
      </c>
      <c r="FC23" s="48">
        <f t="shared" ca="1" si="202"/>
        <v>0</v>
      </c>
      <c r="FD23" s="48">
        <f t="shared" ca="1" si="202"/>
        <v>0</v>
      </c>
      <c r="FE23" s="48">
        <f t="shared" ca="1" si="202"/>
        <v>0</v>
      </c>
      <c r="FF23" s="48">
        <f t="shared" ca="1" si="202"/>
        <v>0</v>
      </c>
      <c r="FG23" s="48">
        <f t="shared" ca="1" si="202"/>
        <v>0</v>
      </c>
      <c r="FH23" s="48">
        <f t="shared" ca="1" si="202"/>
        <v>0</v>
      </c>
      <c r="FI23" s="48">
        <f t="shared" ca="1" si="202"/>
        <v>0</v>
      </c>
      <c r="FJ23" s="48">
        <f t="shared" ca="1" si="203"/>
        <v>0</v>
      </c>
      <c r="FK23" s="48">
        <f t="shared" ca="1" si="203"/>
        <v>0</v>
      </c>
      <c r="FL23" s="48">
        <f t="shared" ca="1" si="203"/>
        <v>0</v>
      </c>
      <c r="FM23" s="48">
        <f t="shared" ca="1" si="203"/>
        <v>0</v>
      </c>
      <c r="FN23" s="48">
        <f t="shared" ca="1" si="203"/>
        <v>0</v>
      </c>
      <c r="FO23" s="48">
        <f t="shared" ca="1" si="203"/>
        <v>0</v>
      </c>
      <c r="FP23" s="48">
        <f t="shared" ca="1" si="203"/>
        <v>0</v>
      </c>
      <c r="FQ23" s="48">
        <f t="shared" ca="1" si="203"/>
        <v>0</v>
      </c>
      <c r="FR23" s="48">
        <f t="shared" ca="1" si="203"/>
        <v>0</v>
      </c>
      <c r="FS23" s="48">
        <f t="shared" ca="1" si="203"/>
        <v>0</v>
      </c>
      <c r="FT23" s="48">
        <f t="shared" ca="1" si="204"/>
        <v>0</v>
      </c>
      <c r="FU23" s="48">
        <f t="shared" ca="1" si="204"/>
        <v>0</v>
      </c>
      <c r="FV23" s="48">
        <f t="shared" ca="1" si="204"/>
        <v>0</v>
      </c>
      <c r="FW23" s="48">
        <f t="shared" ca="1" si="204"/>
        <v>0</v>
      </c>
      <c r="FX23" s="48">
        <f t="shared" ca="1" si="204"/>
        <v>0</v>
      </c>
      <c r="FY23" s="48">
        <f t="shared" ca="1" si="204"/>
        <v>0</v>
      </c>
      <c r="FZ23" s="48">
        <f t="shared" ca="1" si="204"/>
        <v>0</v>
      </c>
      <c r="GA23" s="48">
        <f t="shared" ca="1" si="204"/>
        <v>0</v>
      </c>
      <c r="GB23" s="48">
        <f t="shared" ca="1" si="204"/>
        <v>0</v>
      </c>
      <c r="GC23" s="48">
        <f t="shared" ca="1" si="204"/>
        <v>0</v>
      </c>
      <c r="GD23" s="48">
        <f t="shared" ca="1" si="205"/>
        <v>0</v>
      </c>
      <c r="GE23" s="48">
        <f t="shared" ca="1" si="205"/>
        <v>0</v>
      </c>
      <c r="GF23" s="48">
        <f t="shared" ca="1" si="205"/>
        <v>0</v>
      </c>
      <c r="GG23" s="48">
        <f t="shared" ca="1" si="205"/>
        <v>0</v>
      </c>
      <c r="GH23" s="48">
        <f t="shared" ca="1" si="205"/>
        <v>0</v>
      </c>
      <c r="GI23" s="48">
        <f t="shared" ca="1" si="205"/>
        <v>0</v>
      </c>
      <c r="GJ23" s="48">
        <f t="shared" ca="1" si="205"/>
        <v>0</v>
      </c>
      <c r="GK23" s="48">
        <f t="shared" ca="1" si="205"/>
        <v>0</v>
      </c>
      <c r="GL23" s="48">
        <f t="shared" ca="1" si="205"/>
        <v>0</v>
      </c>
      <c r="GM23" s="48">
        <f t="shared" ca="1" si="205"/>
        <v>0</v>
      </c>
      <c r="GN23" s="48">
        <f t="shared" ca="1" si="206"/>
        <v>0</v>
      </c>
      <c r="GO23" s="48">
        <f t="shared" ca="1" si="206"/>
        <v>0</v>
      </c>
      <c r="GP23" s="48">
        <f t="shared" ca="1" si="206"/>
        <v>0</v>
      </c>
      <c r="GQ23" s="48">
        <f t="shared" ca="1" si="206"/>
        <v>0</v>
      </c>
      <c r="GR23" s="48">
        <f t="shared" ca="1" si="206"/>
        <v>0</v>
      </c>
      <c r="GS23" s="48">
        <f t="shared" ca="1" si="206"/>
        <v>0</v>
      </c>
      <c r="GT23" s="48">
        <f t="shared" ca="1" si="206"/>
        <v>0</v>
      </c>
      <c r="GU23" s="48">
        <f t="shared" ca="1" si="206"/>
        <v>0</v>
      </c>
      <c r="GV23" s="48">
        <f t="shared" ca="1" si="206"/>
        <v>0</v>
      </c>
      <c r="GW23" s="48">
        <f t="shared" ca="1" si="206"/>
        <v>0</v>
      </c>
      <c r="GX23" s="48">
        <f t="shared" ca="1" si="206"/>
        <v>0</v>
      </c>
      <c r="GY23" s="48">
        <f t="shared" ca="1" si="206"/>
        <v>0</v>
      </c>
      <c r="GZ23" s="48">
        <f t="shared" ca="1" si="206"/>
        <v>0</v>
      </c>
      <c r="HA23" s="68"/>
      <c r="HB23" s="148" t="str">
        <f t="shared" ca="1" si="207"/>
        <v>n/a</v>
      </c>
      <c r="HC23" s="148" t="str">
        <f t="shared" ca="1" si="75"/>
        <v>n/a</v>
      </c>
      <c r="HD23" s="148" t="str">
        <f t="shared" ca="1" si="208"/>
        <v>n/a</v>
      </c>
      <c r="HE23" s="148" t="str">
        <f t="shared" ca="1" si="77"/>
        <v>n/a</v>
      </c>
      <c r="HF23" s="148" t="str">
        <f t="shared" ca="1" si="78"/>
        <v>n/a</v>
      </c>
      <c r="HG23" s="146"/>
      <c r="HH23" s="147"/>
      <c r="HI23" s="147"/>
      <c r="HJ23" s="147"/>
      <c r="HK23" s="148"/>
      <c r="HL23" s="147"/>
      <c r="HM23" s="147"/>
      <c r="HN23" s="147"/>
      <c r="HO23" s="148"/>
      <c r="HP23" s="146"/>
      <c r="HQ23" s="147"/>
      <c r="HR23" s="147"/>
      <c r="HS23" s="147"/>
      <c r="HT23" s="148"/>
      <c r="HU23" s="147"/>
      <c r="HV23" s="147"/>
      <c r="HW23" s="147"/>
      <c r="HX23" s="148"/>
      <c r="HY23" s="149"/>
      <c r="HZ23" s="148"/>
      <c r="IA23" s="148"/>
      <c r="IB23" s="150"/>
      <c r="IC23" s="148"/>
      <c r="ID23" s="150"/>
      <c r="IE23" s="148"/>
      <c r="IF23" s="151"/>
    </row>
    <row r="24" spans="1:240" s="36" customFormat="1" ht="14.45" customHeight="1">
      <c r="A24" s="39"/>
      <c r="B24" s="107" t="str">
        <f t="shared" si="145"/>
        <v>C&amp;I_C&amp;I Prescriptive_All_All_2017_Actual</v>
      </c>
      <c r="C24" s="107"/>
      <c r="D24" s="108" t="s">
        <v>142</v>
      </c>
      <c r="E24" s="108" t="s">
        <v>203</v>
      </c>
      <c r="F24" s="108" t="s">
        <v>28</v>
      </c>
      <c r="G24" s="108" t="s">
        <v>28</v>
      </c>
      <c r="H24" s="108">
        <v>2017</v>
      </c>
      <c r="I24" s="108" t="s">
        <v>161</v>
      </c>
      <c r="J24" s="37"/>
      <c r="K24" s="98"/>
      <c r="L24" s="38">
        <f t="shared" ca="1" si="209"/>
        <v>4315</v>
      </c>
      <c r="M24" s="131"/>
      <c r="N24" s="130"/>
      <c r="O24" s="130"/>
      <c r="P24" s="37"/>
      <c r="Q24" s="127">
        <f t="shared" ca="1" si="146"/>
        <v>611826.848</v>
      </c>
      <c r="R24" s="127">
        <f t="shared" ca="1" si="146"/>
        <v>611826.848</v>
      </c>
      <c r="S24" s="127">
        <f t="shared" ca="1" si="146"/>
        <v>611826.848</v>
      </c>
      <c r="T24" s="37"/>
      <c r="U24" s="127">
        <f t="shared" ca="1" si="147"/>
        <v>0</v>
      </c>
      <c r="V24" s="127">
        <f t="shared" ca="1" si="147"/>
        <v>0</v>
      </c>
      <c r="W24" s="127">
        <f t="shared" ca="1" si="147"/>
        <v>0</v>
      </c>
      <c r="X24" s="37"/>
      <c r="Y24" s="127">
        <f t="shared" ca="1" si="148"/>
        <v>143.17510899999999</v>
      </c>
      <c r="Z24" s="127">
        <f t="shared" ca="1" si="148"/>
        <v>143.17510899999999</v>
      </c>
      <c r="AA24" s="127">
        <f t="shared" ca="1" si="148"/>
        <v>143.17510899999999</v>
      </c>
      <c r="AB24" s="37"/>
      <c r="AC24" s="127">
        <f t="shared" ca="1" si="149"/>
        <v>0</v>
      </c>
      <c r="AD24" s="127">
        <f t="shared" ca="1" si="149"/>
        <v>0</v>
      </c>
      <c r="AE24" s="127">
        <f t="shared" ca="1" si="149"/>
        <v>0</v>
      </c>
      <c r="AF24" s="37"/>
      <c r="AG24" s="96"/>
      <c r="AH24" s="96"/>
      <c r="AI24" s="96">
        <f t="shared" ca="1" si="150"/>
        <v>5397868.9040000001</v>
      </c>
      <c r="AJ24" s="99">
        <f t="shared" ca="1" si="150"/>
        <v>56937</v>
      </c>
      <c r="AK24" s="99">
        <f t="shared" ca="1" si="150"/>
        <v>0</v>
      </c>
      <c r="AL24" s="99">
        <f t="shared" ca="1" si="150"/>
        <v>0</v>
      </c>
      <c r="AM24" s="99">
        <f t="shared" ca="1" si="150"/>
        <v>0</v>
      </c>
      <c r="AN24" s="161">
        <f>INDEX('Program Inputs'!$R:$R,MATCH($B24,'Program Inputs'!$B:$B,0))</f>
        <v>57842.66</v>
      </c>
      <c r="AO24" s="161">
        <f>INDEX('Program Inputs'!$Q:$Q,MATCH($B24,'Program Inputs'!$B:$B,0))</f>
        <v>17733.91</v>
      </c>
      <c r="AP24" s="99">
        <f t="shared" si="151"/>
        <v>75576.570000000007</v>
      </c>
      <c r="AQ24" s="37"/>
      <c r="AR24" s="99">
        <f t="shared" ca="1" si="152"/>
        <v>56937</v>
      </c>
      <c r="AS24" s="99">
        <f t="shared" ca="1" si="152"/>
        <v>46653.558233625416</v>
      </c>
      <c r="AT24" s="161">
        <f t="shared" si="136"/>
        <v>57842.66</v>
      </c>
      <c r="AU24" s="99">
        <f>SUMPRODUCT(--($CX$9:$EX$9=$H24)*$AO24,'General Inputs'!$K$40:$BK$40)</f>
        <v>17733.91</v>
      </c>
      <c r="AV24" s="99">
        <f t="shared" ca="1" si="153"/>
        <v>449885.06754599314</v>
      </c>
      <c r="AW24" s="99">
        <f t="shared" ca="1" si="153"/>
        <v>118578.05763572195</v>
      </c>
      <c r="AX24" s="99">
        <f t="shared" ca="1" si="153"/>
        <v>19996.174754597938</v>
      </c>
      <c r="AY24" s="97">
        <f t="shared" ca="1" si="153"/>
        <v>3908708.1078457595</v>
      </c>
      <c r="AZ24" s="37"/>
      <c r="BA24" s="99">
        <f t="shared" ca="1" si="154"/>
        <v>63903.322390319896</v>
      </c>
      <c r="BB24" s="101">
        <f t="shared" ca="1" si="155"/>
        <v>1.8557994323401161</v>
      </c>
      <c r="BC24" s="99">
        <f t="shared" ca="1" si="156"/>
        <v>74670.91</v>
      </c>
      <c r="BD24" s="99">
        <f t="shared" ca="1" si="157"/>
        <v>138574.2323903199</v>
      </c>
      <c r="BE24" s="99">
        <f t="shared" ca="1" si="158"/>
        <v>118578.05763572195</v>
      </c>
      <c r="BF24" s="99">
        <f t="shared" ca="1" si="159"/>
        <v>19996.174754597938</v>
      </c>
      <c r="BG24" s="99">
        <f t="shared" si="160"/>
        <v>17733.91</v>
      </c>
      <c r="BH24" s="99">
        <f t="shared" ca="1" si="161"/>
        <v>56937</v>
      </c>
      <c r="BI24" s="37"/>
      <c r="BJ24" s="99">
        <f t="shared" ca="1" si="162"/>
        <v>110556.8806239453</v>
      </c>
      <c r="BK24" s="101">
        <f t="shared" ca="1" si="163"/>
        <v>2.4805883659907892</v>
      </c>
      <c r="BL24" s="99">
        <f t="shared" ca="1" si="164"/>
        <v>74670.91</v>
      </c>
      <c r="BM24" s="99">
        <f t="shared" ca="1" si="165"/>
        <v>185227.7906239453</v>
      </c>
      <c r="BN24" s="99">
        <f t="shared" ca="1" si="166"/>
        <v>118578.05763572195</v>
      </c>
      <c r="BO24" s="99">
        <f t="shared" ca="1" si="167"/>
        <v>19996.174754597938</v>
      </c>
      <c r="BP24" s="99">
        <f t="shared" ca="1" si="168"/>
        <v>46653.558233625416</v>
      </c>
      <c r="BQ24" s="99">
        <f t="shared" si="169"/>
        <v>17733.91</v>
      </c>
      <c r="BR24" s="99">
        <f t="shared" ca="1" si="170"/>
        <v>56937</v>
      </c>
      <c r="BS24" s="37"/>
      <c r="BT24" s="99">
        <f t="shared" ca="1" si="171"/>
        <v>450790.72754599317</v>
      </c>
      <c r="BU24" s="101">
        <f t="shared" ca="1" si="172"/>
        <v>8.9173600215324509</v>
      </c>
      <c r="BV24" s="101" t="e">
        <f t="shared" ca="1" si="173"/>
        <v>#DIV/0!</v>
      </c>
      <c r="BW24" s="99">
        <f t="shared" ca="1" si="174"/>
        <v>56937</v>
      </c>
      <c r="BX24" s="99">
        <f t="shared" ca="1" si="175"/>
        <v>507727.72754599317</v>
      </c>
      <c r="BY24" s="99">
        <f t="shared" ca="1" si="176"/>
        <v>449885.06754599314</v>
      </c>
      <c r="BZ24" s="99">
        <f t="shared" si="177"/>
        <v>57842.66</v>
      </c>
      <c r="CA24" s="99">
        <f t="shared" ca="1" si="178"/>
        <v>56937</v>
      </c>
      <c r="CB24" s="37"/>
      <c r="CC24" s="99">
        <f t="shared" ca="1" si="179"/>
        <v>62997.662390319892</v>
      </c>
      <c r="CD24" s="101">
        <f t="shared" ca="1" si="180"/>
        <v>1.8335607502473303</v>
      </c>
      <c r="CE24" s="102">
        <f t="shared" ca="1" si="181"/>
        <v>1.9335434602624543E-2</v>
      </c>
      <c r="CF24" s="99">
        <f t="shared" si="182"/>
        <v>75576.570000000007</v>
      </c>
      <c r="CG24" s="99">
        <f t="shared" ca="1" si="183"/>
        <v>138574.2323903199</v>
      </c>
      <c r="CH24" s="99">
        <f t="shared" ca="1" si="184"/>
        <v>118578.05763572195</v>
      </c>
      <c r="CI24" s="99">
        <f t="shared" ca="1" si="185"/>
        <v>19996.174754597938</v>
      </c>
      <c r="CJ24" s="99">
        <f t="shared" si="186"/>
        <v>57842.66</v>
      </c>
      <c r="CK24" s="99">
        <f t="shared" si="187"/>
        <v>17733.91</v>
      </c>
      <c r="CL24" s="37"/>
      <c r="CM24" s="99">
        <f t="shared" ca="1" si="188"/>
        <v>-386887.40515567327</v>
      </c>
      <c r="CN24" s="101">
        <f t="shared" ca="1" si="189"/>
        <v>0.26371902816252807</v>
      </c>
      <c r="CO24" s="126"/>
      <c r="CP24" s="99">
        <f t="shared" ca="1" si="190"/>
        <v>525461.6375459932</v>
      </c>
      <c r="CQ24" s="99">
        <f t="shared" ca="1" si="191"/>
        <v>138574.2323903199</v>
      </c>
      <c r="CR24" s="99">
        <f t="shared" ca="1" si="192"/>
        <v>118578.05763572195</v>
      </c>
      <c r="CS24" s="99">
        <f t="shared" ca="1" si="193"/>
        <v>19996.174754597938</v>
      </c>
      <c r="CT24" s="99">
        <f t="shared" ca="1" si="194"/>
        <v>449885.06754599314</v>
      </c>
      <c r="CU24" s="99">
        <f t="shared" si="195"/>
        <v>57842.66</v>
      </c>
      <c r="CV24" s="99">
        <f t="shared" si="196"/>
        <v>17733.91</v>
      </c>
      <c r="CW24" s="37"/>
      <c r="CX24" s="48">
        <f t="shared" ca="1" si="197"/>
        <v>611826.848</v>
      </c>
      <c r="CY24" s="48">
        <f t="shared" ca="1" si="197"/>
        <v>611826.848</v>
      </c>
      <c r="CZ24" s="48">
        <f t="shared" ca="1" si="197"/>
        <v>611826.848</v>
      </c>
      <c r="DA24" s="48">
        <f t="shared" ca="1" si="197"/>
        <v>611826.848</v>
      </c>
      <c r="DB24" s="48">
        <f t="shared" ca="1" si="197"/>
        <v>611826.848</v>
      </c>
      <c r="DC24" s="48">
        <f t="shared" ca="1" si="197"/>
        <v>611826.848</v>
      </c>
      <c r="DD24" s="48">
        <f t="shared" ca="1" si="197"/>
        <v>611826.848</v>
      </c>
      <c r="DE24" s="48">
        <f t="shared" ca="1" si="197"/>
        <v>611826.848</v>
      </c>
      <c r="DF24" s="48">
        <f t="shared" ca="1" si="197"/>
        <v>71970.298999999985</v>
      </c>
      <c r="DG24" s="48">
        <f t="shared" ca="1" si="197"/>
        <v>71970.298999999985</v>
      </c>
      <c r="DH24" s="48">
        <f t="shared" ca="1" si="198"/>
        <v>71970.298999999985</v>
      </c>
      <c r="DI24" s="48">
        <f t="shared" ca="1" si="198"/>
        <v>71970.298999999985</v>
      </c>
      <c r="DJ24" s="48">
        <f t="shared" ca="1" si="198"/>
        <v>71970.298999999985</v>
      </c>
      <c r="DK24" s="48">
        <f t="shared" ca="1" si="198"/>
        <v>71970.298999999985</v>
      </c>
      <c r="DL24" s="48">
        <f t="shared" ca="1" si="198"/>
        <v>66298.042999999991</v>
      </c>
      <c r="DM24" s="48">
        <f t="shared" ca="1" si="198"/>
        <v>5134.2830000000004</v>
      </c>
      <c r="DN24" s="48">
        <f t="shared" ca="1" si="198"/>
        <v>0</v>
      </c>
      <c r="DO24" s="48">
        <f t="shared" ca="1" si="198"/>
        <v>0</v>
      </c>
      <c r="DP24" s="48">
        <f t="shared" ca="1" si="198"/>
        <v>0</v>
      </c>
      <c r="DQ24" s="48">
        <f t="shared" ca="1" si="198"/>
        <v>0</v>
      </c>
      <c r="DR24" s="48">
        <f t="shared" ca="1" si="199"/>
        <v>0</v>
      </c>
      <c r="DS24" s="48">
        <f t="shared" ca="1" si="199"/>
        <v>0</v>
      </c>
      <c r="DT24" s="48">
        <f t="shared" ca="1" si="199"/>
        <v>0</v>
      </c>
      <c r="DU24" s="48">
        <f t="shared" ca="1" si="199"/>
        <v>0</v>
      </c>
      <c r="DV24" s="48">
        <f t="shared" ca="1" si="199"/>
        <v>0</v>
      </c>
      <c r="DW24" s="48">
        <f t="shared" ca="1" si="199"/>
        <v>0</v>
      </c>
      <c r="DX24" s="48">
        <f t="shared" ca="1" si="199"/>
        <v>0</v>
      </c>
      <c r="DY24" s="48">
        <f t="shared" ca="1" si="199"/>
        <v>0</v>
      </c>
      <c r="DZ24" s="48">
        <f t="shared" ca="1" si="199"/>
        <v>0</v>
      </c>
      <c r="EA24" s="48">
        <f t="shared" ca="1" si="199"/>
        <v>0</v>
      </c>
      <c r="EB24" s="48">
        <f t="shared" ca="1" si="200"/>
        <v>0</v>
      </c>
      <c r="EC24" s="48">
        <f t="shared" ca="1" si="200"/>
        <v>0</v>
      </c>
      <c r="ED24" s="48">
        <f t="shared" ca="1" si="200"/>
        <v>0</v>
      </c>
      <c r="EE24" s="48">
        <f t="shared" ca="1" si="200"/>
        <v>0</v>
      </c>
      <c r="EF24" s="48">
        <f t="shared" ca="1" si="200"/>
        <v>0</v>
      </c>
      <c r="EG24" s="48">
        <f t="shared" ca="1" si="200"/>
        <v>0</v>
      </c>
      <c r="EH24" s="48">
        <f t="shared" ca="1" si="200"/>
        <v>0</v>
      </c>
      <c r="EI24" s="48">
        <f t="shared" ca="1" si="200"/>
        <v>0</v>
      </c>
      <c r="EJ24" s="48">
        <f t="shared" ca="1" si="200"/>
        <v>0</v>
      </c>
      <c r="EK24" s="48">
        <f t="shared" ca="1" si="200"/>
        <v>0</v>
      </c>
      <c r="EL24" s="48">
        <f t="shared" ca="1" si="201"/>
        <v>0</v>
      </c>
      <c r="EM24" s="48">
        <f t="shared" ca="1" si="201"/>
        <v>0</v>
      </c>
      <c r="EN24" s="48">
        <f t="shared" ca="1" si="201"/>
        <v>0</v>
      </c>
      <c r="EO24" s="48">
        <f t="shared" ca="1" si="201"/>
        <v>0</v>
      </c>
      <c r="EP24" s="48">
        <f t="shared" ca="1" si="201"/>
        <v>0</v>
      </c>
      <c r="EQ24" s="48">
        <f t="shared" ca="1" si="201"/>
        <v>0</v>
      </c>
      <c r="ER24" s="48">
        <f t="shared" ca="1" si="201"/>
        <v>0</v>
      </c>
      <c r="ES24" s="48">
        <f t="shared" ca="1" si="201"/>
        <v>0</v>
      </c>
      <c r="ET24" s="48">
        <f t="shared" ca="1" si="201"/>
        <v>0</v>
      </c>
      <c r="EU24" s="48">
        <f t="shared" ca="1" si="201"/>
        <v>0</v>
      </c>
      <c r="EV24" s="48">
        <f t="shared" ca="1" si="201"/>
        <v>0</v>
      </c>
      <c r="EW24" s="48">
        <f t="shared" ca="1" si="201"/>
        <v>0</v>
      </c>
      <c r="EX24" s="48">
        <f t="shared" ca="1" si="201"/>
        <v>0</v>
      </c>
      <c r="EY24" s="68"/>
      <c r="EZ24" s="48">
        <f t="shared" ca="1" si="202"/>
        <v>143.17510899999999</v>
      </c>
      <c r="FA24" s="48">
        <f t="shared" ca="1" si="202"/>
        <v>143.17510899999999</v>
      </c>
      <c r="FB24" s="48">
        <f t="shared" ca="1" si="202"/>
        <v>143.17510899999999</v>
      </c>
      <c r="FC24" s="48">
        <f t="shared" ca="1" si="202"/>
        <v>143.17510899999999</v>
      </c>
      <c r="FD24" s="48">
        <f t="shared" ca="1" si="202"/>
        <v>143.17510899999999</v>
      </c>
      <c r="FE24" s="48">
        <f t="shared" ca="1" si="202"/>
        <v>143.17510899999999</v>
      </c>
      <c r="FF24" s="48">
        <f t="shared" ca="1" si="202"/>
        <v>143.17510899999999</v>
      </c>
      <c r="FG24" s="48">
        <f t="shared" ca="1" si="202"/>
        <v>143.17510899999999</v>
      </c>
      <c r="FH24" s="48">
        <f t="shared" ca="1" si="202"/>
        <v>17.385894</v>
      </c>
      <c r="FI24" s="48">
        <f t="shared" ca="1" si="202"/>
        <v>17.385894</v>
      </c>
      <c r="FJ24" s="48">
        <f t="shared" ca="1" si="203"/>
        <v>17.385894</v>
      </c>
      <c r="FK24" s="48">
        <f t="shared" ca="1" si="203"/>
        <v>17.385894</v>
      </c>
      <c r="FL24" s="48">
        <f t="shared" ca="1" si="203"/>
        <v>17.385894</v>
      </c>
      <c r="FM24" s="48">
        <f t="shared" ca="1" si="203"/>
        <v>17.385894</v>
      </c>
      <c r="FN24" s="48">
        <f t="shared" ca="1" si="203"/>
        <v>16.023872000000001</v>
      </c>
      <c r="FO24" s="48">
        <f t="shared" ca="1" si="203"/>
        <v>1.282605</v>
      </c>
      <c r="FP24" s="48">
        <f t="shared" ca="1" si="203"/>
        <v>0</v>
      </c>
      <c r="FQ24" s="48">
        <f t="shared" ca="1" si="203"/>
        <v>0</v>
      </c>
      <c r="FR24" s="48">
        <f t="shared" ca="1" si="203"/>
        <v>0</v>
      </c>
      <c r="FS24" s="48">
        <f t="shared" ca="1" si="203"/>
        <v>0</v>
      </c>
      <c r="FT24" s="48">
        <f t="shared" ca="1" si="204"/>
        <v>0</v>
      </c>
      <c r="FU24" s="48">
        <f t="shared" ca="1" si="204"/>
        <v>0</v>
      </c>
      <c r="FV24" s="48">
        <f t="shared" ca="1" si="204"/>
        <v>0</v>
      </c>
      <c r="FW24" s="48">
        <f t="shared" ca="1" si="204"/>
        <v>0</v>
      </c>
      <c r="FX24" s="48">
        <f t="shared" ca="1" si="204"/>
        <v>0</v>
      </c>
      <c r="FY24" s="48">
        <f t="shared" ca="1" si="204"/>
        <v>0</v>
      </c>
      <c r="FZ24" s="48">
        <f t="shared" ca="1" si="204"/>
        <v>0</v>
      </c>
      <c r="GA24" s="48">
        <f t="shared" ca="1" si="204"/>
        <v>0</v>
      </c>
      <c r="GB24" s="48">
        <f t="shared" ca="1" si="204"/>
        <v>0</v>
      </c>
      <c r="GC24" s="48">
        <f t="shared" ca="1" si="204"/>
        <v>0</v>
      </c>
      <c r="GD24" s="48">
        <f t="shared" ca="1" si="205"/>
        <v>0</v>
      </c>
      <c r="GE24" s="48">
        <f t="shared" ca="1" si="205"/>
        <v>0</v>
      </c>
      <c r="GF24" s="48">
        <f t="shared" ca="1" si="205"/>
        <v>0</v>
      </c>
      <c r="GG24" s="48">
        <f t="shared" ca="1" si="205"/>
        <v>0</v>
      </c>
      <c r="GH24" s="48">
        <f t="shared" ca="1" si="205"/>
        <v>0</v>
      </c>
      <c r="GI24" s="48">
        <f t="shared" ca="1" si="205"/>
        <v>0</v>
      </c>
      <c r="GJ24" s="48">
        <f t="shared" ca="1" si="205"/>
        <v>0</v>
      </c>
      <c r="GK24" s="48">
        <f t="shared" ca="1" si="205"/>
        <v>0</v>
      </c>
      <c r="GL24" s="48">
        <f t="shared" ca="1" si="205"/>
        <v>0</v>
      </c>
      <c r="GM24" s="48">
        <f t="shared" ca="1" si="205"/>
        <v>0</v>
      </c>
      <c r="GN24" s="48">
        <f t="shared" ca="1" si="206"/>
        <v>0</v>
      </c>
      <c r="GO24" s="48">
        <f t="shared" ca="1" si="206"/>
        <v>0</v>
      </c>
      <c r="GP24" s="48">
        <f t="shared" ca="1" si="206"/>
        <v>0</v>
      </c>
      <c r="GQ24" s="48">
        <f t="shared" ca="1" si="206"/>
        <v>0</v>
      </c>
      <c r="GR24" s="48">
        <f t="shared" ca="1" si="206"/>
        <v>0</v>
      </c>
      <c r="GS24" s="48">
        <f t="shared" ca="1" si="206"/>
        <v>0</v>
      </c>
      <c r="GT24" s="48">
        <f t="shared" ca="1" si="206"/>
        <v>0</v>
      </c>
      <c r="GU24" s="48">
        <f t="shared" ca="1" si="206"/>
        <v>0</v>
      </c>
      <c r="GV24" s="48">
        <f t="shared" ca="1" si="206"/>
        <v>0</v>
      </c>
      <c r="GW24" s="48">
        <f t="shared" ca="1" si="206"/>
        <v>0</v>
      </c>
      <c r="GX24" s="48">
        <f t="shared" ca="1" si="206"/>
        <v>0</v>
      </c>
      <c r="GY24" s="48">
        <f t="shared" ca="1" si="206"/>
        <v>0</v>
      </c>
      <c r="GZ24" s="48">
        <f t="shared" ca="1" si="206"/>
        <v>0</v>
      </c>
      <c r="HA24" s="68"/>
      <c r="HB24" s="148">
        <f t="shared" ca="1" si="207"/>
        <v>1.8557994323401161</v>
      </c>
      <c r="HC24" s="148">
        <f t="shared" ca="1" si="75"/>
        <v>1.8335607502473303</v>
      </c>
      <c r="HD24" s="148">
        <f t="shared" ca="1" si="208"/>
        <v>2.4805883659907892</v>
      </c>
      <c r="HE24" s="148">
        <f t="shared" ca="1" si="77"/>
        <v>8.9173600215324509</v>
      </c>
      <c r="HF24" s="148">
        <f t="shared" ca="1" si="78"/>
        <v>0.26371902816252807</v>
      </c>
      <c r="HG24" s="146"/>
      <c r="HH24" s="147"/>
      <c r="HI24" s="147"/>
      <c r="HJ24" s="147"/>
      <c r="HK24" s="148"/>
      <c r="HL24" s="147"/>
      <c r="HM24" s="147"/>
      <c r="HN24" s="147"/>
      <c r="HO24" s="148"/>
      <c r="HP24" s="146"/>
      <c r="HQ24" s="147"/>
      <c r="HR24" s="147"/>
      <c r="HS24" s="147"/>
      <c r="HT24" s="148"/>
      <c r="HU24" s="147"/>
      <c r="HV24" s="147"/>
      <c r="HW24" s="147"/>
      <c r="HX24" s="148"/>
      <c r="HY24" s="149"/>
      <c r="HZ24" s="148"/>
      <c r="IA24" s="148"/>
      <c r="IB24" s="150"/>
      <c r="IC24" s="148"/>
      <c r="ID24" s="150"/>
      <c r="IE24" s="148"/>
      <c r="IF24" s="151"/>
    </row>
    <row r="25" spans="1:240" s="36" customFormat="1" ht="14.45" customHeight="1">
      <c r="A25" s="39"/>
      <c r="B25" s="107" t="str">
        <f t="shared" si="145"/>
        <v>C&amp;I_C&amp;I Custom_All_All_2017_Actual</v>
      </c>
      <c r="C25" s="107"/>
      <c r="D25" s="108" t="s">
        <v>142</v>
      </c>
      <c r="E25" s="108" t="s">
        <v>181</v>
      </c>
      <c r="F25" s="108" t="s">
        <v>28</v>
      </c>
      <c r="G25" s="108" t="s">
        <v>28</v>
      </c>
      <c r="H25" s="108">
        <v>2017</v>
      </c>
      <c r="I25" s="108" t="s">
        <v>161</v>
      </c>
      <c r="J25" s="37"/>
      <c r="K25" s="98"/>
      <c r="L25" s="38">
        <f t="shared" ca="1" si="209"/>
        <v>78</v>
      </c>
      <c r="M25" s="131"/>
      <c r="N25" s="130"/>
      <c r="O25" s="130"/>
      <c r="P25" s="37"/>
      <c r="Q25" s="127">
        <f t="shared" ca="1" si="146"/>
        <v>2669925.0532</v>
      </c>
      <c r="R25" s="127">
        <f t="shared" ca="1" si="146"/>
        <v>2669925.0532</v>
      </c>
      <c r="S25" s="127">
        <f t="shared" ca="1" si="146"/>
        <v>2669925.0532</v>
      </c>
      <c r="T25" s="37"/>
      <c r="U25" s="127">
        <f t="shared" ca="1" si="147"/>
        <v>0</v>
      </c>
      <c r="V25" s="127">
        <f t="shared" ca="1" si="147"/>
        <v>0</v>
      </c>
      <c r="W25" s="127">
        <f t="shared" ca="1" si="147"/>
        <v>0</v>
      </c>
      <c r="X25" s="37"/>
      <c r="Y25" s="127">
        <f t="shared" ca="1" si="148"/>
        <v>608.88972000000012</v>
      </c>
      <c r="Z25" s="127">
        <f t="shared" ca="1" si="148"/>
        <v>608.88972000000012</v>
      </c>
      <c r="AA25" s="127">
        <f t="shared" ca="1" si="148"/>
        <v>608.88972000000012</v>
      </c>
      <c r="AB25" s="37"/>
      <c r="AC25" s="127">
        <f t="shared" ca="1" si="149"/>
        <v>0</v>
      </c>
      <c r="AD25" s="127">
        <f t="shared" ca="1" si="149"/>
        <v>0</v>
      </c>
      <c r="AE25" s="127">
        <f t="shared" ca="1" si="149"/>
        <v>0</v>
      </c>
      <c r="AF25" s="37"/>
      <c r="AG25" s="96"/>
      <c r="AH25" s="96"/>
      <c r="AI25" s="96">
        <f t="shared" ca="1" si="150"/>
        <v>40048875.797999993</v>
      </c>
      <c r="AJ25" s="99">
        <f t="shared" ca="1" si="150"/>
        <v>619390.19999999995</v>
      </c>
      <c r="AK25" s="99">
        <f t="shared" ca="1" si="150"/>
        <v>0</v>
      </c>
      <c r="AL25" s="99">
        <f t="shared" ca="1" si="150"/>
        <v>0</v>
      </c>
      <c r="AM25" s="99">
        <f t="shared" ca="1" si="150"/>
        <v>0</v>
      </c>
      <c r="AN25" s="161">
        <f>INDEX('Program Inputs'!$R:$R,MATCH($B25,'Program Inputs'!$B:$B,0))</f>
        <v>308209.13</v>
      </c>
      <c r="AO25" s="161">
        <f>INDEX('Program Inputs'!$Q:$Q,MATCH($B25,'Program Inputs'!$B:$B,0))</f>
        <v>104560.41</v>
      </c>
      <c r="AP25" s="99">
        <f t="shared" si="151"/>
        <v>412769.54000000004</v>
      </c>
      <c r="AQ25" s="37"/>
      <c r="AR25" s="99">
        <f t="shared" ca="1" si="152"/>
        <v>619390.19999999995</v>
      </c>
      <c r="AS25" s="99">
        <f t="shared" ca="1" si="152"/>
        <v>282243.79661334993</v>
      </c>
      <c r="AT25" s="161">
        <f t="shared" si="136"/>
        <v>308209.13</v>
      </c>
      <c r="AU25" s="99">
        <f>SUMPRODUCT(--($CX$9:$EX$9=$H25)*$AO25,'General Inputs'!$K$40:$BK$40)</f>
        <v>104560.41</v>
      </c>
      <c r="AV25" s="99">
        <f t="shared" ca="1" si="153"/>
        <v>2807313.9348646505</v>
      </c>
      <c r="AW25" s="99">
        <f t="shared" ca="1" si="153"/>
        <v>739935.28032782255</v>
      </c>
      <c r="AX25" s="99">
        <f t="shared" ca="1" si="153"/>
        <v>121374.34515914595</v>
      </c>
      <c r="AY25" s="97">
        <f t="shared" ca="1" si="153"/>
        <v>23646826.908405799</v>
      </c>
      <c r="AZ25" s="37"/>
      <c r="BA25" s="99">
        <f t="shared" ca="1" si="154"/>
        <v>137359.01548696856</v>
      </c>
      <c r="BB25" s="101">
        <f t="shared" ca="1" si="155"/>
        <v>1.189735340490933</v>
      </c>
      <c r="BC25" s="99">
        <f t="shared" ca="1" si="156"/>
        <v>723950.61</v>
      </c>
      <c r="BD25" s="99">
        <f t="shared" ca="1" si="157"/>
        <v>861309.62548696855</v>
      </c>
      <c r="BE25" s="99">
        <f t="shared" ca="1" si="158"/>
        <v>739935.28032782255</v>
      </c>
      <c r="BF25" s="99">
        <f t="shared" ca="1" si="159"/>
        <v>121374.34515914595</v>
      </c>
      <c r="BG25" s="99">
        <f t="shared" si="160"/>
        <v>104560.41</v>
      </c>
      <c r="BH25" s="99">
        <f t="shared" ca="1" si="161"/>
        <v>619390.19999999995</v>
      </c>
      <c r="BI25" s="37"/>
      <c r="BJ25" s="99">
        <f t="shared" ca="1" si="162"/>
        <v>419602.81210031861</v>
      </c>
      <c r="BK25" s="101">
        <f t="shared" ca="1" si="163"/>
        <v>1.5796014345513414</v>
      </c>
      <c r="BL25" s="99">
        <f t="shared" ca="1" si="164"/>
        <v>723950.61</v>
      </c>
      <c r="BM25" s="99">
        <f t="shared" ca="1" si="165"/>
        <v>1143553.4221003186</v>
      </c>
      <c r="BN25" s="99">
        <f t="shared" ca="1" si="166"/>
        <v>739935.28032782255</v>
      </c>
      <c r="BO25" s="99">
        <f t="shared" ca="1" si="167"/>
        <v>121374.34515914595</v>
      </c>
      <c r="BP25" s="99">
        <f t="shared" ca="1" si="168"/>
        <v>282243.79661334993</v>
      </c>
      <c r="BQ25" s="99">
        <f t="shared" si="169"/>
        <v>104560.41</v>
      </c>
      <c r="BR25" s="99">
        <f t="shared" ca="1" si="170"/>
        <v>619390.19999999995</v>
      </c>
      <c r="BS25" s="37"/>
      <c r="BT25" s="99">
        <f t="shared" ca="1" si="171"/>
        <v>2496132.8648646502</v>
      </c>
      <c r="BU25" s="101">
        <f t="shared" ca="1" si="172"/>
        <v>5.0299844344722446</v>
      </c>
      <c r="BV25" s="101" t="e">
        <f t="shared" ca="1" si="173"/>
        <v>#DIV/0!</v>
      </c>
      <c r="BW25" s="99">
        <f t="shared" ca="1" si="174"/>
        <v>619390.19999999995</v>
      </c>
      <c r="BX25" s="99">
        <f t="shared" ca="1" si="175"/>
        <v>3115523.0648646504</v>
      </c>
      <c r="BY25" s="99">
        <f t="shared" ca="1" si="176"/>
        <v>2807313.9348646505</v>
      </c>
      <c r="BZ25" s="99">
        <f t="shared" si="177"/>
        <v>308209.13</v>
      </c>
      <c r="CA25" s="99">
        <f t="shared" ca="1" si="178"/>
        <v>619390.19999999995</v>
      </c>
      <c r="CB25" s="37"/>
      <c r="CC25" s="99">
        <f t="shared" ca="1" si="179"/>
        <v>448540.08548696851</v>
      </c>
      <c r="CD25" s="101">
        <f t="shared" ca="1" si="180"/>
        <v>2.0866598477372347</v>
      </c>
      <c r="CE25" s="102">
        <f t="shared" ca="1" si="181"/>
        <v>1.7455599501735759E-2</v>
      </c>
      <c r="CF25" s="99">
        <f t="shared" si="182"/>
        <v>412769.54000000004</v>
      </c>
      <c r="CG25" s="99">
        <f t="shared" ca="1" si="183"/>
        <v>861309.62548696855</v>
      </c>
      <c r="CH25" s="99">
        <f t="shared" ca="1" si="184"/>
        <v>739935.28032782255</v>
      </c>
      <c r="CI25" s="99">
        <f t="shared" ca="1" si="185"/>
        <v>121374.34515914595</v>
      </c>
      <c r="CJ25" s="99">
        <f t="shared" si="186"/>
        <v>308209.13</v>
      </c>
      <c r="CK25" s="99">
        <f t="shared" si="187"/>
        <v>104560.41</v>
      </c>
      <c r="CL25" s="37"/>
      <c r="CM25" s="99">
        <f t="shared" ca="1" si="188"/>
        <v>-2358773.849377682</v>
      </c>
      <c r="CN25" s="101">
        <f t="shared" ca="1" si="189"/>
        <v>0.267480527200672</v>
      </c>
      <c r="CO25" s="126"/>
      <c r="CP25" s="99">
        <f t="shared" ca="1" si="190"/>
        <v>3220083.4748646505</v>
      </c>
      <c r="CQ25" s="99">
        <f t="shared" ca="1" si="191"/>
        <v>861309.62548696855</v>
      </c>
      <c r="CR25" s="99">
        <f t="shared" ca="1" si="192"/>
        <v>739935.28032782255</v>
      </c>
      <c r="CS25" s="99">
        <f t="shared" ca="1" si="193"/>
        <v>121374.34515914595</v>
      </c>
      <c r="CT25" s="99">
        <f t="shared" ca="1" si="194"/>
        <v>2807313.9348646505</v>
      </c>
      <c r="CU25" s="99">
        <f t="shared" si="195"/>
        <v>308209.13</v>
      </c>
      <c r="CV25" s="99">
        <f t="shared" si="196"/>
        <v>104560.41</v>
      </c>
      <c r="CW25" s="37"/>
      <c r="CX25" s="48">
        <f t="shared" ca="1" si="197"/>
        <v>2669925.0532</v>
      </c>
      <c r="CY25" s="48">
        <f t="shared" ca="1" si="197"/>
        <v>2669925.0532</v>
      </c>
      <c r="CZ25" s="48">
        <f t="shared" ca="1" si="197"/>
        <v>2669925.0532</v>
      </c>
      <c r="DA25" s="48">
        <f t="shared" ca="1" si="197"/>
        <v>2669925.0532</v>
      </c>
      <c r="DB25" s="48">
        <f t="shared" ca="1" si="197"/>
        <v>2669925.0532</v>
      </c>
      <c r="DC25" s="48">
        <f t="shared" ca="1" si="197"/>
        <v>2669925.0532</v>
      </c>
      <c r="DD25" s="48">
        <f t="shared" ca="1" si="197"/>
        <v>2669925.0532</v>
      </c>
      <c r="DE25" s="48">
        <f t="shared" ca="1" si="197"/>
        <v>2669925.0532</v>
      </c>
      <c r="DF25" s="48">
        <f t="shared" ca="1" si="197"/>
        <v>2669925.0532</v>
      </c>
      <c r="DG25" s="48">
        <f t="shared" ca="1" si="197"/>
        <v>2669925.0532</v>
      </c>
      <c r="DH25" s="48">
        <f t="shared" ca="1" si="198"/>
        <v>2669925.0532</v>
      </c>
      <c r="DI25" s="48">
        <f t="shared" ca="1" si="198"/>
        <v>2669925.0532</v>
      </c>
      <c r="DJ25" s="48">
        <f t="shared" ca="1" si="198"/>
        <v>2669925.0532</v>
      </c>
      <c r="DK25" s="48">
        <f t="shared" ca="1" si="198"/>
        <v>2669925.0532</v>
      </c>
      <c r="DL25" s="48">
        <f t="shared" ca="1" si="198"/>
        <v>2669925.0532</v>
      </c>
      <c r="DM25" s="48">
        <f t="shared" ca="1" si="198"/>
        <v>0</v>
      </c>
      <c r="DN25" s="48">
        <f t="shared" ca="1" si="198"/>
        <v>0</v>
      </c>
      <c r="DO25" s="48">
        <f t="shared" ca="1" si="198"/>
        <v>0</v>
      </c>
      <c r="DP25" s="48">
        <f t="shared" ca="1" si="198"/>
        <v>0</v>
      </c>
      <c r="DQ25" s="48">
        <f t="shared" ca="1" si="198"/>
        <v>0</v>
      </c>
      <c r="DR25" s="48">
        <f t="shared" ca="1" si="199"/>
        <v>0</v>
      </c>
      <c r="DS25" s="48">
        <f t="shared" ca="1" si="199"/>
        <v>0</v>
      </c>
      <c r="DT25" s="48">
        <f t="shared" ca="1" si="199"/>
        <v>0</v>
      </c>
      <c r="DU25" s="48">
        <f t="shared" ca="1" si="199"/>
        <v>0</v>
      </c>
      <c r="DV25" s="48">
        <f t="shared" ca="1" si="199"/>
        <v>0</v>
      </c>
      <c r="DW25" s="48">
        <f t="shared" ca="1" si="199"/>
        <v>0</v>
      </c>
      <c r="DX25" s="48">
        <f t="shared" ca="1" si="199"/>
        <v>0</v>
      </c>
      <c r="DY25" s="48">
        <f t="shared" ca="1" si="199"/>
        <v>0</v>
      </c>
      <c r="DZ25" s="48">
        <f t="shared" ca="1" si="199"/>
        <v>0</v>
      </c>
      <c r="EA25" s="48">
        <f t="shared" ca="1" si="199"/>
        <v>0</v>
      </c>
      <c r="EB25" s="48">
        <f t="shared" ca="1" si="200"/>
        <v>0</v>
      </c>
      <c r="EC25" s="48">
        <f t="shared" ca="1" si="200"/>
        <v>0</v>
      </c>
      <c r="ED25" s="48">
        <f t="shared" ca="1" si="200"/>
        <v>0</v>
      </c>
      <c r="EE25" s="48">
        <f t="shared" ca="1" si="200"/>
        <v>0</v>
      </c>
      <c r="EF25" s="48">
        <f t="shared" ca="1" si="200"/>
        <v>0</v>
      </c>
      <c r="EG25" s="48">
        <f t="shared" ca="1" si="200"/>
        <v>0</v>
      </c>
      <c r="EH25" s="48">
        <f t="shared" ca="1" si="200"/>
        <v>0</v>
      </c>
      <c r="EI25" s="48">
        <f t="shared" ca="1" si="200"/>
        <v>0</v>
      </c>
      <c r="EJ25" s="48">
        <f t="shared" ca="1" si="200"/>
        <v>0</v>
      </c>
      <c r="EK25" s="48">
        <f t="shared" ca="1" si="200"/>
        <v>0</v>
      </c>
      <c r="EL25" s="48">
        <f t="shared" ca="1" si="201"/>
        <v>0</v>
      </c>
      <c r="EM25" s="48">
        <f t="shared" ca="1" si="201"/>
        <v>0</v>
      </c>
      <c r="EN25" s="48">
        <f t="shared" ca="1" si="201"/>
        <v>0</v>
      </c>
      <c r="EO25" s="48">
        <f t="shared" ca="1" si="201"/>
        <v>0</v>
      </c>
      <c r="EP25" s="48">
        <f t="shared" ca="1" si="201"/>
        <v>0</v>
      </c>
      <c r="EQ25" s="48">
        <f t="shared" ca="1" si="201"/>
        <v>0</v>
      </c>
      <c r="ER25" s="48">
        <f t="shared" ca="1" si="201"/>
        <v>0</v>
      </c>
      <c r="ES25" s="48">
        <f t="shared" ca="1" si="201"/>
        <v>0</v>
      </c>
      <c r="ET25" s="48">
        <f t="shared" ca="1" si="201"/>
        <v>0</v>
      </c>
      <c r="EU25" s="48">
        <f t="shared" ca="1" si="201"/>
        <v>0</v>
      </c>
      <c r="EV25" s="48">
        <f t="shared" ca="1" si="201"/>
        <v>0</v>
      </c>
      <c r="EW25" s="48">
        <f t="shared" ca="1" si="201"/>
        <v>0</v>
      </c>
      <c r="EX25" s="48">
        <f t="shared" ca="1" si="201"/>
        <v>0</v>
      </c>
      <c r="EY25" s="68"/>
      <c r="EZ25" s="48">
        <f t="shared" ca="1" si="202"/>
        <v>608.88972000000012</v>
      </c>
      <c r="FA25" s="48">
        <f t="shared" ca="1" si="202"/>
        <v>608.88972000000012</v>
      </c>
      <c r="FB25" s="48">
        <f t="shared" ca="1" si="202"/>
        <v>608.88972000000012</v>
      </c>
      <c r="FC25" s="48">
        <f t="shared" ca="1" si="202"/>
        <v>608.88972000000012</v>
      </c>
      <c r="FD25" s="48">
        <f t="shared" ca="1" si="202"/>
        <v>608.88972000000012</v>
      </c>
      <c r="FE25" s="48">
        <f t="shared" ca="1" si="202"/>
        <v>608.88972000000012</v>
      </c>
      <c r="FF25" s="48">
        <f t="shared" ca="1" si="202"/>
        <v>608.88972000000012</v>
      </c>
      <c r="FG25" s="48">
        <f t="shared" ca="1" si="202"/>
        <v>608.88972000000012</v>
      </c>
      <c r="FH25" s="48">
        <f t="shared" ca="1" si="202"/>
        <v>608.88972000000012</v>
      </c>
      <c r="FI25" s="48">
        <f t="shared" ca="1" si="202"/>
        <v>608.88972000000012</v>
      </c>
      <c r="FJ25" s="48">
        <f t="shared" ca="1" si="203"/>
        <v>608.88972000000012</v>
      </c>
      <c r="FK25" s="48">
        <f t="shared" ca="1" si="203"/>
        <v>608.88972000000012</v>
      </c>
      <c r="FL25" s="48">
        <f t="shared" ca="1" si="203"/>
        <v>608.88972000000012</v>
      </c>
      <c r="FM25" s="48">
        <f t="shared" ca="1" si="203"/>
        <v>608.88972000000012</v>
      </c>
      <c r="FN25" s="48">
        <f t="shared" ca="1" si="203"/>
        <v>608.88972000000012</v>
      </c>
      <c r="FO25" s="48">
        <f t="shared" ca="1" si="203"/>
        <v>0</v>
      </c>
      <c r="FP25" s="48">
        <f t="shared" ca="1" si="203"/>
        <v>0</v>
      </c>
      <c r="FQ25" s="48">
        <f t="shared" ca="1" si="203"/>
        <v>0</v>
      </c>
      <c r="FR25" s="48">
        <f t="shared" ca="1" si="203"/>
        <v>0</v>
      </c>
      <c r="FS25" s="48">
        <f t="shared" ca="1" si="203"/>
        <v>0</v>
      </c>
      <c r="FT25" s="48">
        <f t="shared" ca="1" si="204"/>
        <v>0</v>
      </c>
      <c r="FU25" s="48">
        <f t="shared" ca="1" si="204"/>
        <v>0</v>
      </c>
      <c r="FV25" s="48">
        <f t="shared" ca="1" si="204"/>
        <v>0</v>
      </c>
      <c r="FW25" s="48">
        <f t="shared" ca="1" si="204"/>
        <v>0</v>
      </c>
      <c r="FX25" s="48">
        <f t="shared" ca="1" si="204"/>
        <v>0</v>
      </c>
      <c r="FY25" s="48">
        <f t="shared" ca="1" si="204"/>
        <v>0</v>
      </c>
      <c r="FZ25" s="48">
        <f t="shared" ca="1" si="204"/>
        <v>0</v>
      </c>
      <c r="GA25" s="48">
        <f t="shared" ca="1" si="204"/>
        <v>0</v>
      </c>
      <c r="GB25" s="48">
        <f t="shared" ca="1" si="204"/>
        <v>0</v>
      </c>
      <c r="GC25" s="48">
        <f t="shared" ca="1" si="204"/>
        <v>0</v>
      </c>
      <c r="GD25" s="48">
        <f t="shared" ca="1" si="205"/>
        <v>0</v>
      </c>
      <c r="GE25" s="48">
        <f t="shared" ca="1" si="205"/>
        <v>0</v>
      </c>
      <c r="GF25" s="48">
        <f t="shared" ca="1" si="205"/>
        <v>0</v>
      </c>
      <c r="GG25" s="48">
        <f t="shared" ca="1" si="205"/>
        <v>0</v>
      </c>
      <c r="GH25" s="48">
        <f t="shared" ca="1" si="205"/>
        <v>0</v>
      </c>
      <c r="GI25" s="48">
        <f t="shared" ca="1" si="205"/>
        <v>0</v>
      </c>
      <c r="GJ25" s="48">
        <f t="shared" ca="1" si="205"/>
        <v>0</v>
      </c>
      <c r="GK25" s="48">
        <f t="shared" ca="1" si="205"/>
        <v>0</v>
      </c>
      <c r="GL25" s="48">
        <f t="shared" ca="1" si="205"/>
        <v>0</v>
      </c>
      <c r="GM25" s="48">
        <f t="shared" ca="1" si="205"/>
        <v>0</v>
      </c>
      <c r="GN25" s="48">
        <f t="shared" ca="1" si="206"/>
        <v>0</v>
      </c>
      <c r="GO25" s="48">
        <f t="shared" ca="1" si="206"/>
        <v>0</v>
      </c>
      <c r="GP25" s="48">
        <f t="shared" ca="1" si="206"/>
        <v>0</v>
      </c>
      <c r="GQ25" s="48">
        <f t="shared" ca="1" si="206"/>
        <v>0</v>
      </c>
      <c r="GR25" s="48">
        <f t="shared" ca="1" si="206"/>
        <v>0</v>
      </c>
      <c r="GS25" s="48">
        <f t="shared" ca="1" si="206"/>
        <v>0</v>
      </c>
      <c r="GT25" s="48">
        <f t="shared" ca="1" si="206"/>
        <v>0</v>
      </c>
      <c r="GU25" s="48">
        <f t="shared" ca="1" si="206"/>
        <v>0</v>
      </c>
      <c r="GV25" s="48">
        <f t="shared" ca="1" si="206"/>
        <v>0</v>
      </c>
      <c r="GW25" s="48">
        <f t="shared" ca="1" si="206"/>
        <v>0</v>
      </c>
      <c r="GX25" s="48">
        <f t="shared" ca="1" si="206"/>
        <v>0</v>
      </c>
      <c r="GY25" s="48">
        <f t="shared" ca="1" si="206"/>
        <v>0</v>
      </c>
      <c r="GZ25" s="48">
        <f t="shared" ca="1" si="206"/>
        <v>0</v>
      </c>
      <c r="HA25" s="68"/>
      <c r="HB25" s="148">
        <f t="shared" ca="1" si="207"/>
        <v>1.189735340490933</v>
      </c>
      <c r="HC25" s="148">
        <f t="shared" ca="1" si="75"/>
        <v>2.0866598477372347</v>
      </c>
      <c r="HD25" s="148">
        <f t="shared" ca="1" si="208"/>
        <v>1.5796014345513414</v>
      </c>
      <c r="HE25" s="148">
        <f t="shared" ca="1" si="77"/>
        <v>5.0299844344722446</v>
      </c>
      <c r="HF25" s="148">
        <f t="shared" ca="1" si="78"/>
        <v>0.267480527200672</v>
      </c>
      <c r="HG25" s="146"/>
      <c r="HH25" s="147"/>
      <c r="HI25" s="147"/>
      <c r="HJ25" s="147"/>
      <c r="HK25" s="148"/>
      <c r="HL25" s="147"/>
      <c r="HM25" s="147"/>
      <c r="HN25" s="147"/>
      <c r="HO25" s="148"/>
      <c r="HP25" s="146"/>
      <c r="HQ25" s="147"/>
      <c r="HR25" s="147"/>
      <c r="HS25" s="147"/>
      <c r="HT25" s="148"/>
      <c r="HU25" s="147"/>
      <c r="HV25" s="147"/>
      <c r="HW25" s="147"/>
      <c r="HX25" s="148"/>
      <c r="HY25" s="149"/>
      <c r="HZ25" s="148"/>
      <c r="IA25" s="148"/>
      <c r="IB25" s="150"/>
      <c r="IC25" s="148"/>
      <c r="ID25" s="150"/>
      <c r="IE25" s="148"/>
      <c r="IF25" s="151"/>
    </row>
    <row r="26" spans="1:240" s="36" customFormat="1" ht="14.45" customHeight="1">
      <c r="A26" s="39"/>
      <c r="B26" s="107" t="str">
        <f t="shared" si="145"/>
        <v>Residential_Cross Marketing and Training_All_All_2017_Actual</v>
      </c>
      <c r="C26" s="107"/>
      <c r="D26" s="108" t="s">
        <v>1</v>
      </c>
      <c r="E26" s="108" t="s">
        <v>156</v>
      </c>
      <c r="F26" s="108" t="s">
        <v>28</v>
      </c>
      <c r="G26" s="108" t="s">
        <v>28</v>
      </c>
      <c r="H26" s="108">
        <v>2017</v>
      </c>
      <c r="I26" s="108" t="s">
        <v>161</v>
      </c>
      <c r="J26" s="37"/>
      <c r="K26" s="98"/>
      <c r="L26" s="38">
        <f t="shared" ca="1" si="209"/>
        <v>0</v>
      </c>
      <c r="M26" s="131"/>
      <c r="N26" s="130"/>
      <c r="O26" s="130"/>
      <c r="P26" s="37"/>
      <c r="Q26" s="127">
        <f t="shared" ca="1" si="146"/>
        <v>0</v>
      </c>
      <c r="R26" s="127">
        <f t="shared" ca="1" si="146"/>
        <v>0</v>
      </c>
      <c r="S26" s="127">
        <f t="shared" ca="1" si="146"/>
        <v>0</v>
      </c>
      <c r="T26" s="37"/>
      <c r="U26" s="127">
        <f t="shared" ca="1" si="147"/>
        <v>0</v>
      </c>
      <c r="V26" s="127">
        <f t="shared" ca="1" si="147"/>
        <v>0</v>
      </c>
      <c r="W26" s="127">
        <f t="shared" ca="1" si="147"/>
        <v>0</v>
      </c>
      <c r="X26" s="37"/>
      <c r="Y26" s="127">
        <f t="shared" ca="1" si="148"/>
        <v>0</v>
      </c>
      <c r="Z26" s="127">
        <f t="shared" ca="1" si="148"/>
        <v>0</v>
      </c>
      <c r="AA26" s="127">
        <f t="shared" ca="1" si="148"/>
        <v>0</v>
      </c>
      <c r="AB26" s="37"/>
      <c r="AC26" s="127">
        <f t="shared" ca="1" si="149"/>
        <v>0</v>
      </c>
      <c r="AD26" s="127">
        <f t="shared" ca="1" si="149"/>
        <v>0</v>
      </c>
      <c r="AE26" s="127">
        <f t="shared" ca="1" si="149"/>
        <v>0</v>
      </c>
      <c r="AF26" s="37"/>
      <c r="AG26" s="96"/>
      <c r="AH26" s="96"/>
      <c r="AI26" s="96">
        <f t="shared" ca="1" si="150"/>
        <v>0</v>
      </c>
      <c r="AJ26" s="99">
        <f t="shared" ca="1" si="150"/>
        <v>0</v>
      </c>
      <c r="AK26" s="99">
        <f t="shared" ca="1" si="150"/>
        <v>0</v>
      </c>
      <c r="AL26" s="99">
        <f t="shared" ca="1" si="150"/>
        <v>0</v>
      </c>
      <c r="AM26" s="99">
        <f t="shared" ca="1" si="150"/>
        <v>0</v>
      </c>
      <c r="AN26" s="161">
        <f>INDEX('Program Inputs'!$R:$R,MATCH($B26,'Program Inputs'!$B:$B,0))</f>
        <v>0</v>
      </c>
      <c r="AO26" s="161">
        <f>INDEX('Program Inputs'!$Q:$Q,MATCH($B26,'Program Inputs'!$B:$B,0))</f>
        <v>0</v>
      </c>
      <c r="AP26" s="99">
        <f t="shared" si="151"/>
        <v>0</v>
      </c>
      <c r="AQ26" s="37"/>
      <c r="AR26" s="99">
        <f t="shared" ca="1" si="152"/>
        <v>0</v>
      </c>
      <c r="AS26" s="99">
        <f t="shared" ca="1" si="152"/>
        <v>0</v>
      </c>
      <c r="AT26" s="161">
        <f t="shared" si="136"/>
        <v>0</v>
      </c>
      <c r="AU26" s="99">
        <f>SUMPRODUCT(--($CX$9:$EX$9=$H26)*$AO26,'General Inputs'!$K$40:$BK$40)</f>
        <v>0</v>
      </c>
      <c r="AV26" s="99">
        <f t="shared" ca="1" si="153"/>
        <v>0</v>
      </c>
      <c r="AW26" s="99">
        <f t="shared" ca="1" si="153"/>
        <v>0</v>
      </c>
      <c r="AX26" s="99">
        <f t="shared" ca="1" si="153"/>
        <v>0</v>
      </c>
      <c r="AY26" s="97">
        <f t="shared" ca="1" si="153"/>
        <v>0</v>
      </c>
      <c r="AZ26" s="37"/>
      <c r="BA26" s="99">
        <f t="shared" ca="1" si="154"/>
        <v>0</v>
      </c>
      <c r="BB26" s="101" t="e">
        <f t="shared" ca="1" si="155"/>
        <v>#DIV/0!</v>
      </c>
      <c r="BC26" s="99">
        <f t="shared" ca="1" si="156"/>
        <v>0</v>
      </c>
      <c r="BD26" s="99">
        <f t="shared" ca="1" si="157"/>
        <v>0</v>
      </c>
      <c r="BE26" s="99">
        <f t="shared" ca="1" si="158"/>
        <v>0</v>
      </c>
      <c r="BF26" s="99">
        <f t="shared" ca="1" si="159"/>
        <v>0</v>
      </c>
      <c r="BG26" s="99">
        <f t="shared" si="160"/>
        <v>0</v>
      </c>
      <c r="BH26" s="99">
        <f t="shared" ca="1" si="161"/>
        <v>0</v>
      </c>
      <c r="BI26" s="37"/>
      <c r="BJ26" s="99">
        <f t="shared" ca="1" si="162"/>
        <v>0</v>
      </c>
      <c r="BK26" s="101" t="e">
        <f t="shared" ca="1" si="163"/>
        <v>#DIV/0!</v>
      </c>
      <c r="BL26" s="99">
        <f t="shared" ca="1" si="164"/>
        <v>0</v>
      </c>
      <c r="BM26" s="99">
        <f t="shared" ca="1" si="165"/>
        <v>0</v>
      </c>
      <c r="BN26" s="99">
        <f t="shared" ca="1" si="166"/>
        <v>0</v>
      </c>
      <c r="BO26" s="99">
        <f t="shared" ca="1" si="167"/>
        <v>0</v>
      </c>
      <c r="BP26" s="99">
        <f t="shared" ca="1" si="168"/>
        <v>0</v>
      </c>
      <c r="BQ26" s="99">
        <f t="shared" si="169"/>
        <v>0</v>
      </c>
      <c r="BR26" s="99">
        <f t="shared" ca="1" si="170"/>
        <v>0</v>
      </c>
      <c r="BS26" s="37"/>
      <c r="BT26" s="99">
        <f t="shared" ca="1" si="171"/>
        <v>0</v>
      </c>
      <c r="BU26" s="101" t="e">
        <f t="shared" ca="1" si="172"/>
        <v>#DIV/0!</v>
      </c>
      <c r="BV26" s="101" t="e">
        <f t="shared" ca="1" si="173"/>
        <v>#DIV/0!</v>
      </c>
      <c r="BW26" s="99">
        <f t="shared" ca="1" si="174"/>
        <v>0</v>
      </c>
      <c r="BX26" s="99">
        <f t="shared" ca="1" si="175"/>
        <v>0</v>
      </c>
      <c r="BY26" s="99">
        <f t="shared" ca="1" si="176"/>
        <v>0</v>
      </c>
      <c r="BZ26" s="99">
        <f t="shared" si="177"/>
        <v>0</v>
      </c>
      <c r="CA26" s="99">
        <f t="shared" ca="1" si="178"/>
        <v>0</v>
      </c>
      <c r="CB26" s="37"/>
      <c r="CC26" s="99">
        <f t="shared" ca="1" si="179"/>
        <v>0</v>
      </c>
      <c r="CD26" s="101" t="e">
        <f t="shared" ca="1" si="180"/>
        <v>#DIV/0!</v>
      </c>
      <c r="CE26" s="102" t="e">
        <f t="shared" ca="1" si="181"/>
        <v>#DIV/0!</v>
      </c>
      <c r="CF26" s="99">
        <f t="shared" si="182"/>
        <v>0</v>
      </c>
      <c r="CG26" s="99">
        <f t="shared" ca="1" si="183"/>
        <v>0</v>
      </c>
      <c r="CH26" s="99">
        <f t="shared" ca="1" si="184"/>
        <v>0</v>
      </c>
      <c r="CI26" s="99">
        <f t="shared" ca="1" si="185"/>
        <v>0</v>
      </c>
      <c r="CJ26" s="99">
        <f t="shared" si="186"/>
        <v>0</v>
      </c>
      <c r="CK26" s="99">
        <f t="shared" si="187"/>
        <v>0</v>
      </c>
      <c r="CL26" s="37"/>
      <c r="CM26" s="99">
        <f t="shared" ca="1" si="188"/>
        <v>0</v>
      </c>
      <c r="CN26" s="101" t="e">
        <f t="shared" ca="1" si="189"/>
        <v>#DIV/0!</v>
      </c>
      <c r="CO26" s="126"/>
      <c r="CP26" s="99">
        <f t="shared" ca="1" si="190"/>
        <v>0</v>
      </c>
      <c r="CQ26" s="99">
        <f t="shared" ca="1" si="191"/>
        <v>0</v>
      </c>
      <c r="CR26" s="99">
        <f t="shared" ca="1" si="192"/>
        <v>0</v>
      </c>
      <c r="CS26" s="99">
        <f t="shared" ca="1" si="193"/>
        <v>0</v>
      </c>
      <c r="CT26" s="99">
        <f t="shared" ca="1" si="194"/>
        <v>0</v>
      </c>
      <c r="CU26" s="99">
        <f t="shared" si="195"/>
        <v>0</v>
      </c>
      <c r="CV26" s="99">
        <f t="shared" si="196"/>
        <v>0</v>
      </c>
      <c r="CW26" s="37"/>
      <c r="CX26" s="48">
        <f t="shared" ca="1" si="197"/>
        <v>0</v>
      </c>
      <c r="CY26" s="48">
        <f t="shared" ca="1" si="197"/>
        <v>0</v>
      </c>
      <c r="CZ26" s="48">
        <f t="shared" ca="1" si="197"/>
        <v>0</v>
      </c>
      <c r="DA26" s="48">
        <f t="shared" ca="1" si="197"/>
        <v>0</v>
      </c>
      <c r="DB26" s="48">
        <f t="shared" ca="1" si="197"/>
        <v>0</v>
      </c>
      <c r="DC26" s="48">
        <f t="shared" ca="1" si="197"/>
        <v>0</v>
      </c>
      <c r="DD26" s="48">
        <f t="shared" ca="1" si="197"/>
        <v>0</v>
      </c>
      <c r="DE26" s="48">
        <f t="shared" ca="1" si="197"/>
        <v>0</v>
      </c>
      <c r="DF26" s="48">
        <f t="shared" ca="1" si="197"/>
        <v>0</v>
      </c>
      <c r="DG26" s="48">
        <f t="shared" ca="1" si="197"/>
        <v>0</v>
      </c>
      <c r="DH26" s="48">
        <f t="shared" ca="1" si="198"/>
        <v>0</v>
      </c>
      <c r="DI26" s="48">
        <f t="shared" ca="1" si="198"/>
        <v>0</v>
      </c>
      <c r="DJ26" s="48">
        <f t="shared" ca="1" si="198"/>
        <v>0</v>
      </c>
      <c r="DK26" s="48">
        <f t="shared" ca="1" si="198"/>
        <v>0</v>
      </c>
      <c r="DL26" s="48">
        <f t="shared" ca="1" si="198"/>
        <v>0</v>
      </c>
      <c r="DM26" s="48">
        <f t="shared" ca="1" si="198"/>
        <v>0</v>
      </c>
      <c r="DN26" s="48">
        <f t="shared" ca="1" si="198"/>
        <v>0</v>
      </c>
      <c r="DO26" s="48">
        <f t="shared" ca="1" si="198"/>
        <v>0</v>
      </c>
      <c r="DP26" s="48">
        <f t="shared" ca="1" si="198"/>
        <v>0</v>
      </c>
      <c r="DQ26" s="48">
        <f t="shared" ca="1" si="198"/>
        <v>0</v>
      </c>
      <c r="DR26" s="48">
        <f t="shared" ca="1" si="199"/>
        <v>0</v>
      </c>
      <c r="DS26" s="48">
        <f t="shared" ca="1" si="199"/>
        <v>0</v>
      </c>
      <c r="DT26" s="48">
        <f t="shared" ca="1" si="199"/>
        <v>0</v>
      </c>
      <c r="DU26" s="48">
        <f t="shared" ca="1" si="199"/>
        <v>0</v>
      </c>
      <c r="DV26" s="48">
        <f t="shared" ca="1" si="199"/>
        <v>0</v>
      </c>
      <c r="DW26" s="48">
        <f t="shared" ca="1" si="199"/>
        <v>0</v>
      </c>
      <c r="DX26" s="48">
        <f t="shared" ca="1" si="199"/>
        <v>0</v>
      </c>
      <c r="DY26" s="48">
        <f t="shared" ca="1" si="199"/>
        <v>0</v>
      </c>
      <c r="DZ26" s="48">
        <f t="shared" ca="1" si="199"/>
        <v>0</v>
      </c>
      <c r="EA26" s="48">
        <f t="shared" ca="1" si="199"/>
        <v>0</v>
      </c>
      <c r="EB26" s="48">
        <f t="shared" ca="1" si="200"/>
        <v>0</v>
      </c>
      <c r="EC26" s="48">
        <f t="shared" ca="1" si="200"/>
        <v>0</v>
      </c>
      <c r="ED26" s="48">
        <f t="shared" ca="1" si="200"/>
        <v>0</v>
      </c>
      <c r="EE26" s="48">
        <f t="shared" ca="1" si="200"/>
        <v>0</v>
      </c>
      <c r="EF26" s="48">
        <f t="shared" ca="1" si="200"/>
        <v>0</v>
      </c>
      <c r="EG26" s="48">
        <f t="shared" ca="1" si="200"/>
        <v>0</v>
      </c>
      <c r="EH26" s="48">
        <f t="shared" ca="1" si="200"/>
        <v>0</v>
      </c>
      <c r="EI26" s="48">
        <f t="shared" ca="1" si="200"/>
        <v>0</v>
      </c>
      <c r="EJ26" s="48">
        <f t="shared" ca="1" si="200"/>
        <v>0</v>
      </c>
      <c r="EK26" s="48">
        <f t="shared" ca="1" si="200"/>
        <v>0</v>
      </c>
      <c r="EL26" s="48">
        <f t="shared" ca="1" si="201"/>
        <v>0</v>
      </c>
      <c r="EM26" s="48">
        <f t="shared" ca="1" si="201"/>
        <v>0</v>
      </c>
      <c r="EN26" s="48">
        <f t="shared" ca="1" si="201"/>
        <v>0</v>
      </c>
      <c r="EO26" s="48">
        <f t="shared" ca="1" si="201"/>
        <v>0</v>
      </c>
      <c r="EP26" s="48">
        <f t="shared" ca="1" si="201"/>
        <v>0</v>
      </c>
      <c r="EQ26" s="48">
        <f t="shared" ca="1" si="201"/>
        <v>0</v>
      </c>
      <c r="ER26" s="48">
        <f t="shared" ca="1" si="201"/>
        <v>0</v>
      </c>
      <c r="ES26" s="48">
        <f t="shared" ca="1" si="201"/>
        <v>0</v>
      </c>
      <c r="ET26" s="48">
        <f t="shared" ca="1" si="201"/>
        <v>0</v>
      </c>
      <c r="EU26" s="48">
        <f t="shared" ca="1" si="201"/>
        <v>0</v>
      </c>
      <c r="EV26" s="48">
        <f t="shared" ca="1" si="201"/>
        <v>0</v>
      </c>
      <c r="EW26" s="48">
        <f t="shared" ca="1" si="201"/>
        <v>0</v>
      </c>
      <c r="EX26" s="48">
        <f t="shared" ca="1" si="201"/>
        <v>0</v>
      </c>
      <c r="EY26" s="68"/>
      <c r="EZ26" s="48">
        <f t="shared" ca="1" si="202"/>
        <v>0</v>
      </c>
      <c r="FA26" s="48">
        <f t="shared" ca="1" si="202"/>
        <v>0</v>
      </c>
      <c r="FB26" s="48">
        <f t="shared" ca="1" si="202"/>
        <v>0</v>
      </c>
      <c r="FC26" s="48">
        <f t="shared" ca="1" si="202"/>
        <v>0</v>
      </c>
      <c r="FD26" s="48">
        <f t="shared" ca="1" si="202"/>
        <v>0</v>
      </c>
      <c r="FE26" s="48">
        <f t="shared" ca="1" si="202"/>
        <v>0</v>
      </c>
      <c r="FF26" s="48">
        <f t="shared" ca="1" si="202"/>
        <v>0</v>
      </c>
      <c r="FG26" s="48">
        <f t="shared" ca="1" si="202"/>
        <v>0</v>
      </c>
      <c r="FH26" s="48">
        <f t="shared" ca="1" si="202"/>
        <v>0</v>
      </c>
      <c r="FI26" s="48">
        <f t="shared" ca="1" si="202"/>
        <v>0</v>
      </c>
      <c r="FJ26" s="48">
        <f t="shared" ca="1" si="203"/>
        <v>0</v>
      </c>
      <c r="FK26" s="48">
        <f t="shared" ca="1" si="203"/>
        <v>0</v>
      </c>
      <c r="FL26" s="48">
        <f t="shared" ca="1" si="203"/>
        <v>0</v>
      </c>
      <c r="FM26" s="48">
        <f t="shared" ca="1" si="203"/>
        <v>0</v>
      </c>
      <c r="FN26" s="48">
        <f t="shared" ca="1" si="203"/>
        <v>0</v>
      </c>
      <c r="FO26" s="48">
        <f t="shared" ca="1" si="203"/>
        <v>0</v>
      </c>
      <c r="FP26" s="48">
        <f t="shared" ca="1" si="203"/>
        <v>0</v>
      </c>
      <c r="FQ26" s="48">
        <f t="shared" ca="1" si="203"/>
        <v>0</v>
      </c>
      <c r="FR26" s="48">
        <f t="shared" ca="1" si="203"/>
        <v>0</v>
      </c>
      <c r="FS26" s="48">
        <f t="shared" ca="1" si="203"/>
        <v>0</v>
      </c>
      <c r="FT26" s="48">
        <f t="shared" ca="1" si="204"/>
        <v>0</v>
      </c>
      <c r="FU26" s="48">
        <f t="shared" ca="1" si="204"/>
        <v>0</v>
      </c>
      <c r="FV26" s="48">
        <f t="shared" ca="1" si="204"/>
        <v>0</v>
      </c>
      <c r="FW26" s="48">
        <f t="shared" ca="1" si="204"/>
        <v>0</v>
      </c>
      <c r="FX26" s="48">
        <f t="shared" ca="1" si="204"/>
        <v>0</v>
      </c>
      <c r="FY26" s="48">
        <f t="shared" ca="1" si="204"/>
        <v>0</v>
      </c>
      <c r="FZ26" s="48">
        <f t="shared" ca="1" si="204"/>
        <v>0</v>
      </c>
      <c r="GA26" s="48">
        <f t="shared" ca="1" si="204"/>
        <v>0</v>
      </c>
      <c r="GB26" s="48">
        <f t="shared" ca="1" si="204"/>
        <v>0</v>
      </c>
      <c r="GC26" s="48">
        <f t="shared" ca="1" si="204"/>
        <v>0</v>
      </c>
      <c r="GD26" s="48">
        <f t="shared" ca="1" si="205"/>
        <v>0</v>
      </c>
      <c r="GE26" s="48">
        <f t="shared" ca="1" si="205"/>
        <v>0</v>
      </c>
      <c r="GF26" s="48">
        <f t="shared" ca="1" si="205"/>
        <v>0</v>
      </c>
      <c r="GG26" s="48">
        <f t="shared" ca="1" si="205"/>
        <v>0</v>
      </c>
      <c r="GH26" s="48">
        <f t="shared" ca="1" si="205"/>
        <v>0</v>
      </c>
      <c r="GI26" s="48">
        <f t="shared" ca="1" si="205"/>
        <v>0</v>
      </c>
      <c r="GJ26" s="48">
        <f t="shared" ca="1" si="205"/>
        <v>0</v>
      </c>
      <c r="GK26" s="48">
        <f t="shared" ca="1" si="205"/>
        <v>0</v>
      </c>
      <c r="GL26" s="48">
        <f t="shared" ca="1" si="205"/>
        <v>0</v>
      </c>
      <c r="GM26" s="48">
        <f t="shared" ca="1" si="205"/>
        <v>0</v>
      </c>
      <c r="GN26" s="48">
        <f t="shared" ca="1" si="206"/>
        <v>0</v>
      </c>
      <c r="GO26" s="48">
        <f t="shared" ca="1" si="206"/>
        <v>0</v>
      </c>
      <c r="GP26" s="48">
        <f t="shared" ca="1" si="206"/>
        <v>0</v>
      </c>
      <c r="GQ26" s="48">
        <f t="shared" ca="1" si="206"/>
        <v>0</v>
      </c>
      <c r="GR26" s="48">
        <f t="shared" ca="1" si="206"/>
        <v>0</v>
      </c>
      <c r="GS26" s="48">
        <f t="shared" ca="1" si="206"/>
        <v>0</v>
      </c>
      <c r="GT26" s="48">
        <f t="shared" ca="1" si="206"/>
        <v>0</v>
      </c>
      <c r="GU26" s="48">
        <f t="shared" ca="1" si="206"/>
        <v>0</v>
      </c>
      <c r="GV26" s="48">
        <f t="shared" ca="1" si="206"/>
        <v>0</v>
      </c>
      <c r="GW26" s="48">
        <f t="shared" ca="1" si="206"/>
        <v>0</v>
      </c>
      <c r="GX26" s="48">
        <f t="shared" ca="1" si="206"/>
        <v>0</v>
      </c>
      <c r="GY26" s="48">
        <f t="shared" ca="1" si="206"/>
        <v>0</v>
      </c>
      <c r="GZ26" s="48">
        <f t="shared" ca="1" si="206"/>
        <v>0</v>
      </c>
      <c r="HA26" s="68"/>
      <c r="HB26" s="148" t="str">
        <f t="shared" ca="1" si="207"/>
        <v>n/a</v>
      </c>
      <c r="HC26" s="148" t="str">
        <f t="shared" ca="1" si="75"/>
        <v>n/a</v>
      </c>
      <c r="HD26" s="148" t="str">
        <f t="shared" ca="1" si="208"/>
        <v>n/a</v>
      </c>
      <c r="HE26" s="148" t="str">
        <f t="shared" ca="1" si="77"/>
        <v>n/a</v>
      </c>
      <c r="HF26" s="148" t="str">
        <f t="shared" ca="1" si="78"/>
        <v>n/a</v>
      </c>
      <c r="HG26" s="146"/>
      <c r="HH26" s="147"/>
      <c r="HI26" s="147"/>
      <c r="HJ26" s="147"/>
      <c r="HK26" s="148"/>
      <c r="HL26" s="147"/>
      <c r="HM26" s="147"/>
      <c r="HN26" s="147"/>
      <c r="HO26" s="148"/>
      <c r="HP26" s="146"/>
      <c r="HQ26" s="147"/>
      <c r="HR26" s="147"/>
      <c r="HS26" s="147"/>
      <c r="HT26" s="148"/>
      <c r="HU26" s="147"/>
      <c r="HV26" s="147"/>
      <c r="HW26" s="147"/>
      <c r="HX26" s="148"/>
      <c r="HY26" s="149"/>
      <c r="HZ26" s="148"/>
      <c r="IA26" s="148"/>
      <c r="IB26" s="150"/>
      <c r="IC26" s="148"/>
      <c r="ID26" s="150"/>
      <c r="IE26" s="148"/>
      <c r="IF26" s="151"/>
    </row>
    <row r="27" spans="1:240" s="36" customFormat="1" ht="14.45" customHeight="1">
      <c r="A27" s="39"/>
      <c r="B27" s="107" t="str">
        <f t="shared" si="145"/>
        <v>Residential_General Administration_All_All_2017_Actual</v>
      </c>
      <c r="C27" s="107"/>
      <c r="D27" s="108" t="s">
        <v>1</v>
      </c>
      <c r="E27" s="108" t="s">
        <v>157</v>
      </c>
      <c r="F27" s="108" t="s">
        <v>28</v>
      </c>
      <c r="G27" s="108" t="s">
        <v>28</v>
      </c>
      <c r="H27" s="108">
        <v>2017</v>
      </c>
      <c r="I27" s="108" t="s">
        <v>161</v>
      </c>
      <c r="J27" s="37"/>
      <c r="K27" s="98"/>
      <c r="L27" s="38">
        <f t="shared" ca="1" si="209"/>
        <v>0</v>
      </c>
      <c r="M27" s="131"/>
      <c r="N27" s="130"/>
      <c r="O27" s="130"/>
      <c r="P27" s="37"/>
      <c r="Q27" s="127">
        <f t="shared" ca="1" si="146"/>
        <v>0</v>
      </c>
      <c r="R27" s="127">
        <f t="shared" ca="1" si="146"/>
        <v>0</v>
      </c>
      <c r="S27" s="127">
        <f t="shared" ca="1" si="146"/>
        <v>0</v>
      </c>
      <c r="T27" s="37"/>
      <c r="U27" s="127">
        <f t="shared" ca="1" si="147"/>
        <v>0</v>
      </c>
      <c r="V27" s="127">
        <f t="shared" ca="1" si="147"/>
        <v>0</v>
      </c>
      <c r="W27" s="127">
        <f t="shared" ca="1" si="147"/>
        <v>0</v>
      </c>
      <c r="X27" s="37"/>
      <c r="Y27" s="127">
        <f t="shared" ca="1" si="148"/>
        <v>0</v>
      </c>
      <c r="Z27" s="127">
        <f t="shared" ca="1" si="148"/>
        <v>0</v>
      </c>
      <c r="AA27" s="127">
        <f t="shared" ca="1" si="148"/>
        <v>0</v>
      </c>
      <c r="AB27" s="37"/>
      <c r="AC27" s="127">
        <f t="shared" ca="1" si="149"/>
        <v>0</v>
      </c>
      <c r="AD27" s="127">
        <f t="shared" ca="1" si="149"/>
        <v>0</v>
      </c>
      <c r="AE27" s="127">
        <f t="shared" ca="1" si="149"/>
        <v>0</v>
      </c>
      <c r="AF27" s="37"/>
      <c r="AG27" s="96"/>
      <c r="AH27" s="96"/>
      <c r="AI27" s="96">
        <f t="shared" ca="1" si="150"/>
        <v>0</v>
      </c>
      <c r="AJ27" s="99">
        <f t="shared" ca="1" si="150"/>
        <v>0</v>
      </c>
      <c r="AK27" s="99">
        <f t="shared" ca="1" si="150"/>
        <v>0</v>
      </c>
      <c r="AL27" s="99">
        <f t="shared" ca="1" si="150"/>
        <v>0</v>
      </c>
      <c r="AM27" s="99">
        <f t="shared" ca="1" si="150"/>
        <v>0</v>
      </c>
      <c r="AN27" s="161">
        <f>INDEX('Program Inputs'!$R:$R,MATCH($B27,'Program Inputs'!$B:$B,0))</f>
        <v>0</v>
      </c>
      <c r="AO27" s="161">
        <f>INDEX('Program Inputs'!$Q:$Q,MATCH($B27,'Program Inputs'!$B:$B,0))</f>
        <v>0</v>
      </c>
      <c r="AP27" s="99">
        <f t="shared" si="151"/>
        <v>0</v>
      </c>
      <c r="AQ27" s="37"/>
      <c r="AR27" s="99">
        <f t="shared" ca="1" si="152"/>
        <v>0</v>
      </c>
      <c r="AS27" s="99">
        <f t="shared" ca="1" si="152"/>
        <v>0</v>
      </c>
      <c r="AT27" s="161">
        <f t="shared" si="136"/>
        <v>0</v>
      </c>
      <c r="AU27" s="99">
        <f>SUMPRODUCT(--($CX$9:$EX$9=$H27)*$AO27,'General Inputs'!$K$40:$BK$40)</f>
        <v>0</v>
      </c>
      <c r="AV27" s="99">
        <f t="shared" ca="1" si="153"/>
        <v>0</v>
      </c>
      <c r="AW27" s="99">
        <f t="shared" ca="1" si="153"/>
        <v>0</v>
      </c>
      <c r="AX27" s="99">
        <f t="shared" ca="1" si="153"/>
        <v>0</v>
      </c>
      <c r="AY27" s="97">
        <f t="shared" ca="1" si="153"/>
        <v>0</v>
      </c>
      <c r="AZ27" s="37"/>
      <c r="BA27" s="99">
        <f t="shared" ca="1" si="154"/>
        <v>0</v>
      </c>
      <c r="BB27" s="101" t="e">
        <f t="shared" ca="1" si="155"/>
        <v>#DIV/0!</v>
      </c>
      <c r="BC27" s="99">
        <f t="shared" ca="1" si="156"/>
        <v>0</v>
      </c>
      <c r="BD27" s="99">
        <f t="shared" ca="1" si="157"/>
        <v>0</v>
      </c>
      <c r="BE27" s="99">
        <f t="shared" ca="1" si="158"/>
        <v>0</v>
      </c>
      <c r="BF27" s="99">
        <f t="shared" ca="1" si="159"/>
        <v>0</v>
      </c>
      <c r="BG27" s="99">
        <f t="shared" si="160"/>
        <v>0</v>
      </c>
      <c r="BH27" s="99">
        <f t="shared" ca="1" si="161"/>
        <v>0</v>
      </c>
      <c r="BI27" s="37"/>
      <c r="BJ27" s="99">
        <f t="shared" ca="1" si="162"/>
        <v>0</v>
      </c>
      <c r="BK27" s="101" t="e">
        <f t="shared" ca="1" si="163"/>
        <v>#DIV/0!</v>
      </c>
      <c r="BL27" s="99">
        <f t="shared" ca="1" si="164"/>
        <v>0</v>
      </c>
      <c r="BM27" s="99">
        <f t="shared" ca="1" si="165"/>
        <v>0</v>
      </c>
      <c r="BN27" s="99">
        <f t="shared" ca="1" si="166"/>
        <v>0</v>
      </c>
      <c r="BO27" s="99">
        <f t="shared" ca="1" si="167"/>
        <v>0</v>
      </c>
      <c r="BP27" s="99">
        <f t="shared" ca="1" si="168"/>
        <v>0</v>
      </c>
      <c r="BQ27" s="99">
        <f t="shared" si="169"/>
        <v>0</v>
      </c>
      <c r="BR27" s="99">
        <f t="shared" ca="1" si="170"/>
        <v>0</v>
      </c>
      <c r="BS27" s="37"/>
      <c r="BT27" s="99">
        <f t="shared" ca="1" si="171"/>
        <v>0</v>
      </c>
      <c r="BU27" s="101" t="e">
        <f t="shared" ca="1" si="172"/>
        <v>#DIV/0!</v>
      </c>
      <c r="BV27" s="101" t="e">
        <f t="shared" ca="1" si="173"/>
        <v>#DIV/0!</v>
      </c>
      <c r="BW27" s="99">
        <f t="shared" ca="1" si="174"/>
        <v>0</v>
      </c>
      <c r="BX27" s="99">
        <f t="shared" ca="1" si="175"/>
        <v>0</v>
      </c>
      <c r="BY27" s="99">
        <f t="shared" ca="1" si="176"/>
        <v>0</v>
      </c>
      <c r="BZ27" s="99">
        <f t="shared" si="177"/>
        <v>0</v>
      </c>
      <c r="CA27" s="99">
        <f t="shared" ca="1" si="178"/>
        <v>0</v>
      </c>
      <c r="CB27" s="37"/>
      <c r="CC27" s="99">
        <f t="shared" ca="1" si="179"/>
        <v>0</v>
      </c>
      <c r="CD27" s="101" t="e">
        <f t="shared" ca="1" si="180"/>
        <v>#DIV/0!</v>
      </c>
      <c r="CE27" s="102" t="e">
        <f t="shared" ca="1" si="181"/>
        <v>#DIV/0!</v>
      </c>
      <c r="CF27" s="99">
        <f t="shared" si="182"/>
        <v>0</v>
      </c>
      <c r="CG27" s="99">
        <f t="shared" ca="1" si="183"/>
        <v>0</v>
      </c>
      <c r="CH27" s="99">
        <f t="shared" ca="1" si="184"/>
        <v>0</v>
      </c>
      <c r="CI27" s="99">
        <f t="shared" ca="1" si="185"/>
        <v>0</v>
      </c>
      <c r="CJ27" s="99">
        <f t="shared" si="186"/>
        <v>0</v>
      </c>
      <c r="CK27" s="99">
        <f t="shared" si="187"/>
        <v>0</v>
      </c>
      <c r="CL27" s="37"/>
      <c r="CM27" s="99">
        <f t="shared" ca="1" si="188"/>
        <v>0</v>
      </c>
      <c r="CN27" s="101" t="e">
        <f t="shared" ca="1" si="189"/>
        <v>#DIV/0!</v>
      </c>
      <c r="CO27" s="126"/>
      <c r="CP27" s="99">
        <f t="shared" ca="1" si="190"/>
        <v>0</v>
      </c>
      <c r="CQ27" s="99">
        <f t="shared" ca="1" si="191"/>
        <v>0</v>
      </c>
      <c r="CR27" s="99">
        <f t="shared" ca="1" si="192"/>
        <v>0</v>
      </c>
      <c r="CS27" s="99">
        <f t="shared" ca="1" si="193"/>
        <v>0</v>
      </c>
      <c r="CT27" s="99">
        <f t="shared" ca="1" si="194"/>
        <v>0</v>
      </c>
      <c r="CU27" s="99">
        <f t="shared" si="195"/>
        <v>0</v>
      </c>
      <c r="CV27" s="99">
        <f t="shared" si="196"/>
        <v>0</v>
      </c>
      <c r="CW27" s="37"/>
      <c r="CX27" s="48">
        <f t="shared" ca="1" si="197"/>
        <v>0</v>
      </c>
      <c r="CY27" s="48">
        <f t="shared" ca="1" si="197"/>
        <v>0</v>
      </c>
      <c r="CZ27" s="48">
        <f t="shared" ca="1" si="197"/>
        <v>0</v>
      </c>
      <c r="DA27" s="48">
        <f t="shared" ca="1" si="197"/>
        <v>0</v>
      </c>
      <c r="DB27" s="48">
        <f t="shared" ca="1" si="197"/>
        <v>0</v>
      </c>
      <c r="DC27" s="48">
        <f t="shared" ca="1" si="197"/>
        <v>0</v>
      </c>
      <c r="DD27" s="48">
        <f t="shared" ca="1" si="197"/>
        <v>0</v>
      </c>
      <c r="DE27" s="48">
        <f t="shared" ca="1" si="197"/>
        <v>0</v>
      </c>
      <c r="DF27" s="48">
        <f t="shared" ca="1" si="197"/>
        <v>0</v>
      </c>
      <c r="DG27" s="48">
        <f t="shared" ca="1" si="197"/>
        <v>0</v>
      </c>
      <c r="DH27" s="48">
        <f t="shared" ca="1" si="198"/>
        <v>0</v>
      </c>
      <c r="DI27" s="48">
        <f t="shared" ca="1" si="198"/>
        <v>0</v>
      </c>
      <c r="DJ27" s="48">
        <f t="shared" ca="1" si="198"/>
        <v>0</v>
      </c>
      <c r="DK27" s="48">
        <f t="shared" ca="1" si="198"/>
        <v>0</v>
      </c>
      <c r="DL27" s="48">
        <f t="shared" ca="1" si="198"/>
        <v>0</v>
      </c>
      <c r="DM27" s="48">
        <f t="shared" ca="1" si="198"/>
        <v>0</v>
      </c>
      <c r="DN27" s="48">
        <f t="shared" ca="1" si="198"/>
        <v>0</v>
      </c>
      <c r="DO27" s="48">
        <f t="shared" ca="1" si="198"/>
        <v>0</v>
      </c>
      <c r="DP27" s="48">
        <f t="shared" ca="1" si="198"/>
        <v>0</v>
      </c>
      <c r="DQ27" s="48">
        <f t="shared" ca="1" si="198"/>
        <v>0</v>
      </c>
      <c r="DR27" s="48">
        <f t="shared" ca="1" si="199"/>
        <v>0</v>
      </c>
      <c r="DS27" s="48">
        <f t="shared" ca="1" si="199"/>
        <v>0</v>
      </c>
      <c r="DT27" s="48">
        <f t="shared" ca="1" si="199"/>
        <v>0</v>
      </c>
      <c r="DU27" s="48">
        <f t="shared" ca="1" si="199"/>
        <v>0</v>
      </c>
      <c r="DV27" s="48">
        <f t="shared" ca="1" si="199"/>
        <v>0</v>
      </c>
      <c r="DW27" s="48">
        <f t="shared" ca="1" si="199"/>
        <v>0</v>
      </c>
      <c r="DX27" s="48">
        <f t="shared" ca="1" si="199"/>
        <v>0</v>
      </c>
      <c r="DY27" s="48">
        <f t="shared" ca="1" si="199"/>
        <v>0</v>
      </c>
      <c r="DZ27" s="48">
        <f t="shared" ca="1" si="199"/>
        <v>0</v>
      </c>
      <c r="EA27" s="48">
        <f t="shared" ca="1" si="199"/>
        <v>0</v>
      </c>
      <c r="EB27" s="48">
        <f t="shared" ca="1" si="200"/>
        <v>0</v>
      </c>
      <c r="EC27" s="48">
        <f t="shared" ca="1" si="200"/>
        <v>0</v>
      </c>
      <c r="ED27" s="48">
        <f t="shared" ca="1" si="200"/>
        <v>0</v>
      </c>
      <c r="EE27" s="48">
        <f t="shared" ca="1" si="200"/>
        <v>0</v>
      </c>
      <c r="EF27" s="48">
        <f t="shared" ca="1" si="200"/>
        <v>0</v>
      </c>
      <c r="EG27" s="48">
        <f t="shared" ca="1" si="200"/>
        <v>0</v>
      </c>
      <c r="EH27" s="48">
        <f t="shared" ca="1" si="200"/>
        <v>0</v>
      </c>
      <c r="EI27" s="48">
        <f t="shared" ca="1" si="200"/>
        <v>0</v>
      </c>
      <c r="EJ27" s="48">
        <f t="shared" ca="1" si="200"/>
        <v>0</v>
      </c>
      <c r="EK27" s="48">
        <f t="shared" ca="1" si="200"/>
        <v>0</v>
      </c>
      <c r="EL27" s="48">
        <f t="shared" ca="1" si="201"/>
        <v>0</v>
      </c>
      <c r="EM27" s="48">
        <f t="shared" ca="1" si="201"/>
        <v>0</v>
      </c>
      <c r="EN27" s="48">
        <f t="shared" ca="1" si="201"/>
        <v>0</v>
      </c>
      <c r="EO27" s="48">
        <f t="shared" ca="1" si="201"/>
        <v>0</v>
      </c>
      <c r="EP27" s="48">
        <f t="shared" ca="1" si="201"/>
        <v>0</v>
      </c>
      <c r="EQ27" s="48">
        <f t="shared" ca="1" si="201"/>
        <v>0</v>
      </c>
      <c r="ER27" s="48">
        <f t="shared" ca="1" si="201"/>
        <v>0</v>
      </c>
      <c r="ES27" s="48">
        <f t="shared" ca="1" si="201"/>
        <v>0</v>
      </c>
      <c r="ET27" s="48">
        <f t="shared" ca="1" si="201"/>
        <v>0</v>
      </c>
      <c r="EU27" s="48">
        <f t="shared" ca="1" si="201"/>
        <v>0</v>
      </c>
      <c r="EV27" s="48">
        <f t="shared" ca="1" si="201"/>
        <v>0</v>
      </c>
      <c r="EW27" s="48">
        <f t="shared" ca="1" si="201"/>
        <v>0</v>
      </c>
      <c r="EX27" s="48">
        <f t="shared" ca="1" si="201"/>
        <v>0</v>
      </c>
      <c r="EY27" s="68"/>
      <c r="EZ27" s="48">
        <f t="shared" ca="1" si="202"/>
        <v>0</v>
      </c>
      <c r="FA27" s="48">
        <f t="shared" ca="1" si="202"/>
        <v>0</v>
      </c>
      <c r="FB27" s="48">
        <f t="shared" ca="1" si="202"/>
        <v>0</v>
      </c>
      <c r="FC27" s="48">
        <f t="shared" ca="1" si="202"/>
        <v>0</v>
      </c>
      <c r="FD27" s="48">
        <f t="shared" ca="1" si="202"/>
        <v>0</v>
      </c>
      <c r="FE27" s="48">
        <f t="shared" ca="1" si="202"/>
        <v>0</v>
      </c>
      <c r="FF27" s="48">
        <f t="shared" ca="1" si="202"/>
        <v>0</v>
      </c>
      <c r="FG27" s="48">
        <f t="shared" ca="1" si="202"/>
        <v>0</v>
      </c>
      <c r="FH27" s="48">
        <f t="shared" ca="1" si="202"/>
        <v>0</v>
      </c>
      <c r="FI27" s="48">
        <f t="shared" ca="1" si="202"/>
        <v>0</v>
      </c>
      <c r="FJ27" s="48">
        <f t="shared" ca="1" si="203"/>
        <v>0</v>
      </c>
      <c r="FK27" s="48">
        <f t="shared" ca="1" si="203"/>
        <v>0</v>
      </c>
      <c r="FL27" s="48">
        <f t="shared" ca="1" si="203"/>
        <v>0</v>
      </c>
      <c r="FM27" s="48">
        <f t="shared" ca="1" si="203"/>
        <v>0</v>
      </c>
      <c r="FN27" s="48">
        <f t="shared" ca="1" si="203"/>
        <v>0</v>
      </c>
      <c r="FO27" s="48">
        <f t="shared" ca="1" si="203"/>
        <v>0</v>
      </c>
      <c r="FP27" s="48">
        <f t="shared" ca="1" si="203"/>
        <v>0</v>
      </c>
      <c r="FQ27" s="48">
        <f t="shared" ca="1" si="203"/>
        <v>0</v>
      </c>
      <c r="FR27" s="48">
        <f t="shared" ca="1" si="203"/>
        <v>0</v>
      </c>
      <c r="FS27" s="48">
        <f t="shared" ca="1" si="203"/>
        <v>0</v>
      </c>
      <c r="FT27" s="48">
        <f t="shared" ca="1" si="204"/>
        <v>0</v>
      </c>
      <c r="FU27" s="48">
        <f t="shared" ca="1" si="204"/>
        <v>0</v>
      </c>
      <c r="FV27" s="48">
        <f t="shared" ca="1" si="204"/>
        <v>0</v>
      </c>
      <c r="FW27" s="48">
        <f t="shared" ca="1" si="204"/>
        <v>0</v>
      </c>
      <c r="FX27" s="48">
        <f t="shared" ca="1" si="204"/>
        <v>0</v>
      </c>
      <c r="FY27" s="48">
        <f t="shared" ca="1" si="204"/>
        <v>0</v>
      </c>
      <c r="FZ27" s="48">
        <f t="shared" ca="1" si="204"/>
        <v>0</v>
      </c>
      <c r="GA27" s="48">
        <f t="shared" ca="1" si="204"/>
        <v>0</v>
      </c>
      <c r="GB27" s="48">
        <f t="shared" ca="1" si="204"/>
        <v>0</v>
      </c>
      <c r="GC27" s="48">
        <f t="shared" ca="1" si="204"/>
        <v>0</v>
      </c>
      <c r="GD27" s="48">
        <f t="shared" ca="1" si="205"/>
        <v>0</v>
      </c>
      <c r="GE27" s="48">
        <f t="shared" ca="1" si="205"/>
        <v>0</v>
      </c>
      <c r="GF27" s="48">
        <f t="shared" ca="1" si="205"/>
        <v>0</v>
      </c>
      <c r="GG27" s="48">
        <f t="shared" ca="1" si="205"/>
        <v>0</v>
      </c>
      <c r="GH27" s="48">
        <f t="shared" ca="1" si="205"/>
        <v>0</v>
      </c>
      <c r="GI27" s="48">
        <f t="shared" ca="1" si="205"/>
        <v>0</v>
      </c>
      <c r="GJ27" s="48">
        <f t="shared" ca="1" si="205"/>
        <v>0</v>
      </c>
      <c r="GK27" s="48">
        <f t="shared" ca="1" si="205"/>
        <v>0</v>
      </c>
      <c r="GL27" s="48">
        <f t="shared" ca="1" si="205"/>
        <v>0</v>
      </c>
      <c r="GM27" s="48">
        <f t="shared" ca="1" si="205"/>
        <v>0</v>
      </c>
      <c r="GN27" s="48">
        <f t="shared" ca="1" si="206"/>
        <v>0</v>
      </c>
      <c r="GO27" s="48">
        <f t="shared" ca="1" si="206"/>
        <v>0</v>
      </c>
      <c r="GP27" s="48">
        <f t="shared" ca="1" si="206"/>
        <v>0</v>
      </c>
      <c r="GQ27" s="48">
        <f t="shared" ca="1" si="206"/>
        <v>0</v>
      </c>
      <c r="GR27" s="48">
        <f t="shared" ca="1" si="206"/>
        <v>0</v>
      </c>
      <c r="GS27" s="48">
        <f t="shared" ca="1" si="206"/>
        <v>0</v>
      </c>
      <c r="GT27" s="48">
        <f t="shared" ca="1" si="206"/>
        <v>0</v>
      </c>
      <c r="GU27" s="48">
        <f t="shared" ca="1" si="206"/>
        <v>0</v>
      </c>
      <c r="GV27" s="48">
        <f t="shared" ca="1" si="206"/>
        <v>0</v>
      </c>
      <c r="GW27" s="48">
        <f t="shared" ca="1" si="206"/>
        <v>0</v>
      </c>
      <c r="GX27" s="48">
        <f t="shared" ca="1" si="206"/>
        <v>0</v>
      </c>
      <c r="GY27" s="48">
        <f t="shared" ca="1" si="206"/>
        <v>0</v>
      </c>
      <c r="GZ27" s="48">
        <f t="shared" ca="1" si="206"/>
        <v>0</v>
      </c>
      <c r="HA27" s="68"/>
      <c r="HB27" s="148" t="str">
        <f t="shared" ca="1" si="207"/>
        <v>n/a</v>
      </c>
      <c r="HC27" s="148" t="str">
        <f t="shared" ca="1" si="75"/>
        <v>n/a</v>
      </c>
      <c r="HD27" s="148" t="str">
        <f t="shared" ca="1" si="208"/>
        <v>n/a</v>
      </c>
      <c r="HE27" s="148" t="str">
        <f t="shared" ca="1" si="77"/>
        <v>n/a</v>
      </c>
      <c r="HF27" s="148" t="str">
        <f t="shared" ca="1" si="78"/>
        <v>n/a</v>
      </c>
      <c r="HG27" s="146"/>
      <c r="HH27" s="147"/>
      <c r="HI27" s="147"/>
      <c r="HJ27" s="147"/>
      <c r="HK27" s="148"/>
      <c r="HL27" s="147"/>
      <c r="HM27" s="147"/>
      <c r="HN27" s="147"/>
      <c r="HO27" s="148"/>
      <c r="HP27" s="146"/>
      <c r="HQ27" s="147"/>
      <c r="HR27" s="147"/>
      <c r="HS27" s="147"/>
      <c r="HT27" s="148"/>
      <c r="HU27" s="147"/>
      <c r="HV27" s="147"/>
      <c r="HW27" s="147"/>
      <c r="HX27" s="148"/>
      <c r="HY27" s="149"/>
      <c r="HZ27" s="148"/>
      <c r="IA27" s="148"/>
      <c r="IB27" s="150"/>
      <c r="IC27" s="148"/>
      <c r="ID27" s="150"/>
      <c r="IE27" s="148"/>
      <c r="IF27" s="151"/>
    </row>
    <row r="28" spans="1:240" s="36" customFormat="1" ht="14.45" customHeight="1">
      <c r="A28" s="39"/>
      <c r="B28" s="107" t="str">
        <f t="shared" si="145"/>
        <v>C&amp;I_Cross Marketing and Training_All_All_2017_Actual</v>
      </c>
      <c r="C28" s="107"/>
      <c r="D28" s="108" t="s">
        <v>142</v>
      </c>
      <c r="E28" s="108" t="s">
        <v>156</v>
      </c>
      <c r="F28" s="108" t="s">
        <v>28</v>
      </c>
      <c r="G28" s="108" t="s">
        <v>28</v>
      </c>
      <c r="H28" s="108">
        <v>2017</v>
      </c>
      <c r="I28" s="108" t="s">
        <v>161</v>
      </c>
      <c r="J28" s="37"/>
      <c r="K28" s="98"/>
      <c r="L28" s="38">
        <f t="shared" ca="1" si="209"/>
        <v>0</v>
      </c>
      <c r="M28" s="131"/>
      <c r="N28" s="130"/>
      <c r="O28" s="130"/>
      <c r="P28" s="37"/>
      <c r="Q28" s="127">
        <f t="shared" ca="1" si="146"/>
        <v>0</v>
      </c>
      <c r="R28" s="127">
        <f t="shared" ca="1" si="146"/>
        <v>0</v>
      </c>
      <c r="S28" s="127">
        <f t="shared" ca="1" si="146"/>
        <v>0</v>
      </c>
      <c r="T28" s="37"/>
      <c r="U28" s="127">
        <f t="shared" ca="1" si="147"/>
        <v>0</v>
      </c>
      <c r="V28" s="127">
        <f t="shared" ca="1" si="147"/>
        <v>0</v>
      </c>
      <c r="W28" s="127">
        <f t="shared" ca="1" si="147"/>
        <v>0</v>
      </c>
      <c r="X28" s="37"/>
      <c r="Y28" s="127">
        <f t="shared" ca="1" si="148"/>
        <v>0</v>
      </c>
      <c r="Z28" s="127">
        <f t="shared" ca="1" si="148"/>
        <v>0</v>
      </c>
      <c r="AA28" s="127">
        <f t="shared" ca="1" si="148"/>
        <v>0</v>
      </c>
      <c r="AB28" s="37"/>
      <c r="AC28" s="127">
        <f t="shared" ca="1" si="149"/>
        <v>0</v>
      </c>
      <c r="AD28" s="127">
        <f t="shared" ca="1" si="149"/>
        <v>0</v>
      </c>
      <c r="AE28" s="127">
        <f t="shared" ca="1" si="149"/>
        <v>0</v>
      </c>
      <c r="AF28" s="37"/>
      <c r="AG28" s="96"/>
      <c r="AH28" s="96"/>
      <c r="AI28" s="96">
        <f t="shared" ca="1" si="150"/>
        <v>0</v>
      </c>
      <c r="AJ28" s="99">
        <f t="shared" ca="1" si="150"/>
        <v>0</v>
      </c>
      <c r="AK28" s="99">
        <f t="shared" ca="1" si="150"/>
        <v>0</v>
      </c>
      <c r="AL28" s="99">
        <f t="shared" ca="1" si="150"/>
        <v>0</v>
      </c>
      <c r="AM28" s="99">
        <f t="shared" ca="1" si="150"/>
        <v>0</v>
      </c>
      <c r="AN28" s="161">
        <f>INDEX('Program Inputs'!$R:$R,MATCH($B28,'Program Inputs'!$B:$B,0))</f>
        <v>0</v>
      </c>
      <c r="AO28" s="161">
        <f>INDEX('Program Inputs'!$Q:$Q,MATCH($B28,'Program Inputs'!$B:$B,0))</f>
        <v>0</v>
      </c>
      <c r="AP28" s="99">
        <f t="shared" si="151"/>
        <v>0</v>
      </c>
      <c r="AQ28" s="37"/>
      <c r="AR28" s="99">
        <f t="shared" ca="1" si="152"/>
        <v>0</v>
      </c>
      <c r="AS28" s="99">
        <f t="shared" ca="1" si="152"/>
        <v>0</v>
      </c>
      <c r="AT28" s="161">
        <f t="shared" si="136"/>
        <v>0</v>
      </c>
      <c r="AU28" s="99">
        <f>SUMPRODUCT(--($CX$9:$EX$9=$H28)*$AO28,'General Inputs'!$K$40:$BK$40)</f>
        <v>0</v>
      </c>
      <c r="AV28" s="99">
        <f t="shared" ca="1" si="153"/>
        <v>0</v>
      </c>
      <c r="AW28" s="99">
        <f t="shared" ca="1" si="153"/>
        <v>0</v>
      </c>
      <c r="AX28" s="99">
        <f t="shared" ca="1" si="153"/>
        <v>0</v>
      </c>
      <c r="AY28" s="97">
        <f t="shared" ca="1" si="153"/>
        <v>0</v>
      </c>
      <c r="AZ28" s="37"/>
      <c r="BA28" s="99">
        <f t="shared" ca="1" si="154"/>
        <v>0</v>
      </c>
      <c r="BB28" s="101" t="e">
        <f t="shared" ca="1" si="155"/>
        <v>#DIV/0!</v>
      </c>
      <c r="BC28" s="99">
        <f t="shared" ca="1" si="156"/>
        <v>0</v>
      </c>
      <c r="BD28" s="99">
        <f t="shared" ca="1" si="157"/>
        <v>0</v>
      </c>
      <c r="BE28" s="99">
        <f t="shared" ca="1" si="158"/>
        <v>0</v>
      </c>
      <c r="BF28" s="99">
        <f t="shared" ca="1" si="159"/>
        <v>0</v>
      </c>
      <c r="BG28" s="99">
        <f t="shared" si="160"/>
        <v>0</v>
      </c>
      <c r="BH28" s="99">
        <f t="shared" ca="1" si="161"/>
        <v>0</v>
      </c>
      <c r="BI28" s="37"/>
      <c r="BJ28" s="99">
        <f t="shared" ca="1" si="162"/>
        <v>0</v>
      </c>
      <c r="BK28" s="101" t="e">
        <f t="shared" ca="1" si="163"/>
        <v>#DIV/0!</v>
      </c>
      <c r="BL28" s="99">
        <f t="shared" ca="1" si="164"/>
        <v>0</v>
      </c>
      <c r="BM28" s="99">
        <f t="shared" ca="1" si="165"/>
        <v>0</v>
      </c>
      <c r="BN28" s="99">
        <f t="shared" ca="1" si="166"/>
        <v>0</v>
      </c>
      <c r="BO28" s="99">
        <f t="shared" ca="1" si="167"/>
        <v>0</v>
      </c>
      <c r="BP28" s="99">
        <f t="shared" ca="1" si="168"/>
        <v>0</v>
      </c>
      <c r="BQ28" s="99">
        <f t="shared" si="169"/>
        <v>0</v>
      </c>
      <c r="BR28" s="99">
        <f t="shared" ca="1" si="170"/>
        <v>0</v>
      </c>
      <c r="BS28" s="37"/>
      <c r="BT28" s="99">
        <f t="shared" ca="1" si="171"/>
        <v>0</v>
      </c>
      <c r="BU28" s="101" t="e">
        <f t="shared" ca="1" si="172"/>
        <v>#DIV/0!</v>
      </c>
      <c r="BV28" s="101" t="e">
        <f t="shared" ca="1" si="173"/>
        <v>#DIV/0!</v>
      </c>
      <c r="BW28" s="99">
        <f t="shared" ca="1" si="174"/>
        <v>0</v>
      </c>
      <c r="BX28" s="99">
        <f t="shared" ca="1" si="175"/>
        <v>0</v>
      </c>
      <c r="BY28" s="99">
        <f t="shared" ca="1" si="176"/>
        <v>0</v>
      </c>
      <c r="BZ28" s="99">
        <f t="shared" si="177"/>
        <v>0</v>
      </c>
      <c r="CA28" s="99">
        <f t="shared" ca="1" si="178"/>
        <v>0</v>
      </c>
      <c r="CB28" s="37"/>
      <c r="CC28" s="99">
        <f t="shared" ca="1" si="179"/>
        <v>0</v>
      </c>
      <c r="CD28" s="101" t="e">
        <f t="shared" ca="1" si="180"/>
        <v>#DIV/0!</v>
      </c>
      <c r="CE28" s="102" t="e">
        <f t="shared" ca="1" si="181"/>
        <v>#DIV/0!</v>
      </c>
      <c r="CF28" s="99">
        <f t="shared" si="182"/>
        <v>0</v>
      </c>
      <c r="CG28" s="99">
        <f t="shared" ca="1" si="183"/>
        <v>0</v>
      </c>
      <c r="CH28" s="99">
        <f t="shared" ca="1" si="184"/>
        <v>0</v>
      </c>
      <c r="CI28" s="99">
        <f t="shared" ca="1" si="185"/>
        <v>0</v>
      </c>
      <c r="CJ28" s="99">
        <f t="shared" si="186"/>
        <v>0</v>
      </c>
      <c r="CK28" s="99">
        <f t="shared" si="187"/>
        <v>0</v>
      </c>
      <c r="CL28" s="37"/>
      <c r="CM28" s="99">
        <f t="shared" ca="1" si="188"/>
        <v>0</v>
      </c>
      <c r="CN28" s="101" t="e">
        <f t="shared" ca="1" si="189"/>
        <v>#DIV/0!</v>
      </c>
      <c r="CO28" s="126"/>
      <c r="CP28" s="99">
        <f t="shared" ca="1" si="190"/>
        <v>0</v>
      </c>
      <c r="CQ28" s="99">
        <f t="shared" ca="1" si="191"/>
        <v>0</v>
      </c>
      <c r="CR28" s="99">
        <f t="shared" ca="1" si="192"/>
        <v>0</v>
      </c>
      <c r="CS28" s="99">
        <f t="shared" ca="1" si="193"/>
        <v>0</v>
      </c>
      <c r="CT28" s="99">
        <f t="shared" ca="1" si="194"/>
        <v>0</v>
      </c>
      <c r="CU28" s="99">
        <f t="shared" si="195"/>
        <v>0</v>
      </c>
      <c r="CV28" s="99">
        <f t="shared" si="196"/>
        <v>0</v>
      </c>
      <c r="CW28" s="37"/>
      <c r="CX28" s="48">
        <f t="shared" ca="1" si="197"/>
        <v>0</v>
      </c>
      <c r="CY28" s="48">
        <f t="shared" ca="1" si="197"/>
        <v>0</v>
      </c>
      <c r="CZ28" s="48">
        <f t="shared" ca="1" si="197"/>
        <v>0</v>
      </c>
      <c r="DA28" s="48">
        <f t="shared" ca="1" si="197"/>
        <v>0</v>
      </c>
      <c r="DB28" s="48">
        <f t="shared" ca="1" si="197"/>
        <v>0</v>
      </c>
      <c r="DC28" s="48">
        <f t="shared" ca="1" si="197"/>
        <v>0</v>
      </c>
      <c r="DD28" s="48">
        <f t="shared" ca="1" si="197"/>
        <v>0</v>
      </c>
      <c r="DE28" s="48">
        <f t="shared" ca="1" si="197"/>
        <v>0</v>
      </c>
      <c r="DF28" s="48">
        <f t="shared" ca="1" si="197"/>
        <v>0</v>
      </c>
      <c r="DG28" s="48">
        <f t="shared" ca="1" si="197"/>
        <v>0</v>
      </c>
      <c r="DH28" s="48">
        <f t="shared" ca="1" si="198"/>
        <v>0</v>
      </c>
      <c r="DI28" s="48">
        <f t="shared" ca="1" si="198"/>
        <v>0</v>
      </c>
      <c r="DJ28" s="48">
        <f t="shared" ca="1" si="198"/>
        <v>0</v>
      </c>
      <c r="DK28" s="48">
        <f t="shared" ca="1" si="198"/>
        <v>0</v>
      </c>
      <c r="DL28" s="48">
        <f t="shared" ca="1" si="198"/>
        <v>0</v>
      </c>
      <c r="DM28" s="48">
        <f t="shared" ca="1" si="198"/>
        <v>0</v>
      </c>
      <c r="DN28" s="48">
        <f t="shared" ca="1" si="198"/>
        <v>0</v>
      </c>
      <c r="DO28" s="48">
        <f t="shared" ca="1" si="198"/>
        <v>0</v>
      </c>
      <c r="DP28" s="48">
        <f t="shared" ca="1" si="198"/>
        <v>0</v>
      </c>
      <c r="DQ28" s="48">
        <f t="shared" ca="1" si="198"/>
        <v>0</v>
      </c>
      <c r="DR28" s="48">
        <f t="shared" ca="1" si="199"/>
        <v>0</v>
      </c>
      <c r="DS28" s="48">
        <f t="shared" ca="1" si="199"/>
        <v>0</v>
      </c>
      <c r="DT28" s="48">
        <f t="shared" ca="1" si="199"/>
        <v>0</v>
      </c>
      <c r="DU28" s="48">
        <f t="shared" ca="1" si="199"/>
        <v>0</v>
      </c>
      <c r="DV28" s="48">
        <f t="shared" ca="1" si="199"/>
        <v>0</v>
      </c>
      <c r="DW28" s="48">
        <f t="shared" ca="1" si="199"/>
        <v>0</v>
      </c>
      <c r="DX28" s="48">
        <f t="shared" ca="1" si="199"/>
        <v>0</v>
      </c>
      <c r="DY28" s="48">
        <f t="shared" ca="1" si="199"/>
        <v>0</v>
      </c>
      <c r="DZ28" s="48">
        <f t="shared" ca="1" si="199"/>
        <v>0</v>
      </c>
      <c r="EA28" s="48">
        <f t="shared" ca="1" si="199"/>
        <v>0</v>
      </c>
      <c r="EB28" s="48">
        <f t="shared" ca="1" si="200"/>
        <v>0</v>
      </c>
      <c r="EC28" s="48">
        <f t="shared" ca="1" si="200"/>
        <v>0</v>
      </c>
      <c r="ED28" s="48">
        <f t="shared" ca="1" si="200"/>
        <v>0</v>
      </c>
      <c r="EE28" s="48">
        <f t="shared" ca="1" si="200"/>
        <v>0</v>
      </c>
      <c r="EF28" s="48">
        <f t="shared" ca="1" si="200"/>
        <v>0</v>
      </c>
      <c r="EG28" s="48">
        <f t="shared" ca="1" si="200"/>
        <v>0</v>
      </c>
      <c r="EH28" s="48">
        <f t="shared" ca="1" si="200"/>
        <v>0</v>
      </c>
      <c r="EI28" s="48">
        <f t="shared" ca="1" si="200"/>
        <v>0</v>
      </c>
      <c r="EJ28" s="48">
        <f t="shared" ca="1" si="200"/>
        <v>0</v>
      </c>
      <c r="EK28" s="48">
        <f t="shared" ca="1" si="200"/>
        <v>0</v>
      </c>
      <c r="EL28" s="48">
        <f t="shared" ca="1" si="201"/>
        <v>0</v>
      </c>
      <c r="EM28" s="48">
        <f t="shared" ca="1" si="201"/>
        <v>0</v>
      </c>
      <c r="EN28" s="48">
        <f t="shared" ca="1" si="201"/>
        <v>0</v>
      </c>
      <c r="EO28" s="48">
        <f t="shared" ca="1" si="201"/>
        <v>0</v>
      </c>
      <c r="EP28" s="48">
        <f t="shared" ca="1" si="201"/>
        <v>0</v>
      </c>
      <c r="EQ28" s="48">
        <f t="shared" ca="1" si="201"/>
        <v>0</v>
      </c>
      <c r="ER28" s="48">
        <f t="shared" ca="1" si="201"/>
        <v>0</v>
      </c>
      <c r="ES28" s="48">
        <f t="shared" ca="1" si="201"/>
        <v>0</v>
      </c>
      <c r="ET28" s="48">
        <f t="shared" ca="1" si="201"/>
        <v>0</v>
      </c>
      <c r="EU28" s="48">
        <f t="shared" ca="1" si="201"/>
        <v>0</v>
      </c>
      <c r="EV28" s="48">
        <f t="shared" ca="1" si="201"/>
        <v>0</v>
      </c>
      <c r="EW28" s="48">
        <f t="shared" ca="1" si="201"/>
        <v>0</v>
      </c>
      <c r="EX28" s="48">
        <f t="shared" ca="1" si="201"/>
        <v>0</v>
      </c>
      <c r="EY28" s="68"/>
      <c r="EZ28" s="48">
        <f t="shared" ca="1" si="202"/>
        <v>0</v>
      </c>
      <c r="FA28" s="48">
        <f t="shared" ca="1" si="202"/>
        <v>0</v>
      </c>
      <c r="FB28" s="48">
        <f t="shared" ca="1" si="202"/>
        <v>0</v>
      </c>
      <c r="FC28" s="48">
        <f t="shared" ca="1" si="202"/>
        <v>0</v>
      </c>
      <c r="FD28" s="48">
        <f t="shared" ca="1" si="202"/>
        <v>0</v>
      </c>
      <c r="FE28" s="48">
        <f t="shared" ca="1" si="202"/>
        <v>0</v>
      </c>
      <c r="FF28" s="48">
        <f t="shared" ca="1" si="202"/>
        <v>0</v>
      </c>
      <c r="FG28" s="48">
        <f t="shared" ca="1" si="202"/>
        <v>0</v>
      </c>
      <c r="FH28" s="48">
        <f t="shared" ca="1" si="202"/>
        <v>0</v>
      </c>
      <c r="FI28" s="48">
        <f t="shared" ca="1" si="202"/>
        <v>0</v>
      </c>
      <c r="FJ28" s="48">
        <f t="shared" ca="1" si="203"/>
        <v>0</v>
      </c>
      <c r="FK28" s="48">
        <f t="shared" ca="1" si="203"/>
        <v>0</v>
      </c>
      <c r="FL28" s="48">
        <f t="shared" ca="1" si="203"/>
        <v>0</v>
      </c>
      <c r="FM28" s="48">
        <f t="shared" ca="1" si="203"/>
        <v>0</v>
      </c>
      <c r="FN28" s="48">
        <f t="shared" ca="1" si="203"/>
        <v>0</v>
      </c>
      <c r="FO28" s="48">
        <f t="shared" ca="1" si="203"/>
        <v>0</v>
      </c>
      <c r="FP28" s="48">
        <f t="shared" ca="1" si="203"/>
        <v>0</v>
      </c>
      <c r="FQ28" s="48">
        <f t="shared" ca="1" si="203"/>
        <v>0</v>
      </c>
      <c r="FR28" s="48">
        <f t="shared" ca="1" si="203"/>
        <v>0</v>
      </c>
      <c r="FS28" s="48">
        <f t="shared" ca="1" si="203"/>
        <v>0</v>
      </c>
      <c r="FT28" s="48">
        <f t="shared" ca="1" si="204"/>
        <v>0</v>
      </c>
      <c r="FU28" s="48">
        <f t="shared" ca="1" si="204"/>
        <v>0</v>
      </c>
      <c r="FV28" s="48">
        <f t="shared" ca="1" si="204"/>
        <v>0</v>
      </c>
      <c r="FW28" s="48">
        <f t="shared" ca="1" si="204"/>
        <v>0</v>
      </c>
      <c r="FX28" s="48">
        <f t="shared" ca="1" si="204"/>
        <v>0</v>
      </c>
      <c r="FY28" s="48">
        <f t="shared" ca="1" si="204"/>
        <v>0</v>
      </c>
      <c r="FZ28" s="48">
        <f t="shared" ca="1" si="204"/>
        <v>0</v>
      </c>
      <c r="GA28" s="48">
        <f t="shared" ca="1" si="204"/>
        <v>0</v>
      </c>
      <c r="GB28" s="48">
        <f t="shared" ca="1" si="204"/>
        <v>0</v>
      </c>
      <c r="GC28" s="48">
        <f t="shared" ca="1" si="204"/>
        <v>0</v>
      </c>
      <c r="GD28" s="48">
        <f t="shared" ca="1" si="205"/>
        <v>0</v>
      </c>
      <c r="GE28" s="48">
        <f t="shared" ca="1" si="205"/>
        <v>0</v>
      </c>
      <c r="GF28" s="48">
        <f t="shared" ca="1" si="205"/>
        <v>0</v>
      </c>
      <c r="GG28" s="48">
        <f t="shared" ca="1" si="205"/>
        <v>0</v>
      </c>
      <c r="GH28" s="48">
        <f t="shared" ca="1" si="205"/>
        <v>0</v>
      </c>
      <c r="GI28" s="48">
        <f t="shared" ca="1" si="205"/>
        <v>0</v>
      </c>
      <c r="GJ28" s="48">
        <f t="shared" ca="1" si="205"/>
        <v>0</v>
      </c>
      <c r="GK28" s="48">
        <f t="shared" ca="1" si="205"/>
        <v>0</v>
      </c>
      <c r="GL28" s="48">
        <f t="shared" ca="1" si="205"/>
        <v>0</v>
      </c>
      <c r="GM28" s="48">
        <f t="shared" ca="1" si="205"/>
        <v>0</v>
      </c>
      <c r="GN28" s="48">
        <f t="shared" ca="1" si="206"/>
        <v>0</v>
      </c>
      <c r="GO28" s="48">
        <f t="shared" ca="1" si="206"/>
        <v>0</v>
      </c>
      <c r="GP28" s="48">
        <f t="shared" ca="1" si="206"/>
        <v>0</v>
      </c>
      <c r="GQ28" s="48">
        <f t="shared" ca="1" si="206"/>
        <v>0</v>
      </c>
      <c r="GR28" s="48">
        <f t="shared" ca="1" si="206"/>
        <v>0</v>
      </c>
      <c r="GS28" s="48">
        <f t="shared" ca="1" si="206"/>
        <v>0</v>
      </c>
      <c r="GT28" s="48">
        <f t="shared" ca="1" si="206"/>
        <v>0</v>
      </c>
      <c r="GU28" s="48">
        <f t="shared" ca="1" si="206"/>
        <v>0</v>
      </c>
      <c r="GV28" s="48">
        <f t="shared" ca="1" si="206"/>
        <v>0</v>
      </c>
      <c r="GW28" s="48">
        <f t="shared" ca="1" si="206"/>
        <v>0</v>
      </c>
      <c r="GX28" s="48">
        <f t="shared" ca="1" si="206"/>
        <v>0</v>
      </c>
      <c r="GY28" s="48">
        <f t="shared" ca="1" si="206"/>
        <v>0</v>
      </c>
      <c r="GZ28" s="48">
        <f t="shared" ca="1" si="206"/>
        <v>0</v>
      </c>
      <c r="HA28" s="68"/>
      <c r="HB28" s="148" t="str">
        <f t="shared" ca="1" si="207"/>
        <v>n/a</v>
      </c>
      <c r="HC28" s="148" t="str">
        <f t="shared" ca="1" si="75"/>
        <v>n/a</v>
      </c>
      <c r="HD28" s="148" t="str">
        <f t="shared" ca="1" si="208"/>
        <v>n/a</v>
      </c>
      <c r="HE28" s="148" t="str">
        <f t="shared" ca="1" si="77"/>
        <v>n/a</v>
      </c>
      <c r="HF28" s="148" t="str">
        <f t="shared" ca="1" si="78"/>
        <v>n/a</v>
      </c>
      <c r="HG28" s="146"/>
      <c r="HH28" s="147"/>
      <c r="HI28" s="147"/>
      <c r="HJ28" s="147"/>
      <c r="HK28" s="148"/>
      <c r="HL28" s="147"/>
      <c r="HM28" s="147"/>
      <c r="HN28" s="147"/>
      <c r="HO28" s="148"/>
      <c r="HP28" s="146"/>
      <c r="HQ28" s="147"/>
      <c r="HR28" s="147"/>
      <c r="HS28" s="147"/>
      <c r="HT28" s="148"/>
      <c r="HU28" s="147"/>
      <c r="HV28" s="147"/>
      <c r="HW28" s="147"/>
      <c r="HX28" s="148"/>
      <c r="HY28" s="149"/>
      <c r="HZ28" s="148"/>
      <c r="IA28" s="148"/>
      <c r="IB28" s="150"/>
      <c r="IC28" s="148"/>
      <c r="ID28" s="150"/>
      <c r="IE28" s="148"/>
      <c r="IF28" s="151"/>
    </row>
    <row r="29" spans="1:240" s="36" customFormat="1" ht="14.45" customHeight="1">
      <c r="A29" s="39"/>
      <c r="B29" s="107" t="str">
        <f t="shared" si="145"/>
        <v>C&amp;I_General Administration_All_All_2017_Actual</v>
      </c>
      <c r="C29" s="107"/>
      <c r="D29" s="108" t="s">
        <v>142</v>
      </c>
      <c r="E29" s="108" t="s">
        <v>157</v>
      </c>
      <c r="F29" s="108" t="s">
        <v>28</v>
      </c>
      <c r="G29" s="108" t="s">
        <v>28</v>
      </c>
      <c r="H29" s="108">
        <v>2017</v>
      </c>
      <c r="I29" s="108" t="s">
        <v>161</v>
      </c>
      <c r="J29" s="37"/>
      <c r="K29" s="98"/>
      <c r="L29" s="38">
        <f t="shared" ca="1" si="209"/>
        <v>0</v>
      </c>
      <c r="M29" s="131"/>
      <c r="N29" s="130"/>
      <c r="O29" s="130"/>
      <c r="P29" s="37"/>
      <c r="Q29" s="127">
        <f t="shared" ca="1" si="146"/>
        <v>0</v>
      </c>
      <c r="R29" s="127">
        <f t="shared" ca="1" si="146"/>
        <v>0</v>
      </c>
      <c r="S29" s="127">
        <f t="shared" ca="1" si="146"/>
        <v>0</v>
      </c>
      <c r="T29" s="37"/>
      <c r="U29" s="127">
        <f t="shared" ca="1" si="147"/>
        <v>0</v>
      </c>
      <c r="V29" s="127">
        <f t="shared" ca="1" si="147"/>
        <v>0</v>
      </c>
      <c r="W29" s="127">
        <f t="shared" ca="1" si="147"/>
        <v>0</v>
      </c>
      <c r="X29" s="37"/>
      <c r="Y29" s="127">
        <f t="shared" ca="1" si="148"/>
        <v>0</v>
      </c>
      <c r="Z29" s="127">
        <f t="shared" ca="1" si="148"/>
        <v>0</v>
      </c>
      <c r="AA29" s="127">
        <f t="shared" ca="1" si="148"/>
        <v>0</v>
      </c>
      <c r="AB29" s="37"/>
      <c r="AC29" s="127">
        <f t="shared" ca="1" si="149"/>
        <v>0</v>
      </c>
      <c r="AD29" s="127">
        <f t="shared" ca="1" si="149"/>
        <v>0</v>
      </c>
      <c r="AE29" s="127">
        <f t="shared" ca="1" si="149"/>
        <v>0</v>
      </c>
      <c r="AF29" s="37"/>
      <c r="AG29" s="96"/>
      <c r="AH29" s="96"/>
      <c r="AI29" s="96">
        <f t="shared" ca="1" si="150"/>
        <v>0</v>
      </c>
      <c r="AJ29" s="99">
        <f t="shared" ca="1" si="150"/>
        <v>0</v>
      </c>
      <c r="AK29" s="99">
        <f t="shared" ca="1" si="150"/>
        <v>0</v>
      </c>
      <c r="AL29" s="99">
        <f t="shared" ca="1" si="150"/>
        <v>0</v>
      </c>
      <c r="AM29" s="99">
        <f t="shared" ca="1" si="150"/>
        <v>0</v>
      </c>
      <c r="AN29" s="161">
        <f>INDEX('Program Inputs'!$R:$R,MATCH($B29,'Program Inputs'!$B:$B,0))</f>
        <v>0</v>
      </c>
      <c r="AO29" s="161">
        <f>INDEX('Program Inputs'!$Q:$Q,MATCH($B29,'Program Inputs'!$B:$B,0))</f>
        <v>0</v>
      </c>
      <c r="AP29" s="99">
        <f t="shared" si="151"/>
        <v>0</v>
      </c>
      <c r="AQ29" s="37"/>
      <c r="AR29" s="99">
        <f t="shared" ca="1" si="152"/>
        <v>0</v>
      </c>
      <c r="AS29" s="99">
        <f t="shared" ca="1" si="152"/>
        <v>0</v>
      </c>
      <c r="AT29" s="161">
        <f t="shared" si="136"/>
        <v>0</v>
      </c>
      <c r="AU29" s="99">
        <f>SUMPRODUCT(--($CX$9:$EX$9=$H29)*$AO29,'General Inputs'!$K$40:$BK$40)</f>
        <v>0</v>
      </c>
      <c r="AV29" s="99">
        <f t="shared" ca="1" si="153"/>
        <v>0</v>
      </c>
      <c r="AW29" s="99">
        <f t="shared" ca="1" si="153"/>
        <v>0</v>
      </c>
      <c r="AX29" s="99">
        <f t="shared" ca="1" si="153"/>
        <v>0</v>
      </c>
      <c r="AY29" s="97">
        <f t="shared" ca="1" si="153"/>
        <v>0</v>
      </c>
      <c r="AZ29" s="37"/>
      <c r="BA29" s="99">
        <f t="shared" ca="1" si="154"/>
        <v>0</v>
      </c>
      <c r="BB29" s="101" t="e">
        <f t="shared" ca="1" si="155"/>
        <v>#DIV/0!</v>
      </c>
      <c r="BC29" s="99">
        <f t="shared" ca="1" si="156"/>
        <v>0</v>
      </c>
      <c r="BD29" s="99">
        <f t="shared" ca="1" si="157"/>
        <v>0</v>
      </c>
      <c r="BE29" s="99">
        <f t="shared" ca="1" si="158"/>
        <v>0</v>
      </c>
      <c r="BF29" s="99">
        <f t="shared" ca="1" si="159"/>
        <v>0</v>
      </c>
      <c r="BG29" s="99">
        <f t="shared" si="160"/>
        <v>0</v>
      </c>
      <c r="BH29" s="99">
        <f t="shared" ca="1" si="161"/>
        <v>0</v>
      </c>
      <c r="BI29" s="37"/>
      <c r="BJ29" s="99">
        <f t="shared" ca="1" si="162"/>
        <v>0</v>
      </c>
      <c r="BK29" s="101" t="e">
        <f t="shared" ca="1" si="163"/>
        <v>#DIV/0!</v>
      </c>
      <c r="BL29" s="99">
        <f t="shared" ca="1" si="164"/>
        <v>0</v>
      </c>
      <c r="BM29" s="99">
        <f t="shared" ca="1" si="165"/>
        <v>0</v>
      </c>
      <c r="BN29" s="99">
        <f t="shared" ca="1" si="166"/>
        <v>0</v>
      </c>
      <c r="BO29" s="99">
        <f t="shared" ca="1" si="167"/>
        <v>0</v>
      </c>
      <c r="BP29" s="99">
        <f t="shared" ca="1" si="168"/>
        <v>0</v>
      </c>
      <c r="BQ29" s="99">
        <f t="shared" si="169"/>
        <v>0</v>
      </c>
      <c r="BR29" s="99">
        <f t="shared" ca="1" si="170"/>
        <v>0</v>
      </c>
      <c r="BS29" s="37"/>
      <c r="BT29" s="99">
        <f t="shared" ca="1" si="171"/>
        <v>0</v>
      </c>
      <c r="BU29" s="101" t="e">
        <f t="shared" ca="1" si="172"/>
        <v>#DIV/0!</v>
      </c>
      <c r="BV29" s="101" t="e">
        <f t="shared" ca="1" si="173"/>
        <v>#DIV/0!</v>
      </c>
      <c r="BW29" s="99">
        <f t="shared" ca="1" si="174"/>
        <v>0</v>
      </c>
      <c r="BX29" s="99">
        <f t="shared" ca="1" si="175"/>
        <v>0</v>
      </c>
      <c r="BY29" s="99">
        <f t="shared" ca="1" si="176"/>
        <v>0</v>
      </c>
      <c r="BZ29" s="99">
        <f t="shared" si="177"/>
        <v>0</v>
      </c>
      <c r="CA29" s="99">
        <f t="shared" ca="1" si="178"/>
        <v>0</v>
      </c>
      <c r="CB29" s="37"/>
      <c r="CC29" s="99">
        <f t="shared" ca="1" si="179"/>
        <v>0</v>
      </c>
      <c r="CD29" s="101" t="e">
        <f t="shared" ca="1" si="180"/>
        <v>#DIV/0!</v>
      </c>
      <c r="CE29" s="102" t="e">
        <f t="shared" ca="1" si="181"/>
        <v>#DIV/0!</v>
      </c>
      <c r="CF29" s="99">
        <f t="shared" si="182"/>
        <v>0</v>
      </c>
      <c r="CG29" s="99">
        <f t="shared" ca="1" si="183"/>
        <v>0</v>
      </c>
      <c r="CH29" s="99">
        <f t="shared" ca="1" si="184"/>
        <v>0</v>
      </c>
      <c r="CI29" s="99">
        <f t="shared" ca="1" si="185"/>
        <v>0</v>
      </c>
      <c r="CJ29" s="99">
        <f t="shared" si="186"/>
        <v>0</v>
      </c>
      <c r="CK29" s="99">
        <f t="shared" si="187"/>
        <v>0</v>
      </c>
      <c r="CL29" s="37"/>
      <c r="CM29" s="99">
        <f t="shared" ca="1" si="188"/>
        <v>0</v>
      </c>
      <c r="CN29" s="101" t="e">
        <f t="shared" ca="1" si="189"/>
        <v>#DIV/0!</v>
      </c>
      <c r="CO29" s="126"/>
      <c r="CP29" s="99">
        <f t="shared" ca="1" si="190"/>
        <v>0</v>
      </c>
      <c r="CQ29" s="99">
        <f t="shared" ca="1" si="191"/>
        <v>0</v>
      </c>
      <c r="CR29" s="99">
        <f t="shared" ca="1" si="192"/>
        <v>0</v>
      </c>
      <c r="CS29" s="99">
        <f t="shared" ca="1" si="193"/>
        <v>0</v>
      </c>
      <c r="CT29" s="99">
        <f t="shared" ca="1" si="194"/>
        <v>0</v>
      </c>
      <c r="CU29" s="99">
        <f t="shared" si="195"/>
        <v>0</v>
      </c>
      <c r="CV29" s="99">
        <f t="shared" si="196"/>
        <v>0</v>
      </c>
      <c r="CW29" s="37"/>
      <c r="CX29" s="48">
        <f t="shared" ca="1" si="197"/>
        <v>0</v>
      </c>
      <c r="CY29" s="48">
        <f t="shared" ca="1" si="197"/>
        <v>0</v>
      </c>
      <c r="CZ29" s="48">
        <f t="shared" ca="1" si="197"/>
        <v>0</v>
      </c>
      <c r="DA29" s="48">
        <f t="shared" ca="1" si="197"/>
        <v>0</v>
      </c>
      <c r="DB29" s="48">
        <f t="shared" ca="1" si="197"/>
        <v>0</v>
      </c>
      <c r="DC29" s="48">
        <f t="shared" ca="1" si="197"/>
        <v>0</v>
      </c>
      <c r="DD29" s="48">
        <f t="shared" ca="1" si="197"/>
        <v>0</v>
      </c>
      <c r="DE29" s="48">
        <f t="shared" ca="1" si="197"/>
        <v>0</v>
      </c>
      <c r="DF29" s="48">
        <f t="shared" ca="1" si="197"/>
        <v>0</v>
      </c>
      <c r="DG29" s="48">
        <f t="shared" ca="1" si="197"/>
        <v>0</v>
      </c>
      <c r="DH29" s="48">
        <f t="shared" ca="1" si="198"/>
        <v>0</v>
      </c>
      <c r="DI29" s="48">
        <f t="shared" ca="1" si="198"/>
        <v>0</v>
      </c>
      <c r="DJ29" s="48">
        <f t="shared" ca="1" si="198"/>
        <v>0</v>
      </c>
      <c r="DK29" s="48">
        <f t="shared" ca="1" si="198"/>
        <v>0</v>
      </c>
      <c r="DL29" s="48">
        <f t="shared" ca="1" si="198"/>
        <v>0</v>
      </c>
      <c r="DM29" s="48">
        <f t="shared" ca="1" si="198"/>
        <v>0</v>
      </c>
      <c r="DN29" s="48">
        <f t="shared" ca="1" si="198"/>
        <v>0</v>
      </c>
      <c r="DO29" s="48">
        <f t="shared" ca="1" si="198"/>
        <v>0</v>
      </c>
      <c r="DP29" s="48">
        <f t="shared" ca="1" si="198"/>
        <v>0</v>
      </c>
      <c r="DQ29" s="48">
        <f t="shared" ca="1" si="198"/>
        <v>0</v>
      </c>
      <c r="DR29" s="48">
        <f t="shared" ca="1" si="199"/>
        <v>0</v>
      </c>
      <c r="DS29" s="48">
        <f t="shared" ca="1" si="199"/>
        <v>0</v>
      </c>
      <c r="DT29" s="48">
        <f t="shared" ca="1" si="199"/>
        <v>0</v>
      </c>
      <c r="DU29" s="48">
        <f t="shared" ca="1" si="199"/>
        <v>0</v>
      </c>
      <c r="DV29" s="48">
        <f t="shared" ca="1" si="199"/>
        <v>0</v>
      </c>
      <c r="DW29" s="48">
        <f t="shared" ca="1" si="199"/>
        <v>0</v>
      </c>
      <c r="DX29" s="48">
        <f t="shared" ca="1" si="199"/>
        <v>0</v>
      </c>
      <c r="DY29" s="48">
        <f t="shared" ca="1" si="199"/>
        <v>0</v>
      </c>
      <c r="DZ29" s="48">
        <f t="shared" ca="1" si="199"/>
        <v>0</v>
      </c>
      <c r="EA29" s="48">
        <f t="shared" ca="1" si="199"/>
        <v>0</v>
      </c>
      <c r="EB29" s="48">
        <f t="shared" ca="1" si="200"/>
        <v>0</v>
      </c>
      <c r="EC29" s="48">
        <f t="shared" ca="1" si="200"/>
        <v>0</v>
      </c>
      <c r="ED29" s="48">
        <f t="shared" ca="1" si="200"/>
        <v>0</v>
      </c>
      <c r="EE29" s="48">
        <f t="shared" ca="1" si="200"/>
        <v>0</v>
      </c>
      <c r="EF29" s="48">
        <f t="shared" ca="1" si="200"/>
        <v>0</v>
      </c>
      <c r="EG29" s="48">
        <f t="shared" ca="1" si="200"/>
        <v>0</v>
      </c>
      <c r="EH29" s="48">
        <f t="shared" ca="1" si="200"/>
        <v>0</v>
      </c>
      <c r="EI29" s="48">
        <f t="shared" ca="1" si="200"/>
        <v>0</v>
      </c>
      <c r="EJ29" s="48">
        <f t="shared" ca="1" si="200"/>
        <v>0</v>
      </c>
      <c r="EK29" s="48">
        <f t="shared" ca="1" si="200"/>
        <v>0</v>
      </c>
      <c r="EL29" s="48">
        <f t="shared" ca="1" si="201"/>
        <v>0</v>
      </c>
      <c r="EM29" s="48">
        <f t="shared" ca="1" si="201"/>
        <v>0</v>
      </c>
      <c r="EN29" s="48">
        <f t="shared" ca="1" si="201"/>
        <v>0</v>
      </c>
      <c r="EO29" s="48">
        <f t="shared" ca="1" si="201"/>
        <v>0</v>
      </c>
      <c r="EP29" s="48">
        <f t="shared" ca="1" si="201"/>
        <v>0</v>
      </c>
      <c r="EQ29" s="48">
        <f t="shared" ca="1" si="201"/>
        <v>0</v>
      </c>
      <c r="ER29" s="48">
        <f t="shared" ca="1" si="201"/>
        <v>0</v>
      </c>
      <c r="ES29" s="48">
        <f t="shared" ca="1" si="201"/>
        <v>0</v>
      </c>
      <c r="ET29" s="48">
        <f t="shared" ca="1" si="201"/>
        <v>0</v>
      </c>
      <c r="EU29" s="48">
        <f t="shared" ca="1" si="201"/>
        <v>0</v>
      </c>
      <c r="EV29" s="48">
        <f t="shared" ca="1" si="201"/>
        <v>0</v>
      </c>
      <c r="EW29" s="48">
        <f t="shared" ca="1" si="201"/>
        <v>0</v>
      </c>
      <c r="EX29" s="48">
        <f t="shared" ca="1" si="201"/>
        <v>0</v>
      </c>
      <c r="EY29" s="68"/>
      <c r="EZ29" s="48">
        <f t="shared" ca="1" si="202"/>
        <v>0</v>
      </c>
      <c r="FA29" s="48">
        <f t="shared" ca="1" si="202"/>
        <v>0</v>
      </c>
      <c r="FB29" s="48">
        <f t="shared" ca="1" si="202"/>
        <v>0</v>
      </c>
      <c r="FC29" s="48">
        <f t="shared" ca="1" si="202"/>
        <v>0</v>
      </c>
      <c r="FD29" s="48">
        <f t="shared" ca="1" si="202"/>
        <v>0</v>
      </c>
      <c r="FE29" s="48">
        <f t="shared" ca="1" si="202"/>
        <v>0</v>
      </c>
      <c r="FF29" s="48">
        <f t="shared" ca="1" si="202"/>
        <v>0</v>
      </c>
      <c r="FG29" s="48">
        <f t="shared" ca="1" si="202"/>
        <v>0</v>
      </c>
      <c r="FH29" s="48">
        <f t="shared" ca="1" si="202"/>
        <v>0</v>
      </c>
      <c r="FI29" s="48">
        <f t="shared" ca="1" si="202"/>
        <v>0</v>
      </c>
      <c r="FJ29" s="48">
        <f t="shared" ca="1" si="203"/>
        <v>0</v>
      </c>
      <c r="FK29" s="48">
        <f t="shared" ca="1" si="203"/>
        <v>0</v>
      </c>
      <c r="FL29" s="48">
        <f t="shared" ca="1" si="203"/>
        <v>0</v>
      </c>
      <c r="FM29" s="48">
        <f t="shared" ca="1" si="203"/>
        <v>0</v>
      </c>
      <c r="FN29" s="48">
        <f t="shared" ca="1" si="203"/>
        <v>0</v>
      </c>
      <c r="FO29" s="48">
        <f t="shared" ca="1" si="203"/>
        <v>0</v>
      </c>
      <c r="FP29" s="48">
        <f t="shared" ca="1" si="203"/>
        <v>0</v>
      </c>
      <c r="FQ29" s="48">
        <f t="shared" ca="1" si="203"/>
        <v>0</v>
      </c>
      <c r="FR29" s="48">
        <f t="shared" ca="1" si="203"/>
        <v>0</v>
      </c>
      <c r="FS29" s="48">
        <f t="shared" ca="1" si="203"/>
        <v>0</v>
      </c>
      <c r="FT29" s="48">
        <f t="shared" ca="1" si="204"/>
        <v>0</v>
      </c>
      <c r="FU29" s="48">
        <f t="shared" ca="1" si="204"/>
        <v>0</v>
      </c>
      <c r="FV29" s="48">
        <f t="shared" ca="1" si="204"/>
        <v>0</v>
      </c>
      <c r="FW29" s="48">
        <f t="shared" ca="1" si="204"/>
        <v>0</v>
      </c>
      <c r="FX29" s="48">
        <f t="shared" ca="1" si="204"/>
        <v>0</v>
      </c>
      <c r="FY29" s="48">
        <f t="shared" ca="1" si="204"/>
        <v>0</v>
      </c>
      <c r="FZ29" s="48">
        <f t="shared" ca="1" si="204"/>
        <v>0</v>
      </c>
      <c r="GA29" s="48">
        <f t="shared" ca="1" si="204"/>
        <v>0</v>
      </c>
      <c r="GB29" s="48">
        <f t="shared" ca="1" si="204"/>
        <v>0</v>
      </c>
      <c r="GC29" s="48">
        <f t="shared" ca="1" si="204"/>
        <v>0</v>
      </c>
      <c r="GD29" s="48">
        <f t="shared" ca="1" si="205"/>
        <v>0</v>
      </c>
      <c r="GE29" s="48">
        <f t="shared" ca="1" si="205"/>
        <v>0</v>
      </c>
      <c r="GF29" s="48">
        <f t="shared" ca="1" si="205"/>
        <v>0</v>
      </c>
      <c r="GG29" s="48">
        <f t="shared" ca="1" si="205"/>
        <v>0</v>
      </c>
      <c r="GH29" s="48">
        <f t="shared" ca="1" si="205"/>
        <v>0</v>
      </c>
      <c r="GI29" s="48">
        <f t="shared" ca="1" si="205"/>
        <v>0</v>
      </c>
      <c r="GJ29" s="48">
        <f t="shared" ca="1" si="205"/>
        <v>0</v>
      </c>
      <c r="GK29" s="48">
        <f t="shared" ca="1" si="205"/>
        <v>0</v>
      </c>
      <c r="GL29" s="48">
        <f t="shared" ca="1" si="205"/>
        <v>0</v>
      </c>
      <c r="GM29" s="48">
        <f t="shared" ca="1" si="205"/>
        <v>0</v>
      </c>
      <c r="GN29" s="48">
        <f t="shared" ca="1" si="206"/>
        <v>0</v>
      </c>
      <c r="GO29" s="48">
        <f t="shared" ca="1" si="206"/>
        <v>0</v>
      </c>
      <c r="GP29" s="48">
        <f t="shared" ca="1" si="206"/>
        <v>0</v>
      </c>
      <c r="GQ29" s="48">
        <f t="shared" ca="1" si="206"/>
        <v>0</v>
      </c>
      <c r="GR29" s="48">
        <f t="shared" ca="1" si="206"/>
        <v>0</v>
      </c>
      <c r="GS29" s="48">
        <f t="shared" ca="1" si="206"/>
        <v>0</v>
      </c>
      <c r="GT29" s="48">
        <f t="shared" ca="1" si="206"/>
        <v>0</v>
      </c>
      <c r="GU29" s="48">
        <f t="shared" ca="1" si="206"/>
        <v>0</v>
      </c>
      <c r="GV29" s="48">
        <f t="shared" ca="1" si="206"/>
        <v>0</v>
      </c>
      <c r="GW29" s="48">
        <f t="shared" ca="1" si="206"/>
        <v>0</v>
      </c>
      <c r="GX29" s="48">
        <f t="shared" ca="1" si="206"/>
        <v>0</v>
      </c>
      <c r="GY29" s="48">
        <f t="shared" ca="1" si="206"/>
        <v>0</v>
      </c>
      <c r="GZ29" s="48">
        <f t="shared" ca="1" si="206"/>
        <v>0</v>
      </c>
      <c r="HA29" s="68"/>
      <c r="HB29" s="148" t="str">
        <f t="shared" ca="1" si="207"/>
        <v>n/a</v>
      </c>
      <c r="HC29" s="148" t="str">
        <f t="shared" ca="1" si="75"/>
        <v>n/a</v>
      </c>
      <c r="HD29" s="148" t="str">
        <f t="shared" ca="1" si="208"/>
        <v>n/a</v>
      </c>
      <c r="HE29" s="148" t="str">
        <f t="shared" ca="1" si="77"/>
        <v>n/a</v>
      </c>
      <c r="HF29" s="148" t="str">
        <f t="shared" ca="1" si="78"/>
        <v>n/a</v>
      </c>
      <c r="HG29" s="146"/>
      <c r="HH29" s="147"/>
      <c r="HI29" s="147"/>
      <c r="HJ29" s="147"/>
      <c r="HK29" s="148"/>
      <c r="HL29" s="147"/>
      <c r="HM29" s="147"/>
      <c r="HN29" s="147"/>
      <c r="HO29" s="148"/>
      <c r="HP29" s="146"/>
      <c r="HQ29" s="147"/>
      <c r="HR29" s="147"/>
      <c r="HS29" s="147"/>
      <c r="HT29" s="148"/>
      <c r="HU29" s="147"/>
      <c r="HV29" s="147"/>
      <c r="HW29" s="147"/>
      <c r="HX29" s="148"/>
      <c r="HY29" s="149"/>
      <c r="HZ29" s="148"/>
      <c r="IA29" s="148"/>
      <c r="IB29" s="150"/>
      <c r="IC29" s="148"/>
      <c r="ID29" s="150"/>
      <c r="IE29" s="148"/>
      <c r="IF29" s="151"/>
    </row>
    <row r="30" spans="1:240" s="36" customFormat="1" ht="14.45" customHeight="1">
      <c r="A30" s="39"/>
      <c r="B30" s="107" t="str">
        <f>D30&amp;"_"&amp;E30&amp;"_"&amp;F30&amp;"_"&amp;G30&amp;"_"&amp;H30&amp;"_"&amp;I30</f>
        <v>All_Cross Marketing and Training_All_All_2017_Actual</v>
      </c>
      <c r="C30" s="107"/>
      <c r="D30" s="108" t="s">
        <v>28</v>
      </c>
      <c r="E30" s="108" t="s">
        <v>156</v>
      </c>
      <c r="F30" s="108" t="s">
        <v>28</v>
      </c>
      <c r="G30" s="108" t="s">
        <v>28</v>
      </c>
      <c r="H30" s="108">
        <v>2017</v>
      </c>
      <c r="I30" s="108" t="s">
        <v>161</v>
      </c>
      <c r="J30" s="37"/>
      <c r="K30" s="98"/>
      <c r="L30" s="38">
        <f t="shared" ca="1" si="209"/>
        <v>0</v>
      </c>
      <c r="M30" s="131"/>
      <c r="N30" s="130"/>
      <c r="O30" s="130"/>
      <c r="P30" s="37"/>
      <c r="Q30" s="127">
        <f t="shared" ca="1" si="146"/>
        <v>0</v>
      </c>
      <c r="R30" s="127">
        <f t="shared" ca="1" si="146"/>
        <v>0</v>
      </c>
      <c r="S30" s="127">
        <f t="shared" ca="1" si="146"/>
        <v>0</v>
      </c>
      <c r="T30" s="37"/>
      <c r="U30" s="127">
        <f t="shared" ca="1" si="147"/>
        <v>0</v>
      </c>
      <c r="V30" s="127">
        <f t="shared" ca="1" si="147"/>
        <v>0</v>
      </c>
      <c r="W30" s="127">
        <f t="shared" ca="1" si="147"/>
        <v>0</v>
      </c>
      <c r="X30" s="37"/>
      <c r="Y30" s="127">
        <f t="shared" ca="1" si="148"/>
        <v>0</v>
      </c>
      <c r="Z30" s="127">
        <f t="shared" ca="1" si="148"/>
        <v>0</v>
      </c>
      <c r="AA30" s="127">
        <f t="shared" ca="1" si="148"/>
        <v>0</v>
      </c>
      <c r="AB30" s="37"/>
      <c r="AC30" s="127">
        <f t="shared" ca="1" si="149"/>
        <v>0</v>
      </c>
      <c r="AD30" s="127">
        <f t="shared" ca="1" si="149"/>
        <v>0</v>
      </c>
      <c r="AE30" s="127">
        <f t="shared" ca="1" si="149"/>
        <v>0</v>
      </c>
      <c r="AF30" s="37"/>
      <c r="AG30" s="96"/>
      <c r="AH30" s="96"/>
      <c r="AI30" s="96">
        <f t="shared" ca="1" si="150"/>
        <v>0</v>
      </c>
      <c r="AJ30" s="99">
        <f t="shared" ca="1" si="150"/>
        <v>0</v>
      </c>
      <c r="AK30" s="99">
        <f t="shared" ca="1" si="150"/>
        <v>0</v>
      </c>
      <c r="AL30" s="99">
        <f t="shared" ca="1" si="150"/>
        <v>0</v>
      </c>
      <c r="AM30" s="99">
        <f t="shared" ca="1" si="150"/>
        <v>0</v>
      </c>
      <c r="AN30" s="161">
        <f>INDEX('Program Inputs'!$R:$R,MATCH($B30,'Program Inputs'!$B:$B,0))</f>
        <v>0</v>
      </c>
      <c r="AO30" s="161">
        <f>INDEX('Program Inputs'!$Q:$Q,MATCH($B30,'Program Inputs'!$B:$B,0))</f>
        <v>86649.23</v>
      </c>
      <c r="AP30" s="99">
        <f t="shared" ref="AP30:AP31" si="210">AO30+AN30</f>
        <v>86649.23</v>
      </c>
      <c r="AQ30" s="37"/>
      <c r="AR30" s="99">
        <f t="shared" ca="1" si="152"/>
        <v>0</v>
      </c>
      <c r="AS30" s="99">
        <f t="shared" ca="1" si="152"/>
        <v>0</v>
      </c>
      <c r="AT30" s="161">
        <f t="shared" si="136"/>
        <v>0</v>
      </c>
      <c r="AU30" s="99">
        <f>SUMPRODUCT(--($CX$9:$EX$9=$H30)*$AO30,'General Inputs'!$K$40:$BK$40)</f>
        <v>86649.23</v>
      </c>
      <c r="AV30" s="99">
        <f t="shared" ca="1" si="153"/>
        <v>0</v>
      </c>
      <c r="AW30" s="99">
        <f t="shared" ca="1" si="153"/>
        <v>0</v>
      </c>
      <c r="AX30" s="99">
        <f t="shared" ca="1" si="153"/>
        <v>0</v>
      </c>
      <c r="AY30" s="97">
        <f t="shared" ca="1" si="153"/>
        <v>0</v>
      </c>
      <c r="AZ30" s="37"/>
      <c r="BA30" s="99">
        <f t="shared" ref="BA30:BA31" ca="1" si="211">BD30-BC30</f>
        <v>-86649.23</v>
      </c>
      <c r="BB30" s="101">
        <f t="shared" ref="BB30:BB31" ca="1" si="212">BD30/BC30</f>
        <v>0</v>
      </c>
      <c r="BC30" s="99">
        <f t="shared" ca="1" si="156"/>
        <v>86649.23</v>
      </c>
      <c r="BD30" s="99">
        <f t="shared" ca="1" si="157"/>
        <v>0</v>
      </c>
      <c r="BE30" s="99">
        <f t="shared" ref="BE30:BE31" ca="1" si="213">AW30</f>
        <v>0</v>
      </c>
      <c r="BF30" s="99">
        <f t="shared" ca="1" si="159"/>
        <v>0</v>
      </c>
      <c r="BG30" s="99">
        <f t="shared" ref="BG30:BG31" si="214">AU30</f>
        <v>86649.23</v>
      </c>
      <c r="BH30" s="99">
        <f t="shared" ref="BH30:BH31" ca="1" si="215">AR30</f>
        <v>0</v>
      </c>
      <c r="BI30" s="37"/>
      <c r="BJ30" s="99">
        <f t="shared" ref="BJ30:BJ31" ca="1" si="216">BM30-BL30</f>
        <v>-86649.23</v>
      </c>
      <c r="BK30" s="101">
        <f t="shared" ref="BK30:BK31" ca="1" si="217">BM30/BL30</f>
        <v>0</v>
      </c>
      <c r="BL30" s="99">
        <f t="shared" ca="1" si="164"/>
        <v>86649.23</v>
      </c>
      <c r="BM30" s="99">
        <f t="shared" ca="1" si="165"/>
        <v>0</v>
      </c>
      <c r="BN30" s="99">
        <f t="shared" ref="BN30:BN31" ca="1" si="218">AW30</f>
        <v>0</v>
      </c>
      <c r="BO30" s="99">
        <f t="shared" ref="BO30:BO31" ca="1" si="219">AX30</f>
        <v>0</v>
      </c>
      <c r="BP30" s="99">
        <f t="shared" ref="BP30:BP31" ca="1" si="220">AS30</f>
        <v>0</v>
      </c>
      <c r="BQ30" s="99">
        <f t="shared" ref="BQ30:BQ31" si="221">AU30</f>
        <v>86649.23</v>
      </c>
      <c r="BR30" s="99">
        <f t="shared" ref="BR30:BR31" ca="1" si="222">AR30</f>
        <v>0</v>
      </c>
      <c r="BS30" s="37"/>
      <c r="BT30" s="99">
        <f t="shared" ref="BT30:BT31" ca="1" si="223">BX30-BW30</f>
        <v>0</v>
      </c>
      <c r="BU30" s="101" t="e">
        <f t="shared" ref="BU30:BU31" ca="1" si="224">BX30/BW30</f>
        <v>#DIV/0!</v>
      </c>
      <c r="BV30" s="101" t="e">
        <f t="shared" ref="BV30:BV31" ca="1" si="225">BW30/(BX30/AG30)</f>
        <v>#DIV/0!</v>
      </c>
      <c r="BW30" s="99">
        <f t="shared" ca="1" si="174"/>
        <v>0</v>
      </c>
      <c r="BX30" s="99">
        <f t="shared" ca="1" si="175"/>
        <v>0</v>
      </c>
      <c r="BY30" s="99">
        <f t="shared" ref="BY30:BY31" ca="1" si="226">AV30</f>
        <v>0</v>
      </c>
      <c r="BZ30" s="99">
        <f t="shared" ref="BZ30:BZ31" si="227">AT30</f>
        <v>0</v>
      </c>
      <c r="CA30" s="99">
        <f t="shared" ref="CA30:CA31" ca="1" si="228">AR30</f>
        <v>0</v>
      </c>
      <c r="CB30" s="37"/>
      <c r="CC30" s="99">
        <f t="shared" ref="CC30:CC31" ca="1" si="229">CG30-CF30</f>
        <v>-86649.23</v>
      </c>
      <c r="CD30" s="101">
        <f t="shared" ref="CD30:CD31" ca="1" si="230">CG30/CF30</f>
        <v>0</v>
      </c>
      <c r="CE30" s="102" t="e">
        <f t="shared" ref="CE30:CE31" ca="1" si="231">CF30/CONVERT($AY30,$Q$8,"kWh")/(1-$M30)</f>
        <v>#DIV/0!</v>
      </c>
      <c r="CF30" s="99">
        <f t="shared" si="182"/>
        <v>86649.23</v>
      </c>
      <c r="CG30" s="99">
        <f t="shared" ca="1" si="183"/>
        <v>0</v>
      </c>
      <c r="CH30" s="99">
        <f t="shared" ref="CH30:CH31" ca="1" si="232">AW30</f>
        <v>0</v>
      </c>
      <c r="CI30" s="99">
        <f t="shared" ref="CI30:CI31" ca="1" si="233">AX30</f>
        <v>0</v>
      </c>
      <c r="CJ30" s="99">
        <f t="shared" ref="CJ30:CJ31" si="234">AT30</f>
        <v>0</v>
      </c>
      <c r="CK30" s="99">
        <f t="shared" ref="CK30:CK31" si="235">AU30</f>
        <v>86649.23</v>
      </c>
      <c r="CL30" s="37"/>
      <c r="CM30" s="99">
        <f t="shared" ref="CM30:CM31" ca="1" si="236">CQ30-CP30</f>
        <v>-86649.23</v>
      </c>
      <c r="CN30" s="101">
        <f t="shared" ref="CN30:CN31" ca="1" si="237">CQ30/CP30</f>
        <v>0</v>
      </c>
      <c r="CO30" s="126"/>
      <c r="CP30" s="99">
        <f t="shared" ca="1" si="190"/>
        <v>86649.23</v>
      </c>
      <c r="CQ30" s="99">
        <f t="shared" ca="1" si="191"/>
        <v>0</v>
      </c>
      <c r="CR30" s="99">
        <f t="shared" ref="CR30:CR31" ca="1" si="238">AW30</f>
        <v>0</v>
      </c>
      <c r="CS30" s="99">
        <f t="shared" ref="CS30:CS31" ca="1" si="239">AX30</f>
        <v>0</v>
      </c>
      <c r="CT30" s="99">
        <f t="shared" ref="CT30:CT31" ca="1" si="240">AV30</f>
        <v>0</v>
      </c>
      <c r="CU30" s="99">
        <f t="shared" ref="CU30:CU31" si="241">AT30</f>
        <v>0</v>
      </c>
      <c r="CV30" s="99">
        <f t="shared" ref="CV30:CV31" si="242">AU30</f>
        <v>86649.23</v>
      </c>
      <c r="CW30" s="37"/>
      <c r="CX30" s="48">
        <f t="shared" ca="1" si="197"/>
        <v>0</v>
      </c>
      <c r="CY30" s="48">
        <f t="shared" ca="1" si="197"/>
        <v>0</v>
      </c>
      <c r="CZ30" s="48">
        <f t="shared" ca="1" si="197"/>
        <v>0</v>
      </c>
      <c r="DA30" s="48">
        <f t="shared" ca="1" si="197"/>
        <v>0</v>
      </c>
      <c r="DB30" s="48">
        <f t="shared" ca="1" si="197"/>
        <v>0</v>
      </c>
      <c r="DC30" s="48">
        <f t="shared" ca="1" si="197"/>
        <v>0</v>
      </c>
      <c r="DD30" s="48">
        <f t="shared" ca="1" si="197"/>
        <v>0</v>
      </c>
      <c r="DE30" s="48">
        <f t="shared" ca="1" si="197"/>
        <v>0</v>
      </c>
      <c r="DF30" s="48">
        <f t="shared" ca="1" si="197"/>
        <v>0</v>
      </c>
      <c r="DG30" s="48">
        <f t="shared" ca="1" si="197"/>
        <v>0</v>
      </c>
      <c r="DH30" s="48">
        <f t="shared" ca="1" si="198"/>
        <v>0</v>
      </c>
      <c r="DI30" s="48">
        <f t="shared" ca="1" si="198"/>
        <v>0</v>
      </c>
      <c r="DJ30" s="48">
        <f t="shared" ca="1" si="198"/>
        <v>0</v>
      </c>
      <c r="DK30" s="48">
        <f t="shared" ca="1" si="198"/>
        <v>0</v>
      </c>
      <c r="DL30" s="48">
        <f t="shared" ca="1" si="198"/>
        <v>0</v>
      </c>
      <c r="DM30" s="48">
        <f t="shared" ca="1" si="198"/>
        <v>0</v>
      </c>
      <c r="DN30" s="48">
        <f t="shared" ca="1" si="198"/>
        <v>0</v>
      </c>
      <c r="DO30" s="48">
        <f t="shared" ca="1" si="198"/>
        <v>0</v>
      </c>
      <c r="DP30" s="48">
        <f t="shared" ca="1" si="198"/>
        <v>0</v>
      </c>
      <c r="DQ30" s="48">
        <f t="shared" ca="1" si="198"/>
        <v>0</v>
      </c>
      <c r="DR30" s="48">
        <f t="shared" ca="1" si="199"/>
        <v>0</v>
      </c>
      <c r="DS30" s="48">
        <f t="shared" ca="1" si="199"/>
        <v>0</v>
      </c>
      <c r="DT30" s="48">
        <f t="shared" ca="1" si="199"/>
        <v>0</v>
      </c>
      <c r="DU30" s="48">
        <f t="shared" ca="1" si="199"/>
        <v>0</v>
      </c>
      <c r="DV30" s="48">
        <f t="shared" ca="1" si="199"/>
        <v>0</v>
      </c>
      <c r="DW30" s="48">
        <f t="shared" ca="1" si="199"/>
        <v>0</v>
      </c>
      <c r="DX30" s="48">
        <f t="shared" ca="1" si="199"/>
        <v>0</v>
      </c>
      <c r="DY30" s="48">
        <f t="shared" ca="1" si="199"/>
        <v>0</v>
      </c>
      <c r="DZ30" s="48">
        <f t="shared" ca="1" si="199"/>
        <v>0</v>
      </c>
      <c r="EA30" s="48">
        <f t="shared" ca="1" si="199"/>
        <v>0</v>
      </c>
      <c r="EB30" s="48">
        <f t="shared" ca="1" si="200"/>
        <v>0</v>
      </c>
      <c r="EC30" s="48">
        <f t="shared" ca="1" si="200"/>
        <v>0</v>
      </c>
      <c r="ED30" s="48">
        <f t="shared" ca="1" si="200"/>
        <v>0</v>
      </c>
      <c r="EE30" s="48">
        <f t="shared" ca="1" si="200"/>
        <v>0</v>
      </c>
      <c r="EF30" s="48">
        <f t="shared" ca="1" si="200"/>
        <v>0</v>
      </c>
      <c r="EG30" s="48">
        <f t="shared" ca="1" si="200"/>
        <v>0</v>
      </c>
      <c r="EH30" s="48">
        <f t="shared" ca="1" si="200"/>
        <v>0</v>
      </c>
      <c r="EI30" s="48">
        <f t="shared" ca="1" si="200"/>
        <v>0</v>
      </c>
      <c r="EJ30" s="48">
        <f t="shared" ca="1" si="200"/>
        <v>0</v>
      </c>
      <c r="EK30" s="48">
        <f t="shared" ca="1" si="200"/>
        <v>0</v>
      </c>
      <c r="EL30" s="48">
        <f t="shared" ca="1" si="201"/>
        <v>0</v>
      </c>
      <c r="EM30" s="48">
        <f t="shared" ca="1" si="201"/>
        <v>0</v>
      </c>
      <c r="EN30" s="48">
        <f t="shared" ca="1" si="201"/>
        <v>0</v>
      </c>
      <c r="EO30" s="48">
        <f t="shared" ca="1" si="201"/>
        <v>0</v>
      </c>
      <c r="EP30" s="48">
        <f t="shared" ca="1" si="201"/>
        <v>0</v>
      </c>
      <c r="EQ30" s="48">
        <f t="shared" ca="1" si="201"/>
        <v>0</v>
      </c>
      <c r="ER30" s="48">
        <f t="shared" ca="1" si="201"/>
        <v>0</v>
      </c>
      <c r="ES30" s="48">
        <f t="shared" ca="1" si="201"/>
        <v>0</v>
      </c>
      <c r="ET30" s="48">
        <f t="shared" ca="1" si="201"/>
        <v>0</v>
      </c>
      <c r="EU30" s="48">
        <f t="shared" ca="1" si="201"/>
        <v>0</v>
      </c>
      <c r="EV30" s="48">
        <f t="shared" ca="1" si="201"/>
        <v>0</v>
      </c>
      <c r="EW30" s="48">
        <f t="shared" ca="1" si="201"/>
        <v>0</v>
      </c>
      <c r="EX30" s="48">
        <f t="shared" ca="1" si="201"/>
        <v>0</v>
      </c>
      <c r="EY30" s="68"/>
      <c r="EZ30" s="48">
        <f t="shared" ca="1" si="202"/>
        <v>0</v>
      </c>
      <c r="FA30" s="48">
        <f t="shared" ca="1" si="202"/>
        <v>0</v>
      </c>
      <c r="FB30" s="48">
        <f t="shared" ca="1" si="202"/>
        <v>0</v>
      </c>
      <c r="FC30" s="48">
        <f t="shared" ca="1" si="202"/>
        <v>0</v>
      </c>
      <c r="FD30" s="48">
        <f t="shared" ca="1" si="202"/>
        <v>0</v>
      </c>
      <c r="FE30" s="48">
        <f t="shared" ca="1" si="202"/>
        <v>0</v>
      </c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68"/>
      <c r="HB30" s="148"/>
      <c r="HC30" s="148"/>
      <c r="HD30" s="148"/>
      <c r="HE30" s="148"/>
      <c r="HF30" s="148"/>
      <c r="HG30" s="146"/>
      <c r="HH30" s="147"/>
      <c r="HI30" s="147"/>
      <c r="HJ30" s="147"/>
      <c r="HK30" s="148"/>
      <c r="HL30" s="147"/>
      <c r="HM30" s="147"/>
      <c r="HN30" s="147"/>
      <c r="HO30" s="148"/>
      <c r="HP30" s="146"/>
      <c r="HQ30" s="147"/>
      <c r="HR30" s="147"/>
      <c r="HS30" s="147"/>
      <c r="HT30" s="148"/>
      <c r="HU30" s="147"/>
      <c r="HV30" s="147"/>
      <c r="HW30" s="147"/>
      <c r="HX30" s="148"/>
      <c r="HY30" s="149"/>
      <c r="HZ30" s="148"/>
      <c r="IA30" s="148"/>
      <c r="IB30" s="150"/>
      <c r="IC30" s="148"/>
      <c r="ID30" s="150"/>
      <c r="IE30" s="148"/>
      <c r="IF30" s="151"/>
    </row>
    <row r="31" spans="1:240" s="36" customFormat="1" ht="14.45" customHeight="1">
      <c r="A31" s="39"/>
      <c r="B31" s="107" t="str">
        <f t="shared" ref="B31" si="243">D31&amp;"_"&amp;E31&amp;"_"&amp;F31&amp;"_"&amp;G31&amp;"_"&amp;H31&amp;"_"&amp;I31</f>
        <v>All_General Administration_All_All_2017_Actual</v>
      </c>
      <c r="C31" s="107"/>
      <c r="D31" s="108" t="s">
        <v>28</v>
      </c>
      <c r="E31" s="108" t="s">
        <v>157</v>
      </c>
      <c r="F31" s="108" t="s">
        <v>28</v>
      </c>
      <c r="G31" s="108" t="s">
        <v>28</v>
      </c>
      <c r="H31" s="108">
        <v>2017</v>
      </c>
      <c r="I31" s="108" t="s">
        <v>161</v>
      </c>
      <c r="J31" s="37"/>
      <c r="K31" s="98"/>
      <c r="L31" s="38">
        <f t="shared" ca="1" si="209"/>
        <v>0</v>
      </c>
      <c r="M31" s="131"/>
      <c r="N31" s="130"/>
      <c r="O31" s="130"/>
      <c r="P31" s="37"/>
      <c r="Q31" s="127">
        <f t="shared" ca="1" si="146"/>
        <v>0</v>
      </c>
      <c r="R31" s="127">
        <f t="shared" ca="1" si="146"/>
        <v>0</v>
      </c>
      <c r="S31" s="127">
        <f t="shared" ca="1" si="146"/>
        <v>0</v>
      </c>
      <c r="T31" s="37"/>
      <c r="U31" s="127">
        <f t="shared" ca="1" si="147"/>
        <v>0</v>
      </c>
      <c r="V31" s="127">
        <f t="shared" ca="1" si="147"/>
        <v>0</v>
      </c>
      <c r="W31" s="127">
        <f t="shared" ca="1" si="147"/>
        <v>0</v>
      </c>
      <c r="X31" s="37"/>
      <c r="Y31" s="127">
        <f t="shared" ca="1" si="148"/>
        <v>0</v>
      </c>
      <c r="Z31" s="127">
        <f t="shared" ca="1" si="148"/>
        <v>0</v>
      </c>
      <c r="AA31" s="127">
        <f t="shared" ca="1" si="148"/>
        <v>0</v>
      </c>
      <c r="AB31" s="37"/>
      <c r="AC31" s="127">
        <f t="shared" ca="1" si="149"/>
        <v>0</v>
      </c>
      <c r="AD31" s="127">
        <f t="shared" ca="1" si="149"/>
        <v>0</v>
      </c>
      <c r="AE31" s="127">
        <f t="shared" ca="1" si="149"/>
        <v>0</v>
      </c>
      <c r="AF31" s="37"/>
      <c r="AG31" s="96"/>
      <c r="AH31" s="96"/>
      <c r="AI31" s="96">
        <f t="shared" ca="1" si="150"/>
        <v>0</v>
      </c>
      <c r="AJ31" s="99">
        <f t="shared" ca="1" si="150"/>
        <v>0</v>
      </c>
      <c r="AK31" s="99">
        <f t="shared" ca="1" si="150"/>
        <v>0</v>
      </c>
      <c r="AL31" s="99">
        <f t="shared" ca="1" si="150"/>
        <v>0</v>
      </c>
      <c r="AM31" s="99">
        <f t="shared" ca="1" si="150"/>
        <v>0</v>
      </c>
      <c r="AN31" s="161">
        <f>INDEX('Program Inputs'!$R:$R,MATCH($B31,'Program Inputs'!$B:$B,0))</f>
        <v>0</v>
      </c>
      <c r="AO31" s="161">
        <f>INDEX('Program Inputs'!$Q:$Q,MATCH($B31,'Program Inputs'!$B:$B,0))</f>
        <v>64209.070000000007</v>
      </c>
      <c r="AP31" s="99">
        <f t="shared" si="210"/>
        <v>64209.070000000007</v>
      </c>
      <c r="AQ31" s="37"/>
      <c r="AR31" s="99">
        <f t="shared" ca="1" si="152"/>
        <v>0</v>
      </c>
      <c r="AS31" s="99">
        <f t="shared" ca="1" si="152"/>
        <v>0</v>
      </c>
      <c r="AT31" s="161">
        <f t="shared" si="136"/>
        <v>0</v>
      </c>
      <c r="AU31" s="99">
        <f>SUMPRODUCT(--($CX$9:$EX$9=$H31)*$AO31,'General Inputs'!$K$40:$BK$40)</f>
        <v>64209.070000000007</v>
      </c>
      <c r="AV31" s="99">
        <f t="shared" ca="1" si="153"/>
        <v>0</v>
      </c>
      <c r="AW31" s="99">
        <f t="shared" ca="1" si="153"/>
        <v>0</v>
      </c>
      <c r="AX31" s="99">
        <f t="shared" ca="1" si="153"/>
        <v>0</v>
      </c>
      <c r="AY31" s="97">
        <f t="shared" ca="1" si="153"/>
        <v>0</v>
      </c>
      <c r="AZ31" s="37"/>
      <c r="BA31" s="99">
        <f t="shared" ca="1" si="211"/>
        <v>-64209.070000000007</v>
      </c>
      <c r="BB31" s="101">
        <f t="shared" ca="1" si="212"/>
        <v>0</v>
      </c>
      <c r="BC31" s="99">
        <f t="shared" ca="1" si="156"/>
        <v>64209.070000000007</v>
      </c>
      <c r="BD31" s="99">
        <f t="shared" ca="1" si="157"/>
        <v>0</v>
      </c>
      <c r="BE31" s="99">
        <f t="shared" ca="1" si="213"/>
        <v>0</v>
      </c>
      <c r="BF31" s="99">
        <f t="shared" ca="1" si="159"/>
        <v>0</v>
      </c>
      <c r="BG31" s="99">
        <f t="shared" si="214"/>
        <v>64209.070000000007</v>
      </c>
      <c r="BH31" s="99">
        <f t="shared" ca="1" si="215"/>
        <v>0</v>
      </c>
      <c r="BI31" s="37"/>
      <c r="BJ31" s="99">
        <f t="shared" ca="1" si="216"/>
        <v>-64209.070000000007</v>
      </c>
      <c r="BK31" s="101">
        <f t="shared" ca="1" si="217"/>
        <v>0</v>
      </c>
      <c r="BL31" s="99">
        <f t="shared" ca="1" si="164"/>
        <v>64209.070000000007</v>
      </c>
      <c r="BM31" s="99">
        <f t="shared" ca="1" si="165"/>
        <v>0</v>
      </c>
      <c r="BN31" s="99">
        <f t="shared" ca="1" si="218"/>
        <v>0</v>
      </c>
      <c r="BO31" s="99">
        <f t="shared" ca="1" si="219"/>
        <v>0</v>
      </c>
      <c r="BP31" s="99">
        <f t="shared" ca="1" si="220"/>
        <v>0</v>
      </c>
      <c r="BQ31" s="99">
        <f t="shared" si="221"/>
        <v>64209.070000000007</v>
      </c>
      <c r="BR31" s="99">
        <f t="shared" ca="1" si="222"/>
        <v>0</v>
      </c>
      <c r="BS31" s="37"/>
      <c r="BT31" s="99">
        <f t="shared" ca="1" si="223"/>
        <v>0</v>
      </c>
      <c r="BU31" s="101" t="e">
        <f t="shared" ca="1" si="224"/>
        <v>#DIV/0!</v>
      </c>
      <c r="BV31" s="101" t="e">
        <f t="shared" ca="1" si="225"/>
        <v>#DIV/0!</v>
      </c>
      <c r="BW31" s="99">
        <f t="shared" ca="1" si="174"/>
        <v>0</v>
      </c>
      <c r="BX31" s="99">
        <f t="shared" ca="1" si="175"/>
        <v>0</v>
      </c>
      <c r="BY31" s="99">
        <f t="shared" ca="1" si="226"/>
        <v>0</v>
      </c>
      <c r="BZ31" s="99">
        <f t="shared" si="227"/>
        <v>0</v>
      </c>
      <c r="CA31" s="99">
        <f t="shared" ca="1" si="228"/>
        <v>0</v>
      </c>
      <c r="CB31" s="37"/>
      <c r="CC31" s="99">
        <f t="shared" ca="1" si="229"/>
        <v>-64209.070000000007</v>
      </c>
      <c r="CD31" s="101">
        <f t="shared" ca="1" si="230"/>
        <v>0</v>
      </c>
      <c r="CE31" s="102" t="e">
        <f t="shared" ca="1" si="231"/>
        <v>#DIV/0!</v>
      </c>
      <c r="CF31" s="99">
        <f t="shared" si="182"/>
        <v>64209.070000000007</v>
      </c>
      <c r="CG31" s="99">
        <f t="shared" ca="1" si="183"/>
        <v>0</v>
      </c>
      <c r="CH31" s="99">
        <f t="shared" ca="1" si="232"/>
        <v>0</v>
      </c>
      <c r="CI31" s="99">
        <f t="shared" ca="1" si="233"/>
        <v>0</v>
      </c>
      <c r="CJ31" s="99">
        <f t="shared" si="234"/>
        <v>0</v>
      </c>
      <c r="CK31" s="99">
        <f t="shared" si="235"/>
        <v>64209.070000000007</v>
      </c>
      <c r="CL31" s="37"/>
      <c r="CM31" s="99">
        <f t="shared" ca="1" si="236"/>
        <v>-64209.070000000007</v>
      </c>
      <c r="CN31" s="101">
        <f t="shared" ca="1" si="237"/>
        <v>0</v>
      </c>
      <c r="CO31" s="126"/>
      <c r="CP31" s="99">
        <f t="shared" ca="1" si="190"/>
        <v>64209.070000000007</v>
      </c>
      <c r="CQ31" s="99">
        <f t="shared" ca="1" si="191"/>
        <v>0</v>
      </c>
      <c r="CR31" s="99">
        <f t="shared" ca="1" si="238"/>
        <v>0</v>
      </c>
      <c r="CS31" s="99">
        <f t="shared" ca="1" si="239"/>
        <v>0</v>
      </c>
      <c r="CT31" s="99">
        <f t="shared" ca="1" si="240"/>
        <v>0</v>
      </c>
      <c r="CU31" s="99">
        <f t="shared" si="241"/>
        <v>0</v>
      </c>
      <c r="CV31" s="99">
        <f t="shared" si="242"/>
        <v>64209.070000000007</v>
      </c>
      <c r="CW31" s="37"/>
      <c r="CX31" s="48">
        <f t="shared" ca="1" si="197"/>
        <v>0</v>
      </c>
      <c r="CY31" s="48">
        <f t="shared" ca="1" si="197"/>
        <v>0</v>
      </c>
      <c r="CZ31" s="48">
        <f t="shared" ca="1" si="197"/>
        <v>0</v>
      </c>
      <c r="DA31" s="48">
        <f t="shared" ca="1" si="197"/>
        <v>0</v>
      </c>
      <c r="DB31" s="48">
        <f t="shared" ca="1" si="197"/>
        <v>0</v>
      </c>
      <c r="DC31" s="48">
        <f t="shared" ca="1" si="197"/>
        <v>0</v>
      </c>
      <c r="DD31" s="48">
        <f t="shared" ca="1" si="197"/>
        <v>0</v>
      </c>
      <c r="DE31" s="48">
        <f t="shared" ca="1" si="197"/>
        <v>0</v>
      </c>
      <c r="DF31" s="48">
        <f t="shared" ca="1" si="197"/>
        <v>0</v>
      </c>
      <c r="DG31" s="48">
        <f t="shared" ca="1" si="197"/>
        <v>0</v>
      </c>
      <c r="DH31" s="48">
        <f t="shared" ca="1" si="198"/>
        <v>0</v>
      </c>
      <c r="DI31" s="48">
        <f t="shared" ca="1" si="198"/>
        <v>0</v>
      </c>
      <c r="DJ31" s="48">
        <f t="shared" ca="1" si="198"/>
        <v>0</v>
      </c>
      <c r="DK31" s="48">
        <f t="shared" ca="1" si="198"/>
        <v>0</v>
      </c>
      <c r="DL31" s="48">
        <f t="shared" ca="1" si="198"/>
        <v>0</v>
      </c>
      <c r="DM31" s="48">
        <f t="shared" ca="1" si="198"/>
        <v>0</v>
      </c>
      <c r="DN31" s="48">
        <f t="shared" ca="1" si="198"/>
        <v>0</v>
      </c>
      <c r="DO31" s="48">
        <f t="shared" ca="1" si="198"/>
        <v>0</v>
      </c>
      <c r="DP31" s="48">
        <f t="shared" ca="1" si="198"/>
        <v>0</v>
      </c>
      <c r="DQ31" s="48">
        <f t="shared" ca="1" si="198"/>
        <v>0</v>
      </c>
      <c r="DR31" s="48">
        <f t="shared" ca="1" si="199"/>
        <v>0</v>
      </c>
      <c r="DS31" s="48">
        <f t="shared" ca="1" si="199"/>
        <v>0</v>
      </c>
      <c r="DT31" s="48">
        <f t="shared" ca="1" si="199"/>
        <v>0</v>
      </c>
      <c r="DU31" s="48">
        <f t="shared" ca="1" si="199"/>
        <v>0</v>
      </c>
      <c r="DV31" s="48">
        <f t="shared" ca="1" si="199"/>
        <v>0</v>
      </c>
      <c r="DW31" s="48">
        <f t="shared" ca="1" si="199"/>
        <v>0</v>
      </c>
      <c r="DX31" s="48">
        <f t="shared" ca="1" si="199"/>
        <v>0</v>
      </c>
      <c r="DY31" s="48">
        <f t="shared" ca="1" si="199"/>
        <v>0</v>
      </c>
      <c r="DZ31" s="48">
        <f t="shared" ca="1" si="199"/>
        <v>0</v>
      </c>
      <c r="EA31" s="48">
        <f t="shared" ca="1" si="199"/>
        <v>0</v>
      </c>
      <c r="EB31" s="48">
        <f t="shared" ca="1" si="200"/>
        <v>0</v>
      </c>
      <c r="EC31" s="48">
        <f t="shared" ca="1" si="200"/>
        <v>0</v>
      </c>
      <c r="ED31" s="48">
        <f t="shared" ca="1" si="200"/>
        <v>0</v>
      </c>
      <c r="EE31" s="48">
        <f t="shared" ca="1" si="200"/>
        <v>0</v>
      </c>
      <c r="EF31" s="48">
        <f t="shared" ca="1" si="200"/>
        <v>0</v>
      </c>
      <c r="EG31" s="48">
        <f t="shared" ca="1" si="200"/>
        <v>0</v>
      </c>
      <c r="EH31" s="48">
        <f t="shared" ca="1" si="200"/>
        <v>0</v>
      </c>
      <c r="EI31" s="48">
        <f t="shared" ca="1" si="200"/>
        <v>0</v>
      </c>
      <c r="EJ31" s="48">
        <f t="shared" ca="1" si="200"/>
        <v>0</v>
      </c>
      <c r="EK31" s="48">
        <f t="shared" ca="1" si="200"/>
        <v>0</v>
      </c>
      <c r="EL31" s="48">
        <f t="shared" ca="1" si="201"/>
        <v>0</v>
      </c>
      <c r="EM31" s="48">
        <f t="shared" ca="1" si="201"/>
        <v>0</v>
      </c>
      <c r="EN31" s="48">
        <f t="shared" ca="1" si="201"/>
        <v>0</v>
      </c>
      <c r="EO31" s="48">
        <f t="shared" ca="1" si="201"/>
        <v>0</v>
      </c>
      <c r="EP31" s="48">
        <f t="shared" ca="1" si="201"/>
        <v>0</v>
      </c>
      <c r="EQ31" s="48">
        <f t="shared" ca="1" si="201"/>
        <v>0</v>
      </c>
      <c r="ER31" s="48">
        <f t="shared" ca="1" si="201"/>
        <v>0</v>
      </c>
      <c r="ES31" s="48">
        <f t="shared" ca="1" si="201"/>
        <v>0</v>
      </c>
      <c r="ET31" s="48">
        <f t="shared" ca="1" si="201"/>
        <v>0</v>
      </c>
      <c r="EU31" s="48">
        <f t="shared" ca="1" si="201"/>
        <v>0</v>
      </c>
      <c r="EV31" s="48">
        <f t="shared" ca="1" si="201"/>
        <v>0</v>
      </c>
      <c r="EW31" s="48">
        <f t="shared" ca="1" si="201"/>
        <v>0</v>
      </c>
      <c r="EX31" s="48">
        <f t="shared" ca="1" si="201"/>
        <v>0</v>
      </c>
      <c r="EY31" s="68"/>
      <c r="EZ31" s="48">
        <f t="shared" ca="1" si="202"/>
        <v>0</v>
      </c>
      <c r="FA31" s="48">
        <f t="shared" ca="1" si="202"/>
        <v>0</v>
      </c>
      <c r="FB31" s="48">
        <f t="shared" ca="1" si="202"/>
        <v>0</v>
      </c>
      <c r="FC31" s="48">
        <f t="shared" ca="1" si="202"/>
        <v>0</v>
      </c>
      <c r="FD31" s="48">
        <f t="shared" ca="1" si="202"/>
        <v>0</v>
      </c>
      <c r="FE31" s="48">
        <f t="shared" ca="1" si="202"/>
        <v>0</v>
      </c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68"/>
      <c r="HB31" s="148"/>
      <c r="HC31" s="148"/>
      <c r="HD31" s="148"/>
      <c r="HE31" s="148"/>
      <c r="HF31" s="148"/>
      <c r="HG31" s="146"/>
      <c r="HH31" s="147"/>
      <c r="HI31" s="147"/>
      <c r="HJ31" s="147"/>
      <c r="HK31" s="148"/>
      <c r="HL31" s="147"/>
      <c r="HM31" s="147"/>
      <c r="HN31" s="147"/>
      <c r="HO31" s="148"/>
      <c r="HP31" s="146"/>
      <c r="HQ31" s="147"/>
      <c r="HR31" s="147"/>
      <c r="HS31" s="147"/>
      <c r="HT31" s="148"/>
      <c r="HU31" s="147"/>
      <c r="HV31" s="147"/>
      <c r="HW31" s="147"/>
      <c r="HX31" s="148"/>
      <c r="HY31" s="149"/>
      <c r="HZ31" s="148"/>
      <c r="IA31" s="148"/>
      <c r="IB31" s="150"/>
      <c r="IC31" s="148"/>
      <c r="ID31" s="150"/>
      <c r="IE31" s="148"/>
      <c r="IF31" s="151"/>
    </row>
    <row r="32" spans="1:240" s="36" customFormat="1" ht="14.45" customHeight="1">
      <c r="A32" s="39"/>
      <c r="B32" s="109"/>
      <c r="C32" s="109"/>
      <c r="D32" s="110"/>
      <c r="E32" s="110"/>
      <c r="F32" s="110"/>
      <c r="G32" s="110"/>
      <c r="H32" s="110"/>
      <c r="I32" s="110"/>
      <c r="J32" s="111"/>
      <c r="K32" s="112"/>
      <c r="L32" s="113"/>
      <c r="M32" s="114"/>
      <c r="N32" s="115"/>
      <c r="O32" s="115"/>
      <c r="P32" s="111"/>
      <c r="Q32" s="128"/>
      <c r="R32" s="128"/>
      <c r="S32" s="128"/>
      <c r="T32" s="111"/>
      <c r="U32" s="128"/>
      <c r="V32" s="128"/>
      <c r="W32" s="128"/>
      <c r="X32" s="111"/>
      <c r="Y32" s="128"/>
      <c r="Z32" s="128"/>
      <c r="AA32" s="128"/>
      <c r="AB32" s="111"/>
      <c r="AC32" s="128"/>
      <c r="AD32" s="128"/>
      <c r="AE32" s="128"/>
      <c r="AF32" s="111"/>
      <c r="AG32" s="116"/>
      <c r="AH32" s="116"/>
      <c r="AI32" s="116"/>
      <c r="AJ32" s="117"/>
      <c r="AK32" s="117"/>
      <c r="AL32" s="117"/>
      <c r="AM32" s="117"/>
      <c r="AN32" s="117"/>
      <c r="AO32" s="117"/>
      <c r="AP32" s="117"/>
      <c r="AQ32" s="111"/>
      <c r="AR32" s="117"/>
      <c r="AS32" s="117"/>
      <c r="AT32" s="117"/>
      <c r="AU32" s="117"/>
      <c r="AV32" s="117"/>
      <c r="AW32" s="117"/>
      <c r="AX32" s="117"/>
      <c r="AY32" s="162"/>
      <c r="AZ32" s="111"/>
      <c r="BA32" s="117"/>
      <c r="BB32" s="118"/>
      <c r="BC32" s="117"/>
      <c r="BD32" s="117"/>
      <c r="BE32" s="117"/>
      <c r="BF32" s="117"/>
      <c r="BG32" s="117"/>
      <c r="BH32" s="117"/>
      <c r="BI32" s="111"/>
      <c r="BJ32" s="117"/>
      <c r="BK32" s="118"/>
      <c r="BL32" s="117"/>
      <c r="BM32" s="117"/>
      <c r="BN32" s="117"/>
      <c r="BO32" s="117"/>
      <c r="BP32" s="117"/>
      <c r="BQ32" s="117"/>
      <c r="BR32" s="117"/>
      <c r="BS32" s="111"/>
      <c r="BT32" s="117"/>
      <c r="BU32" s="118"/>
      <c r="BV32" s="118"/>
      <c r="BW32" s="117"/>
      <c r="BX32" s="117"/>
      <c r="BY32" s="117"/>
      <c r="BZ32" s="117"/>
      <c r="CA32" s="117"/>
      <c r="CB32" s="111"/>
      <c r="CC32" s="117"/>
      <c r="CD32" s="118"/>
      <c r="CE32" s="119"/>
      <c r="CF32" s="117"/>
      <c r="CG32" s="117"/>
      <c r="CH32" s="117"/>
      <c r="CI32" s="117">
        <f t="shared" ref="CI32" si="244">AX32</f>
        <v>0</v>
      </c>
      <c r="CJ32" s="117">
        <f t="shared" ref="CJ32" si="245">AT32</f>
        <v>0</v>
      </c>
      <c r="CK32" s="117"/>
      <c r="CL32" s="111"/>
      <c r="CM32" s="117"/>
      <c r="CN32" s="118"/>
      <c r="CO32" s="129"/>
      <c r="CP32" s="117"/>
      <c r="CQ32" s="117"/>
      <c r="CR32" s="117"/>
      <c r="CS32" s="117">
        <f t="shared" ref="CS32" si="246">AX32</f>
        <v>0</v>
      </c>
      <c r="CT32" s="117"/>
      <c r="CU32" s="117"/>
      <c r="CV32" s="117"/>
      <c r="CW32" s="111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0"/>
      <c r="EL32" s="120"/>
      <c r="EM32" s="120"/>
      <c r="EN32" s="120"/>
      <c r="EO32" s="120"/>
      <c r="EP32" s="120"/>
      <c r="EQ32" s="120"/>
      <c r="ER32" s="120"/>
      <c r="ES32" s="120"/>
      <c r="ET32" s="120"/>
      <c r="EU32" s="120"/>
      <c r="EV32" s="120"/>
      <c r="EW32" s="120"/>
      <c r="EX32" s="120"/>
      <c r="EY32" s="68"/>
      <c r="EZ32" s="120"/>
      <c r="FA32" s="120"/>
      <c r="FB32" s="120"/>
      <c r="FC32" s="120"/>
      <c r="FD32" s="120"/>
      <c r="FE32" s="120"/>
      <c r="FF32" s="120"/>
      <c r="FG32" s="120"/>
      <c r="FH32" s="120"/>
      <c r="FI32" s="120"/>
      <c r="FJ32" s="120"/>
      <c r="FK32" s="120"/>
      <c r="FL32" s="120"/>
      <c r="FM32" s="120"/>
      <c r="FN32" s="120"/>
      <c r="FO32" s="120"/>
      <c r="FP32" s="120"/>
      <c r="FQ32" s="120"/>
      <c r="FR32" s="120"/>
      <c r="FS32" s="120"/>
      <c r="FT32" s="120"/>
      <c r="FU32" s="120"/>
      <c r="FV32" s="120"/>
      <c r="FW32" s="120"/>
      <c r="FX32" s="120"/>
      <c r="FY32" s="120"/>
      <c r="FZ32" s="120"/>
      <c r="GA32" s="120"/>
      <c r="GB32" s="120"/>
      <c r="GC32" s="120"/>
      <c r="GD32" s="120"/>
      <c r="GE32" s="120"/>
      <c r="GF32" s="120"/>
      <c r="GG32" s="120"/>
      <c r="GH32" s="120"/>
      <c r="GI32" s="120"/>
      <c r="GJ32" s="120"/>
      <c r="GK32" s="120"/>
      <c r="GL32" s="120"/>
      <c r="GM32" s="120"/>
      <c r="GN32" s="120"/>
      <c r="GO32" s="120"/>
      <c r="GP32" s="120"/>
      <c r="GQ32" s="120"/>
      <c r="GR32" s="120"/>
      <c r="GS32" s="120"/>
      <c r="GT32" s="120"/>
      <c r="GU32" s="120"/>
      <c r="GV32" s="120"/>
      <c r="GW32" s="120"/>
      <c r="GX32" s="120"/>
      <c r="GY32" s="120"/>
      <c r="GZ32" s="120"/>
      <c r="HA32" s="68"/>
      <c r="HB32" s="148">
        <f t="shared" ref="HB32" si="247">IFERROR(BB32,"n/a")</f>
        <v>0</v>
      </c>
      <c r="HC32" s="148">
        <f t="shared" ref="HC32" si="248">IFERROR(CD32,"n/a")</f>
        <v>0</v>
      </c>
      <c r="HD32" s="148">
        <f t="shared" ref="HD32" si="249">IFERROR(BK32,"n/a")</f>
        <v>0</v>
      </c>
      <c r="HE32" s="148">
        <f t="shared" ref="HE32" si="250">IFERROR(BU32,"n/a")</f>
        <v>0</v>
      </c>
      <c r="HF32" s="148">
        <f t="shared" ref="HF32" si="251">IFERROR(CN32,"n/a")</f>
        <v>0</v>
      </c>
      <c r="HG32" s="146"/>
      <c r="HH32" s="147"/>
      <c r="HI32" s="147"/>
      <c r="HJ32" s="147"/>
      <c r="HK32" s="148"/>
      <c r="HL32" s="147"/>
      <c r="HM32" s="147"/>
      <c r="HN32" s="147"/>
      <c r="HO32" s="148"/>
      <c r="HP32" s="146"/>
      <c r="HQ32" s="147"/>
      <c r="HR32" s="147"/>
      <c r="HS32" s="147"/>
      <c r="HT32" s="148"/>
      <c r="HU32" s="147"/>
      <c r="HV32" s="147"/>
      <c r="HW32" s="147"/>
      <c r="HX32" s="148"/>
      <c r="HY32" s="149"/>
      <c r="HZ32" s="148"/>
      <c r="IA32" s="148"/>
      <c r="IB32" s="150"/>
      <c r="IC32" s="148"/>
      <c r="ID32" s="150"/>
      <c r="IE32" s="148"/>
      <c r="IF32" s="151"/>
    </row>
    <row r="33" spans="1:240" s="36" customFormat="1" ht="14.45" customHeight="1">
      <c r="A33" s="39"/>
      <c r="B33" s="107" t="str">
        <f t="shared" ref="B33:B35" si="252">D33&amp;"_"&amp;E33&amp;"_"&amp;F33&amp;"_"&amp;G33&amp;"_"&amp;H33&amp;"_"&amp;I33</f>
        <v>C&amp;I_C&amp;I Prescriptive_Lighting_All_2017_Actual</v>
      </c>
      <c r="C33" s="107"/>
      <c r="D33" s="108" t="s">
        <v>142</v>
      </c>
      <c r="E33" s="108" t="s">
        <v>203</v>
      </c>
      <c r="F33" s="108" t="s">
        <v>86</v>
      </c>
      <c r="G33" s="108" t="s">
        <v>28</v>
      </c>
      <c r="H33" s="108">
        <v>2017</v>
      </c>
      <c r="I33" s="108" t="s">
        <v>161</v>
      </c>
      <c r="J33" s="37"/>
      <c r="K33" s="98"/>
      <c r="L33" s="38">
        <f ca="1">SUMIFS(OFFSET(L$37,,,TotalMeasures),OFFSET($B$37,,,TotalMeasures),SUBSTITUTE($B33,"All","*"))</f>
        <v>4315</v>
      </c>
      <c r="M33" s="131"/>
      <c r="N33" s="130"/>
      <c r="O33" s="130"/>
      <c r="P33" s="37"/>
      <c r="Q33" s="127">
        <f t="shared" ref="Q33:S35" ca="1" si="253">SUMIFS(OFFSET(Q$37,,,TotalMeasures),OFFSET($B$37,,,TotalMeasures),SUBSTITUTE($B33,"All","*"))</f>
        <v>611826.848</v>
      </c>
      <c r="R33" s="127">
        <f t="shared" ca="1" si="253"/>
        <v>611826.848</v>
      </c>
      <c r="S33" s="127">
        <f t="shared" ca="1" si="253"/>
        <v>611826.848</v>
      </c>
      <c r="T33" s="37"/>
      <c r="U33" s="127">
        <f t="shared" ref="U33:W35" ca="1" si="254">SUMIFS(OFFSET(U$37,,,TotalMeasures),OFFSET($B$37,,,TotalMeasures),SUBSTITUTE($B33,"All","*"))</f>
        <v>0</v>
      </c>
      <c r="V33" s="127">
        <f t="shared" ca="1" si="254"/>
        <v>0</v>
      </c>
      <c r="W33" s="127">
        <f t="shared" ca="1" si="254"/>
        <v>0</v>
      </c>
      <c r="X33" s="37"/>
      <c r="Y33" s="127">
        <f t="shared" ref="Y33:AA35" ca="1" si="255">SUMIFS(OFFSET(Y$37,,,TotalMeasures),OFFSET($B$37,,,TotalMeasures),SUBSTITUTE($B33,"All","*"))</f>
        <v>143.17510899999999</v>
      </c>
      <c r="Z33" s="127">
        <f t="shared" ca="1" si="255"/>
        <v>143.17510899999999</v>
      </c>
      <c r="AA33" s="127">
        <f t="shared" ca="1" si="255"/>
        <v>143.17510899999999</v>
      </c>
      <c r="AB33" s="37"/>
      <c r="AC33" s="127">
        <f t="shared" ref="AC33:AE35" ca="1" si="256">SUMIFS(OFFSET(AC$37,,,TotalMeasures),OFFSET($B$37,,,TotalMeasures),SUBSTITUTE($B33,"All","*"))</f>
        <v>0</v>
      </c>
      <c r="AD33" s="127">
        <f t="shared" ca="1" si="256"/>
        <v>0</v>
      </c>
      <c r="AE33" s="127">
        <f t="shared" ca="1" si="256"/>
        <v>0</v>
      </c>
      <c r="AF33" s="37"/>
      <c r="AG33" s="96"/>
      <c r="AH33" s="96"/>
      <c r="AI33" s="96">
        <f t="shared" ref="AI33:AN35" ca="1" si="257">SUMIFS(OFFSET(AI$37,,,TotalMeasures),OFFSET($B$37,,,TotalMeasures),SUBSTITUTE($B33,"All","*"))</f>
        <v>5397868.9040000001</v>
      </c>
      <c r="AJ33" s="99">
        <f t="shared" ca="1" si="257"/>
        <v>56937</v>
      </c>
      <c r="AK33" s="99">
        <f t="shared" ca="1" si="257"/>
        <v>0</v>
      </c>
      <c r="AL33" s="99">
        <f t="shared" ca="1" si="257"/>
        <v>0</v>
      </c>
      <c r="AM33" s="99">
        <f t="shared" ca="1" si="257"/>
        <v>0</v>
      </c>
      <c r="AN33" s="99">
        <f t="shared" ca="1" si="257"/>
        <v>44878.292699999998</v>
      </c>
      <c r="AO33" s="161"/>
      <c r="AP33" s="99">
        <f t="shared" ref="AP33:AP35" ca="1" si="258">AO33+AN33</f>
        <v>44878.292699999998</v>
      </c>
      <c r="AQ33" s="37"/>
      <c r="AR33" s="99">
        <f t="shared" ref="AR33:AT35" ca="1" si="259">SUMIFS(OFFSET(AR$37,,,TotalMeasures),OFFSET($B$37,,,TotalMeasures),SUBSTITUTE($B33,"All","*"))</f>
        <v>56937</v>
      </c>
      <c r="AS33" s="99">
        <f t="shared" ca="1" si="259"/>
        <v>46653.558233625416</v>
      </c>
      <c r="AT33" s="99">
        <f t="shared" ca="1" si="259"/>
        <v>44878.292699999998</v>
      </c>
      <c r="AU33" s="99">
        <f>SUMPRODUCT(--($CX$9:$EX$9=$H33)*$AO33,'General Inputs'!$K$40:$BK$40)</f>
        <v>0</v>
      </c>
      <c r="AV33" s="99">
        <f t="shared" ref="AV33:AY35" ca="1" si="260">SUMIFS(OFFSET(AV$37,,,TotalMeasures),OFFSET($B$37,,,TotalMeasures),SUBSTITUTE($B33,"All","*"))</f>
        <v>449885.06754599314</v>
      </c>
      <c r="AW33" s="99">
        <f t="shared" ca="1" si="260"/>
        <v>118578.05763572195</v>
      </c>
      <c r="AX33" s="99">
        <f t="shared" ca="1" si="260"/>
        <v>19996.174754597938</v>
      </c>
      <c r="AY33" s="97">
        <f t="shared" ca="1" si="260"/>
        <v>3908708.1078457595</v>
      </c>
      <c r="AZ33" s="37"/>
      <c r="BA33" s="99">
        <f t="shared" ref="BA33:BA35" ca="1" si="261">BD33-BC33</f>
        <v>81637.232390319899</v>
      </c>
      <c r="BB33" s="101">
        <f t="shared" ref="BB33:BB35" ca="1" si="262">BD33/BC33</f>
        <v>2.4338168921846934</v>
      </c>
      <c r="BC33" s="99">
        <f t="shared" ca="1" si="156"/>
        <v>56937</v>
      </c>
      <c r="BD33" s="99">
        <f t="shared" ca="1" si="157"/>
        <v>138574.2323903199</v>
      </c>
      <c r="BE33" s="99">
        <f t="shared" ref="BE33:BE35" ca="1" si="263">AW33</f>
        <v>118578.05763572195</v>
      </c>
      <c r="BF33" s="99">
        <f t="shared" ca="1" si="159"/>
        <v>19996.174754597938</v>
      </c>
      <c r="BG33" s="99">
        <f t="shared" ref="BG33:BG35" si="264">AU33</f>
        <v>0</v>
      </c>
      <c r="BH33" s="99">
        <f t="shared" ref="BH33:BH35" ca="1" si="265">AR33</f>
        <v>56937</v>
      </c>
      <c r="BI33" s="37"/>
      <c r="BJ33" s="99">
        <f t="shared" ref="BJ33:BJ35" ca="1" si="266">BM33-BL33</f>
        <v>128290.7906239453</v>
      </c>
      <c r="BK33" s="101">
        <f t="shared" ref="BK33:BK35" ca="1" si="267">BM33/BL33</f>
        <v>3.253206010572129</v>
      </c>
      <c r="BL33" s="99">
        <f t="shared" ca="1" si="164"/>
        <v>56937</v>
      </c>
      <c r="BM33" s="99">
        <f t="shared" ca="1" si="165"/>
        <v>185227.7906239453</v>
      </c>
      <c r="BN33" s="99">
        <f t="shared" ref="BN33:BN35" ca="1" si="268">AW33</f>
        <v>118578.05763572195</v>
      </c>
      <c r="BO33" s="99">
        <f t="shared" ref="BO33:BO35" ca="1" si="269">AX33</f>
        <v>19996.174754597938</v>
      </c>
      <c r="BP33" s="99">
        <f t="shared" ref="BP33:BP35" ca="1" si="270">AS33</f>
        <v>46653.558233625416</v>
      </c>
      <c r="BQ33" s="99">
        <f t="shared" ref="BQ33:BQ35" si="271">AU33</f>
        <v>0</v>
      </c>
      <c r="BR33" s="99">
        <f t="shared" ref="BR33:BR35" ca="1" si="272">AR33</f>
        <v>56937</v>
      </c>
      <c r="BS33" s="37"/>
      <c r="BT33" s="99">
        <f t="shared" ref="BT33:BT35" ca="1" si="273">BX33-BW33</f>
        <v>437826.36024599313</v>
      </c>
      <c r="BU33" s="101">
        <f t="shared" ref="BU33:BU35" ca="1" si="274">BX33/BW33</f>
        <v>8.6896633164022195</v>
      </c>
      <c r="BV33" s="101" t="e">
        <f t="shared" ref="BV33:BV35" ca="1" si="275">BW33/(BX33/AG33)</f>
        <v>#DIV/0!</v>
      </c>
      <c r="BW33" s="99">
        <f t="shared" ca="1" si="174"/>
        <v>56937</v>
      </c>
      <c r="BX33" s="99">
        <f t="shared" ca="1" si="175"/>
        <v>494763.36024599313</v>
      </c>
      <c r="BY33" s="99">
        <f t="shared" ref="BY33:BY35" ca="1" si="276">AV33</f>
        <v>449885.06754599314</v>
      </c>
      <c r="BZ33" s="99">
        <f t="shared" ref="BZ33:BZ35" ca="1" si="277">AT33</f>
        <v>44878.292699999998</v>
      </c>
      <c r="CA33" s="99">
        <f t="shared" ref="CA33:CA35" ca="1" si="278">AR33</f>
        <v>56937</v>
      </c>
      <c r="CB33" s="37"/>
      <c r="CC33" s="99">
        <f t="shared" ref="CC33:CC35" ca="1" si="279">CG33-CF33</f>
        <v>93695.939690319909</v>
      </c>
      <c r="CD33" s="101">
        <f t="shared" ref="CD33:CD35" ca="1" si="280">CG33/CF33</f>
        <v>3.0877786130736631</v>
      </c>
      <c r="CE33" s="102">
        <f t="shared" ref="CE33:CE35" ca="1" si="281">CF33/CONVERT($AY33,$Q$8,"kWh")/(1-$M33)</f>
        <v>1.1481617829153828E-2</v>
      </c>
      <c r="CF33" s="99">
        <f t="shared" ca="1" si="182"/>
        <v>44878.292699999998</v>
      </c>
      <c r="CG33" s="99">
        <f t="shared" ca="1" si="183"/>
        <v>138574.2323903199</v>
      </c>
      <c r="CH33" s="99">
        <f t="shared" ref="CH33:CH35" ca="1" si="282">AW33</f>
        <v>118578.05763572195</v>
      </c>
      <c r="CI33" s="99">
        <f t="shared" ref="CI33:CI35" ca="1" si="283">AX33</f>
        <v>19996.174754597938</v>
      </c>
      <c r="CJ33" s="99">
        <f t="shared" ref="CJ33:CJ35" ca="1" si="284">AT33</f>
        <v>44878.292699999998</v>
      </c>
      <c r="CK33" s="99">
        <f t="shared" ref="CK33:CK35" si="285">AU33</f>
        <v>0</v>
      </c>
      <c r="CL33" s="37"/>
      <c r="CM33" s="99">
        <f t="shared" ref="CM33:CM35" ca="1" si="286">CQ33-CP33</f>
        <v>-356189.1278556732</v>
      </c>
      <c r="CN33" s="101">
        <f t="shared" ref="CN33:CN35" ca="1" si="287">CQ33/CP33</f>
        <v>0.28008184017794224</v>
      </c>
      <c r="CO33" s="126"/>
      <c r="CP33" s="99">
        <f t="shared" ca="1" si="190"/>
        <v>494763.36024599313</v>
      </c>
      <c r="CQ33" s="99">
        <f t="shared" ca="1" si="191"/>
        <v>138574.2323903199</v>
      </c>
      <c r="CR33" s="99">
        <f t="shared" ref="CR33:CR35" ca="1" si="288">AW33</f>
        <v>118578.05763572195</v>
      </c>
      <c r="CS33" s="99">
        <f t="shared" ref="CS33:CS35" ca="1" si="289">AX33</f>
        <v>19996.174754597938</v>
      </c>
      <c r="CT33" s="99">
        <f t="shared" ref="CT33:CT35" ca="1" si="290">AV33</f>
        <v>449885.06754599314</v>
      </c>
      <c r="CU33" s="99">
        <f t="shared" ref="CU33:CU35" ca="1" si="291">AT33</f>
        <v>44878.292699999998</v>
      </c>
      <c r="CV33" s="99">
        <f t="shared" ref="CV33:CV35" si="292">AU33</f>
        <v>0</v>
      </c>
      <c r="CW33" s="37"/>
      <c r="CX33" s="48">
        <f t="shared" ref="CX33:DG35" ca="1" si="293">SUMIFS(OFFSET(CX$37,,,TotalMeasures),OFFSET($B$37,,,TotalMeasures),SUBSTITUTE($B33,"All","*"))</f>
        <v>611826.848</v>
      </c>
      <c r="CY33" s="48">
        <f t="shared" ca="1" si="293"/>
        <v>611826.848</v>
      </c>
      <c r="CZ33" s="48">
        <f t="shared" ca="1" si="293"/>
        <v>611826.848</v>
      </c>
      <c r="DA33" s="48">
        <f t="shared" ca="1" si="293"/>
        <v>611826.848</v>
      </c>
      <c r="DB33" s="48">
        <f t="shared" ca="1" si="293"/>
        <v>611826.848</v>
      </c>
      <c r="DC33" s="48">
        <f t="shared" ca="1" si="293"/>
        <v>611826.848</v>
      </c>
      <c r="DD33" s="48">
        <f t="shared" ca="1" si="293"/>
        <v>611826.848</v>
      </c>
      <c r="DE33" s="48">
        <f t="shared" ca="1" si="293"/>
        <v>611826.848</v>
      </c>
      <c r="DF33" s="48">
        <f t="shared" ca="1" si="293"/>
        <v>71970.298999999985</v>
      </c>
      <c r="DG33" s="48">
        <f t="shared" ca="1" si="293"/>
        <v>71970.298999999985</v>
      </c>
      <c r="DH33" s="48">
        <f t="shared" ref="DH33:DQ35" ca="1" si="294">SUMIFS(OFFSET(DH$37,,,TotalMeasures),OFFSET($B$37,,,TotalMeasures),SUBSTITUTE($B33,"All","*"))</f>
        <v>71970.298999999985</v>
      </c>
      <c r="DI33" s="48">
        <f t="shared" ca="1" si="294"/>
        <v>71970.298999999985</v>
      </c>
      <c r="DJ33" s="48">
        <f t="shared" ca="1" si="294"/>
        <v>71970.298999999985</v>
      </c>
      <c r="DK33" s="48">
        <f t="shared" ca="1" si="294"/>
        <v>71970.298999999985</v>
      </c>
      <c r="DL33" s="48">
        <f t="shared" ca="1" si="294"/>
        <v>66298.042999999991</v>
      </c>
      <c r="DM33" s="48">
        <f t="shared" ca="1" si="294"/>
        <v>5134.2830000000004</v>
      </c>
      <c r="DN33" s="48">
        <f t="shared" ca="1" si="294"/>
        <v>0</v>
      </c>
      <c r="DO33" s="48">
        <f t="shared" ca="1" si="294"/>
        <v>0</v>
      </c>
      <c r="DP33" s="48">
        <f t="shared" ca="1" si="294"/>
        <v>0</v>
      </c>
      <c r="DQ33" s="48">
        <f t="shared" ca="1" si="294"/>
        <v>0</v>
      </c>
      <c r="DR33" s="48">
        <f t="shared" ref="DR33:EA35" ca="1" si="295">SUMIFS(OFFSET(DR$37,,,TotalMeasures),OFFSET($B$37,,,TotalMeasures),SUBSTITUTE($B33,"All","*"))</f>
        <v>0</v>
      </c>
      <c r="DS33" s="48">
        <f t="shared" ca="1" si="295"/>
        <v>0</v>
      </c>
      <c r="DT33" s="48">
        <f t="shared" ca="1" si="295"/>
        <v>0</v>
      </c>
      <c r="DU33" s="48">
        <f t="shared" ca="1" si="295"/>
        <v>0</v>
      </c>
      <c r="DV33" s="48">
        <f t="shared" ca="1" si="295"/>
        <v>0</v>
      </c>
      <c r="DW33" s="48">
        <f t="shared" ca="1" si="295"/>
        <v>0</v>
      </c>
      <c r="DX33" s="48">
        <f t="shared" ca="1" si="295"/>
        <v>0</v>
      </c>
      <c r="DY33" s="48">
        <f t="shared" ca="1" si="295"/>
        <v>0</v>
      </c>
      <c r="DZ33" s="48">
        <f t="shared" ca="1" si="295"/>
        <v>0</v>
      </c>
      <c r="EA33" s="48">
        <f t="shared" ca="1" si="295"/>
        <v>0</v>
      </c>
      <c r="EB33" s="48">
        <f t="shared" ref="EB33:EK35" ca="1" si="296">SUMIFS(OFFSET(EB$37,,,TotalMeasures),OFFSET($B$37,,,TotalMeasures),SUBSTITUTE($B33,"All","*"))</f>
        <v>0</v>
      </c>
      <c r="EC33" s="48">
        <f t="shared" ca="1" si="296"/>
        <v>0</v>
      </c>
      <c r="ED33" s="48">
        <f t="shared" ca="1" si="296"/>
        <v>0</v>
      </c>
      <c r="EE33" s="48">
        <f t="shared" ca="1" si="296"/>
        <v>0</v>
      </c>
      <c r="EF33" s="48">
        <f t="shared" ca="1" si="296"/>
        <v>0</v>
      </c>
      <c r="EG33" s="48">
        <f t="shared" ca="1" si="296"/>
        <v>0</v>
      </c>
      <c r="EH33" s="48">
        <f t="shared" ca="1" si="296"/>
        <v>0</v>
      </c>
      <c r="EI33" s="48">
        <f t="shared" ca="1" si="296"/>
        <v>0</v>
      </c>
      <c r="EJ33" s="48">
        <f t="shared" ca="1" si="296"/>
        <v>0</v>
      </c>
      <c r="EK33" s="48">
        <f t="shared" ca="1" si="296"/>
        <v>0</v>
      </c>
      <c r="EL33" s="48">
        <f t="shared" ref="EL33:EX35" ca="1" si="297">SUMIFS(OFFSET(EL$37,,,TotalMeasures),OFFSET($B$37,,,TotalMeasures),SUBSTITUTE($B33,"All","*"))</f>
        <v>0</v>
      </c>
      <c r="EM33" s="48">
        <f t="shared" ca="1" si="297"/>
        <v>0</v>
      </c>
      <c r="EN33" s="48">
        <f t="shared" ca="1" si="297"/>
        <v>0</v>
      </c>
      <c r="EO33" s="48">
        <f t="shared" ca="1" si="297"/>
        <v>0</v>
      </c>
      <c r="EP33" s="48">
        <f t="shared" ca="1" si="297"/>
        <v>0</v>
      </c>
      <c r="EQ33" s="48">
        <f t="shared" ca="1" si="297"/>
        <v>0</v>
      </c>
      <c r="ER33" s="48">
        <f t="shared" ca="1" si="297"/>
        <v>0</v>
      </c>
      <c r="ES33" s="48">
        <f t="shared" ca="1" si="297"/>
        <v>0</v>
      </c>
      <c r="ET33" s="48">
        <f t="shared" ca="1" si="297"/>
        <v>0</v>
      </c>
      <c r="EU33" s="48">
        <f t="shared" ca="1" si="297"/>
        <v>0</v>
      </c>
      <c r="EV33" s="48">
        <f t="shared" ca="1" si="297"/>
        <v>0</v>
      </c>
      <c r="EW33" s="48">
        <f t="shared" ca="1" si="297"/>
        <v>0</v>
      </c>
      <c r="EX33" s="48">
        <f t="shared" ca="1" si="297"/>
        <v>0</v>
      </c>
      <c r="EY33" s="68"/>
      <c r="EZ33" s="48">
        <f t="shared" ref="EZ33:FI35" ca="1" si="298">SUMIFS(OFFSET(EZ$37,,,TotalMeasures),OFFSET($B$37,,,TotalMeasures),SUBSTITUTE($B33,"All","*"))</f>
        <v>143.17510899999999</v>
      </c>
      <c r="FA33" s="48">
        <f t="shared" ca="1" si="298"/>
        <v>143.17510899999999</v>
      </c>
      <c r="FB33" s="48">
        <f t="shared" ca="1" si="298"/>
        <v>143.17510899999999</v>
      </c>
      <c r="FC33" s="48">
        <f t="shared" ca="1" si="298"/>
        <v>143.17510899999999</v>
      </c>
      <c r="FD33" s="48">
        <f t="shared" ca="1" si="298"/>
        <v>143.17510899999999</v>
      </c>
      <c r="FE33" s="48">
        <f t="shared" ca="1" si="298"/>
        <v>143.17510899999999</v>
      </c>
      <c r="FF33" s="48">
        <f t="shared" ca="1" si="298"/>
        <v>143.17510899999999</v>
      </c>
      <c r="FG33" s="48">
        <f t="shared" ca="1" si="298"/>
        <v>143.17510899999999</v>
      </c>
      <c r="FH33" s="48">
        <f t="shared" ca="1" si="298"/>
        <v>17.385894</v>
      </c>
      <c r="FI33" s="48">
        <f t="shared" ca="1" si="298"/>
        <v>17.385894</v>
      </c>
      <c r="FJ33" s="48">
        <f t="shared" ref="FJ33:FS35" ca="1" si="299">SUMIFS(OFFSET(FJ$37,,,TotalMeasures),OFFSET($B$37,,,TotalMeasures),SUBSTITUTE($B33,"All","*"))</f>
        <v>17.385894</v>
      </c>
      <c r="FK33" s="48">
        <f t="shared" ca="1" si="299"/>
        <v>17.385894</v>
      </c>
      <c r="FL33" s="48">
        <f t="shared" ca="1" si="299"/>
        <v>17.385894</v>
      </c>
      <c r="FM33" s="48">
        <f t="shared" ca="1" si="299"/>
        <v>17.385894</v>
      </c>
      <c r="FN33" s="48">
        <f t="shared" ca="1" si="299"/>
        <v>16.023872000000001</v>
      </c>
      <c r="FO33" s="48">
        <f t="shared" ca="1" si="299"/>
        <v>1.282605</v>
      </c>
      <c r="FP33" s="48">
        <f t="shared" ca="1" si="299"/>
        <v>0</v>
      </c>
      <c r="FQ33" s="48">
        <f t="shared" ca="1" si="299"/>
        <v>0</v>
      </c>
      <c r="FR33" s="48">
        <f t="shared" ca="1" si="299"/>
        <v>0</v>
      </c>
      <c r="FS33" s="48">
        <f t="shared" ca="1" si="299"/>
        <v>0</v>
      </c>
      <c r="FT33" s="48">
        <f t="shared" ref="FT33:GC35" ca="1" si="300">SUMIFS(OFFSET(FT$37,,,TotalMeasures),OFFSET($B$37,,,TotalMeasures),SUBSTITUTE($B33,"All","*"))</f>
        <v>0</v>
      </c>
      <c r="FU33" s="48">
        <f t="shared" ca="1" si="300"/>
        <v>0</v>
      </c>
      <c r="FV33" s="48">
        <f t="shared" ca="1" si="300"/>
        <v>0</v>
      </c>
      <c r="FW33" s="48">
        <f t="shared" ca="1" si="300"/>
        <v>0</v>
      </c>
      <c r="FX33" s="48">
        <f t="shared" ca="1" si="300"/>
        <v>0</v>
      </c>
      <c r="FY33" s="48">
        <f t="shared" ca="1" si="300"/>
        <v>0</v>
      </c>
      <c r="FZ33" s="48">
        <f t="shared" ca="1" si="300"/>
        <v>0</v>
      </c>
      <c r="GA33" s="48">
        <f t="shared" ca="1" si="300"/>
        <v>0</v>
      </c>
      <c r="GB33" s="48">
        <f t="shared" ca="1" si="300"/>
        <v>0</v>
      </c>
      <c r="GC33" s="48">
        <f t="shared" ca="1" si="300"/>
        <v>0</v>
      </c>
      <c r="GD33" s="48">
        <f t="shared" ref="GD33:GM35" ca="1" si="301">SUMIFS(OFFSET(GD$37,,,TotalMeasures),OFFSET($B$37,,,TotalMeasures),SUBSTITUTE($B33,"All","*"))</f>
        <v>0</v>
      </c>
      <c r="GE33" s="48">
        <f t="shared" ca="1" si="301"/>
        <v>0</v>
      </c>
      <c r="GF33" s="48">
        <f t="shared" ca="1" si="301"/>
        <v>0</v>
      </c>
      <c r="GG33" s="48">
        <f t="shared" ca="1" si="301"/>
        <v>0</v>
      </c>
      <c r="GH33" s="48">
        <f t="shared" ca="1" si="301"/>
        <v>0</v>
      </c>
      <c r="GI33" s="48">
        <f t="shared" ca="1" si="301"/>
        <v>0</v>
      </c>
      <c r="GJ33" s="48">
        <f t="shared" ca="1" si="301"/>
        <v>0</v>
      </c>
      <c r="GK33" s="48">
        <f t="shared" ca="1" si="301"/>
        <v>0</v>
      </c>
      <c r="GL33" s="48">
        <f t="shared" ca="1" si="301"/>
        <v>0</v>
      </c>
      <c r="GM33" s="48">
        <f t="shared" ca="1" si="301"/>
        <v>0</v>
      </c>
      <c r="GN33" s="48">
        <f t="shared" ref="GN33:GZ35" ca="1" si="302">SUMIFS(OFFSET(GN$37,,,TotalMeasures),OFFSET($B$37,,,TotalMeasures),SUBSTITUTE($B33,"All","*"))</f>
        <v>0</v>
      </c>
      <c r="GO33" s="48">
        <f t="shared" ca="1" si="302"/>
        <v>0</v>
      </c>
      <c r="GP33" s="48">
        <f t="shared" ca="1" si="302"/>
        <v>0</v>
      </c>
      <c r="GQ33" s="48">
        <f t="shared" ca="1" si="302"/>
        <v>0</v>
      </c>
      <c r="GR33" s="48">
        <f t="shared" ca="1" si="302"/>
        <v>0</v>
      </c>
      <c r="GS33" s="48">
        <f t="shared" ca="1" si="302"/>
        <v>0</v>
      </c>
      <c r="GT33" s="48">
        <f t="shared" ca="1" si="302"/>
        <v>0</v>
      </c>
      <c r="GU33" s="48">
        <f t="shared" ca="1" si="302"/>
        <v>0</v>
      </c>
      <c r="GV33" s="48">
        <f t="shared" ca="1" si="302"/>
        <v>0</v>
      </c>
      <c r="GW33" s="48">
        <f t="shared" ca="1" si="302"/>
        <v>0</v>
      </c>
      <c r="GX33" s="48">
        <f t="shared" ca="1" si="302"/>
        <v>0</v>
      </c>
      <c r="GY33" s="48">
        <f t="shared" ca="1" si="302"/>
        <v>0</v>
      </c>
      <c r="GZ33" s="48">
        <f t="shared" ca="1" si="302"/>
        <v>0</v>
      </c>
      <c r="HA33" s="68"/>
      <c r="HB33" s="148">
        <f t="shared" ref="HB33:HB35" ca="1" si="303">IFERROR(BB33,"n/a")</f>
        <v>2.4338168921846934</v>
      </c>
      <c r="HC33" s="148">
        <f t="shared" ref="HC33:HC35" ca="1" si="304">IFERROR(CD33,"n/a")</f>
        <v>3.0877786130736631</v>
      </c>
      <c r="HD33" s="148">
        <f t="shared" ref="HD33:HD35" ca="1" si="305">IFERROR(BK33,"n/a")</f>
        <v>3.253206010572129</v>
      </c>
      <c r="HE33" s="148">
        <f t="shared" ref="HE33:HE35" ca="1" si="306">IFERROR(BU33,"n/a")</f>
        <v>8.6896633164022195</v>
      </c>
      <c r="HF33" s="148">
        <f t="shared" ref="HF33:HF35" ca="1" si="307">IFERROR(CN33,"n/a")</f>
        <v>0.28008184017794224</v>
      </c>
      <c r="HG33" s="146"/>
      <c r="HH33" s="147"/>
      <c r="HI33" s="147"/>
      <c r="HJ33" s="147"/>
      <c r="HK33" s="148"/>
      <c r="HL33" s="147"/>
      <c r="HM33" s="147"/>
      <c r="HN33" s="147"/>
      <c r="HO33" s="148"/>
      <c r="HP33" s="146"/>
      <c r="HQ33" s="147"/>
      <c r="HR33" s="147"/>
      <c r="HS33" s="147"/>
      <c r="HT33" s="148"/>
      <c r="HU33" s="147"/>
      <c r="HV33" s="147"/>
      <c r="HW33" s="147"/>
      <c r="HX33" s="148"/>
      <c r="HY33" s="149"/>
      <c r="HZ33" s="148"/>
      <c r="IA33" s="148"/>
      <c r="IB33" s="150"/>
      <c r="IC33" s="148"/>
      <c r="ID33" s="150"/>
      <c r="IE33" s="148"/>
      <c r="IF33" s="151"/>
    </row>
    <row r="34" spans="1:240" s="36" customFormat="1" ht="14.45" customHeight="1">
      <c r="A34" s="39"/>
      <c r="B34" s="107" t="str">
        <f t="shared" si="252"/>
        <v>C&amp;I_C&amp;I Prescriptive_HVAC_All_2017_Actual</v>
      </c>
      <c r="C34" s="107"/>
      <c r="D34" s="108" t="s">
        <v>142</v>
      </c>
      <c r="E34" s="108" t="s">
        <v>203</v>
      </c>
      <c r="F34" s="108" t="s">
        <v>85</v>
      </c>
      <c r="G34" s="108" t="s">
        <v>28</v>
      </c>
      <c r="H34" s="108">
        <v>2017</v>
      </c>
      <c r="I34" s="108" t="s">
        <v>161</v>
      </c>
      <c r="J34" s="37"/>
      <c r="K34" s="98"/>
      <c r="L34" s="38">
        <f ca="1">SUMIFS(OFFSET(L$37,,,TotalMeasures),OFFSET($B$37,,,TotalMeasures),SUBSTITUTE($B34,"All","*"))</f>
        <v>0</v>
      </c>
      <c r="M34" s="131"/>
      <c r="N34" s="130"/>
      <c r="O34" s="130"/>
      <c r="P34" s="37"/>
      <c r="Q34" s="127">
        <f t="shared" ca="1" si="253"/>
        <v>0</v>
      </c>
      <c r="R34" s="127">
        <f t="shared" ca="1" si="253"/>
        <v>0</v>
      </c>
      <c r="S34" s="127">
        <f t="shared" ca="1" si="253"/>
        <v>0</v>
      </c>
      <c r="T34" s="37"/>
      <c r="U34" s="127">
        <f t="shared" ca="1" si="254"/>
        <v>0</v>
      </c>
      <c r="V34" s="127">
        <f t="shared" ca="1" si="254"/>
        <v>0</v>
      </c>
      <c r="W34" s="127">
        <f t="shared" ca="1" si="254"/>
        <v>0</v>
      </c>
      <c r="X34" s="37"/>
      <c r="Y34" s="127">
        <f t="shared" ca="1" si="255"/>
        <v>0</v>
      </c>
      <c r="Z34" s="127">
        <f t="shared" ca="1" si="255"/>
        <v>0</v>
      </c>
      <c r="AA34" s="127">
        <f t="shared" ca="1" si="255"/>
        <v>0</v>
      </c>
      <c r="AB34" s="37"/>
      <c r="AC34" s="127">
        <f t="shared" ca="1" si="256"/>
        <v>0</v>
      </c>
      <c r="AD34" s="127">
        <f t="shared" ca="1" si="256"/>
        <v>0</v>
      </c>
      <c r="AE34" s="127">
        <f t="shared" ca="1" si="256"/>
        <v>0</v>
      </c>
      <c r="AF34" s="37"/>
      <c r="AG34" s="96"/>
      <c r="AH34" s="96"/>
      <c r="AI34" s="96">
        <f t="shared" ca="1" si="257"/>
        <v>0</v>
      </c>
      <c r="AJ34" s="99">
        <f t="shared" ca="1" si="257"/>
        <v>0</v>
      </c>
      <c r="AK34" s="99">
        <f t="shared" ca="1" si="257"/>
        <v>0</v>
      </c>
      <c r="AL34" s="99">
        <f t="shared" ca="1" si="257"/>
        <v>0</v>
      </c>
      <c r="AM34" s="99">
        <f t="shared" ca="1" si="257"/>
        <v>0</v>
      </c>
      <c r="AN34" s="99">
        <f t="shared" ca="1" si="257"/>
        <v>0</v>
      </c>
      <c r="AO34" s="161"/>
      <c r="AP34" s="99">
        <f t="shared" ca="1" si="258"/>
        <v>0</v>
      </c>
      <c r="AQ34" s="37"/>
      <c r="AR34" s="99">
        <f t="shared" ca="1" si="259"/>
        <v>0</v>
      </c>
      <c r="AS34" s="99">
        <f t="shared" ca="1" si="259"/>
        <v>0</v>
      </c>
      <c r="AT34" s="99">
        <f t="shared" ca="1" si="259"/>
        <v>0</v>
      </c>
      <c r="AU34" s="99">
        <f>SUMPRODUCT(--($CX$9:$EX$9=$H34)*$AO34,'General Inputs'!$K$40:$BK$40)</f>
        <v>0</v>
      </c>
      <c r="AV34" s="99">
        <f t="shared" ca="1" si="260"/>
        <v>0</v>
      </c>
      <c r="AW34" s="99">
        <f t="shared" ca="1" si="260"/>
        <v>0</v>
      </c>
      <c r="AX34" s="99">
        <f t="shared" ca="1" si="260"/>
        <v>0</v>
      </c>
      <c r="AY34" s="97">
        <f t="shared" ca="1" si="260"/>
        <v>0</v>
      </c>
      <c r="AZ34" s="37"/>
      <c r="BA34" s="99">
        <f t="shared" ca="1" si="261"/>
        <v>0</v>
      </c>
      <c r="BB34" s="101" t="e">
        <f t="shared" ca="1" si="262"/>
        <v>#DIV/0!</v>
      </c>
      <c r="BC34" s="99">
        <f t="shared" ca="1" si="156"/>
        <v>0</v>
      </c>
      <c r="BD34" s="99">
        <f t="shared" ca="1" si="157"/>
        <v>0</v>
      </c>
      <c r="BE34" s="99">
        <f t="shared" ca="1" si="263"/>
        <v>0</v>
      </c>
      <c r="BF34" s="99">
        <f t="shared" ca="1" si="159"/>
        <v>0</v>
      </c>
      <c r="BG34" s="99">
        <f t="shared" si="264"/>
        <v>0</v>
      </c>
      <c r="BH34" s="99">
        <f t="shared" ca="1" si="265"/>
        <v>0</v>
      </c>
      <c r="BI34" s="37"/>
      <c r="BJ34" s="99">
        <f t="shared" ca="1" si="266"/>
        <v>0</v>
      </c>
      <c r="BK34" s="101" t="e">
        <f t="shared" ca="1" si="267"/>
        <v>#DIV/0!</v>
      </c>
      <c r="BL34" s="99">
        <f t="shared" ca="1" si="164"/>
        <v>0</v>
      </c>
      <c r="BM34" s="99">
        <f t="shared" ca="1" si="165"/>
        <v>0</v>
      </c>
      <c r="BN34" s="99">
        <f t="shared" ca="1" si="268"/>
        <v>0</v>
      </c>
      <c r="BO34" s="99">
        <f t="shared" ca="1" si="269"/>
        <v>0</v>
      </c>
      <c r="BP34" s="99">
        <f t="shared" ca="1" si="270"/>
        <v>0</v>
      </c>
      <c r="BQ34" s="99">
        <f t="shared" si="271"/>
        <v>0</v>
      </c>
      <c r="BR34" s="99">
        <f t="shared" ca="1" si="272"/>
        <v>0</v>
      </c>
      <c r="BS34" s="37"/>
      <c r="BT34" s="99">
        <f t="shared" ca="1" si="273"/>
        <v>0</v>
      </c>
      <c r="BU34" s="101" t="e">
        <f t="shared" ca="1" si="274"/>
        <v>#DIV/0!</v>
      </c>
      <c r="BV34" s="101" t="e">
        <f t="shared" ca="1" si="275"/>
        <v>#DIV/0!</v>
      </c>
      <c r="BW34" s="99">
        <f t="shared" ca="1" si="174"/>
        <v>0</v>
      </c>
      <c r="BX34" s="99">
        <f t="shared" ca="1" si="175"/>
        <v>0</v>
      </c>
      <c r="BY34" s="99">
        <f t="shared" ca="1" si="276"/>
        <v>0</v>
      </c>
      <c r="BZ34" s="99">
        <f t="shared" ca="1" si="277"/>
        <v>0</v>
      </c>
      <c r="CA34" s="99">
        <f t="shared" ca="1" si="278"/>
        <v>0</v>
      </c>
      <c r="CB34" s="37"/>
      <c r="CC34" s="99">
        <f t="shared" ca="1" si="279"/>
        <v>0</v>
      </c>
      <c r="CD34" s="101" t="e">
        <f t="shared" ca="1" si="280"/>
        <v>#DIV/0!</v>
      </c>
      <c r="CE34" s="102" t="e">
        <f t="shared" ca="1" si="281"/>
        <v>#DIV/0!</v>
      </c>
      <c r="CF34" s="99">
        <f t="shared" ca="1" si="182"/>
        <v>0</v>
      </c>
      <c r="CG34" s="99">
        <f t="shared" ca="1" si="183"/>
        <v>0</v>
      </c>
      <c r="CH34" s="99">
        <f t="shared" ca="1" si="282"/>
        <v>0</v>
      </c>
      <c r="CI34" s="99">
        <f t="shared" ca="1" si="283"/>
        <v>0</v>
      </c>
      <c r="CJ34" s="99">
        <f t="shared" ca="1" si="284"/>
        <v>0</v>
      </c>
      <c r="CK34" s="99">
        <f t="shared" si="285"/>
        <v>0</v>
      </c>
      <c r="CL34" s="37"/>
      <c r="CM34" s="99">
        <f t="shared" ca="1" si="286"/>
        <v>0</v>
      </c>
      <c r="CN34" s="101" t="e">
        <f t="shared" ca="1" si="287"/>
        <v>#DIV/0!</v>
      </c>
      <c r="CO34" s="126"/>
      <c r="CP34" s="99">
        <f t="shared" ca="1" si="190"/>
        <v>0</v>
      </c>
      <c r="CQ34" s="99">
        <f t="shared" ca="1" si="191"/>
        <v>0</v>
      </c>
      <c r="CR34" s="99">
        <f t="shared" ca="1" si="288"/>
        <v>0</v>
      </c>
      <c r="CS34" s="99">
        <f t="shared" ca="1" si="289"/>
        <v>0</v>
      </c>
      <c r="CT34" s="99">
        <f t="shared" ca="1" si="290"/>
        <v>0</v>
      </c>
      <c r="CU34" s="99">
        <f t="shared" ca="1" si="291"/>
        <v>0</v>
      </c>
      <c r="CV34" s="99">
        <f t="shared" si="292"/>
        <v>0</v>
      </c>
      <c r="CW34" s="37"/>
      <c r="CX34" s="48">
        <f t="shared" ca="1" si="293"/>
        <v>0</v>
      </c>
      <c r="CY34" s="48">
        <f t="shared" ca="1" si="293"/>
        <v>0</v>
      </c>
      <c r="CZ34" s="48">
        <f t="shared" ca="1" si="293"/>
        <v>0</v>
      </c>
      <c r="DA34" s="48">
        <f t="shared" ca="1" si="293"/>
        <v>0</v>
      </c>
      <c r="DB34" s="48">
        <f t="shared" ca="1" si="293"/>
        <v>0</v>
      </c>
      <c r="DC34" s="48">
        <f t="shared" ca="1" si="293"/>
        <v>0</v>
      </c>
      <c r="DD34" s="48">
        <f t="shared" ca="1" si="293"/>
        <v>0</v>
      </c>
      <c r="DE34" s="48">
        <f t="shared" ca="1" si="293"/>
        <v>0</v>
      </c>
      <c r="DF34" s="48">
        <f t="shared" ca="1" si="293"/>
        <v>0</v>
      </c>
      <c r="DG34" s="48">
        <f t="shared" ca="1" si="293"/>
        <v>0</v>
      </c>
      <c r="DH34" s="48">
        <f t="shared" ca="1" si="294"/>
        <v>0</v>
      </c>
      <c r="DI34" s="48">
        <f t="shared" ca="1" si="294"/>
        <v>0</v>
      </c>
      <c r="DJ34" s="48">
        <f t="shared" ca="1" si="294"/>
        <v>0</v>
      </c>
      <c r="DK34" s="48">
        <f t="shared" ca="1" si="294"/>
        <v>0</v>
      </c>
      <c r="DL34" s="48">
        <f t="shared" ca="1" si="294"/>
        <v>0</v>
      </c>
      <c r="DM34" s="48">
        <f t="shared" ca="1" si="294"/>
        <v>0</v>
      </c>
      <c r="DN34" s="48">
        <f t="shared" ca="1" si="294"/>
        <v>0</v>
      </c>
      <c r="DO34" s="48">
        <f t="shared" ca="1" si="294"/>
        <v>0</v>
      </c>
      <c r="DP34" s="48">
        <f t="shared" ca="1" si="294"/>
        <v>0</v>
      </c>
      <c r="DQ34" s="48">
        <f t="shared" ca="1" si="294"/>
        <v>0</v>
      </c>
      <c r="DR34" s="48">
        <f t="shared" ca="1" si="295"/>
        <v>0</v>
      </c>
      <c r="DS34" s="48">
        <f t="shared" ca="1" si="295"/>
        <v>0</v>
      </c>
      <c r="DT34" s="48">
        <f t="shared" ca="1" si="295"/>
        <v>0</v>
      </c>
      <c r="DU34" s="48">
        <f t="shared" ca="1" si="295"/>
        <v>0</v>
      </c>
      <c r="DV34" s="48">
        <f t="shared" ca="1" si="295"/>
        <v>0</v>
      </c>
      <c r="DW34" s="48">
        <f t="shared" ca="1" si="295"/>
        <v>0</v>
      </c>
      <c r="DX34" s="48">
        <f t="shared" ca="1" si="295"/>
        <v>0</v>
      </c>
      <c r="DY34" s="48">
        <f t="shared" ca="1" si="295"/>
        <v>0</v>
      </c>
      <c r="DZ34" s="48">
        <f t="shared" ca="1" si="295"/>
        <v>0</v>
      </c>
      <c r="EA34" s="48">
        <f t="shared" ca="1" si="295"/>
        <v>0</v>
      </c>
      <c r="EB34" s="48">
        <f t="shared" ca="1" si="296"/>
        <v>0</v>
      </c>
      <c r="EC34" s="48">
        <f t="shared" ca="1" si="296"/>
        <v>0</v>
      </c>
      <c r="ED34" s="48">
        <f t="shared" ca="1" si="296"/>
        <v>0</v>
      </c>
      <c r="EE34" s="48">
        <f t="shared" ca="1" si="296"/>
        <v>0</v>
      </c>
      <c r="EF34" s="48">
        <f t="shared" ca="1" si="296"/>
        <v>0</v>
      </c>
      <c r="EG34" s="48">
        <f t="shared" ca="1" si="296"/>
        <v>0</v>
      </c>
      <c r="EH34" s="48">
        <f t="shared" ca="1" si="296"/>
        <v>0</v>
      </c>
      <c r="EI34" s="48">
        <f t="shared" ca="1" si="296"/>
        <v>0</v>
      </c>
      <c r="EJ34" s="48">
        <f t="shared" ca="1" si="296"/>
        <v>0</v>
      </c>
      <c r="EK34" s="48">
        <f t="shared" ca="1" si="296"/>
        <v>0</v>
      </c>
      <c r="EL34" s="48">
        <f t="shared" ca="1" si="297"/>
        <v>0</v>
      </c>
      <c r="EM34" s="48">
        <f t="shared" ca="1" si="297"/>
        <v>0</v>
      </c>
      <c r="EN34" s="48">
        <f t="shared" ca="1" si="297"/>
        <v>0</v>
      </c>
      <c r="EO34" s="48">
        <f t="shared" ca="1" si="297"/>
        <v>0</v>
      </c>
      <c r="EP34" s="48">
        <f t="shared" ca="1" si="297"/>
        <v>0</v>
      </c>
      <c r="EQ34" s="48">
        <f t="shared" ca="1" si="297"/>
        <v>0</v>
      </c>
      <c r="ER34" s="48">
        <f t="shared" ca="1" si="297"/>
        <v>0</v>
      </c>
      <c r="ES34" s="48">
        <f t="shared" ca="1" si="297"/>
        <v>0</v>
      </c>
      <c r="ET34" s="48">
        <f t="shared" ca="1" si="297"/>
        <v>0</v>
      </c>
      <c r="EU34" s="48">
        <f t="shared" ca="1" si="297"/>
        <v>0</v>
      </c>
      <c r="EV34" s="48">
        <f t="shared" ca="1" si="297"/>
        <v>0</v>
      </c>
      <c r="EW34" s="48">
        <f t="shared" ca="1" si="297"/>
        <v>0</v>
      </c>
      <c r="EX34" s="48">
        <f t="shared" ca="1" si="297"/>
        <v>0</v>
      </c>
      <c r="EY34" s="68"/>
      <c r="EZ34" s="48">
        <f t="shared" ca="1" si="298"/>
        <v>0</v>
      </c>
      <c r="FA34" s="48">
        <f t="shared" ca="1" si="298"/>
        <v>0</v>
      </c>
      <c r="FB34" s="48">
        <f t="shared" ca="1" si="298"/>
        <v>0</v>
      </c>
      <c r="FC34" s="48">
        <f t="shared" ca="1" si="298"/>
        <v>0</v>
      </c>
      <c r="FD34" s="48">
        <f t="shared" ca="1" si="298"/>
        <v>0</v>
      </c>
      <c r="FE34" s="48">
        <f t="shared" ca="1" si="298"/>
        <v>0</v>
      </c>
      <c r="FF34" s="48">
        <f t="shared" ca="1" si="298"/>
        <v>0</v>
      </c>
      <c r="FG34" s="48">
        <f t="shared" ca="1" si="298"/>
        <v>0</v>
      </c>
      <c r="FH34" s="48">
        <f t="shared" ca="1" si="298"/>
        <v>0</v>
      </c>
      <c r="FI34" s="48">
        <f t="shared" ca="1" si="298"/>
        <v>0</v>
      </c>
      <c r="FJ34" s="48">
        <f t="shared" ca="1" si="299"/>
        <v>0</v>
      </c>
      <c r="FK34" s="48">
        <f t="shared" ca="1" si="299"/>
        <v>0</v>
      </c>
      <c r="FL34" s="48">
        <f t="shared" ca="1" si="299"/>
        <v>0</v>
      </c>
      <c r="FM34" s="48">
        <f t="shared" ca="1" si="299"/>
        <v>0</v>
      </c>
      <c r="FN34" s="48">
        <f t="shared" ca="1" si="299"/>
        <v>0</v>
      </c>
      <c r="FO34" s="48">
        <f t="shared" ca="1" si="299"/>
        <v>0</v>
      </c>
      <c r="FP34" s="48">
        <f t="shared" ca="1" si="299"/>
        <v>0</v>
      </c>
      <c r="FQ34" s="48">
        <f t="shared" ca="1" si="299"/>
        <v>0</v>
      </c>
      <c r="FR34" s="48">
        <f t="shared" ca="1" si="299"/>
        <v>0</v>
      </c>
      <c r="FS34" s="48">
        <f t="shared" ca="1" si="299"/>
        <v>0</v>
      </c>
      <c r="FT34" s="48">
        <f t="shared" ca="1" si="300"/>
        <v>0</v>
      </c>
      <c r="FU34" s="48">
        <f t="shared" ca="1" si="300"/>
        <v>0</v>
      </c>
      <c r="FV34" s="48">
        <f t="shared" ca="1" si="300"/>
        <v>0</v>
      </c>
      <c r="FW34" s="48">
        <f t="shared" ca="1" si="300"/>
        <v>0</v>
      </c>
      <c r="FX34" s="48">
        <f t="shared" ca="1" si="300"/>
        <v>0</v>
      </c>
      <c r="FY34" s="48">
        <f t="shared" ca="1" si="300"/>
        <v>0</v>
      </c>
      <c r="FZ34" s="48">
        <f t="shared" ca="1" si="300"/>
        <v>0</v>
      </c>
      <c r="GA34" s="48">
        <f t="shared" ca="1" si="300"/>
        <v>0</v>
      </c>
      <c r="GB34" s="48">
        <f t="shared" ca="1" si="300"/>
        <v>0</v>
      </c>
      <c r="GC34" s="48">
        <f t="shared" ca="1" si="300"/>
        <v>0</v>
      </c>
      <c r="GD34" s="48">
        <f t="shared" ca="1" si="301"/>
        <v>0</v>
      </c>
      <c r="GE34" s="48">
        <f t="shared" ca="1" si="301"/>
        <v>0</v>
      </c>
      <c r="GF34" s="48">
        <f t="shared" ca="1" si="301"/>
        <v>0</v>
      </c>
      <c r="GG34" s="48">
        <f t="shared" ca="1" si="301"/>
        <v>0</v>
      </c>
      <c r="GH34" s="48">
        <f t="shared" ca="1" si="301"/>
        <v>0</v>
      </c>
      <c r="GI34" s="48">
        <f t="shared" ca="1" si="301"/>
        <v>0</v>
      </c>
      <c r="GJ34" s="48">
        <f t="shared" ca="1" si="301"/>
        <v>0</v>
      </c>
      <c r="GK34" s="48">
        <f t="shared" ca="1" si="301"/>
        <v>0</v>
      </c>
      <c r="GL34" s="48">
        <f t="shared" ca="1" si="301"/>
        <v>0</v>
      </c>
      <c r="GM34" s="48">
        <f t="shared" ca="1" si="301"/>
        <v>0</v>
      </c>
      <c r="GN34" s="48">
        <f t="shared" ca="1" si="302"/>
        <v>0</v>
      </c>
      <c r="GO34" s="48">
        <f t="shared" ca="1" si="302"/>
        <v>0</v>
      </c>
      <c r="GP34" s="48">
        <f t="shared" ca="1" si="302"/>
        <v>0</v>
      </c>
      <c r="GQ34" s="48">
        <f t="shared" ca="1" si="302"/>
        <v>0</v>
      </c>
      <c r="GR34" s="48">
        <f t="shared" ca="1" si="302"/>
        <v>0</v>
      </c>
      <c r="GS34" s="48">
        <f t="shared" ca="1" si="302"/>
        <v>0</v>
      </c>
      <c r="GT34" s="48">
        <f t="shared" ca="1" si="302"/>
        <v>0</v>
      </c>
      <c r="GU34" s="48">
        <f t="shared" ca="1" si="302"/>
        <v>0</v>
      </c>
      <c r="GV34" s="48">
        <f t="shared" ca="1" si="302"/>
        <v>0</v>
      </c>
      <c r="GW34" s="48">
        <f t="shared" ca="1" si="302"/>
        <v>0</v>
      </c>
      <c r="GX34" s="48">
        <f t="shared" ca="1" si="302"/>
        <v>0</v>
      </c>
      <c r="GY34" s="48">
        <f t="shared" ca="1" si="302"/>
        <v>0</v>
      </c>
      <c r="GZ34" s="48">
        <f t="shared" ca="1" si="302"/>
        <v>0</v>
      </c>
      <c r="HA34" s="68"/>
      <c r="HB34" s="148" t="str">
        <f t="shared" ca="1" si="303"/>
        <v>n/a</v>
      </c>
      <c r="HC34" s="148" t="str">
        <f t="shared" ca="1" si="304"/>
        <v>n/a</v>
      </c>
      <c r="HD34" s="148" t="str">
        <f t="shared" ca="1" si="305"/>
        <v>n/a</v>
      </c>
      <c r="HE34" s="148" t="str">
        <f t="shared" ca="1" si="306"/>
        <v>n/a</v>
      </c>
      <c r="HF34" s="148" t="str">
        <f t="shared" ca="1" si="307"/>
        <v>n/a</v>
      </c>
      <c r="HG34" s="146"/>
      <c r="HH34" s="147"/>
      <c r="HI34" s="147"/>
      <c r="HJ34" s="147"/>
      <c r="HK34" s="148"/>
      <c r="HL34" s="147"/>
      <c r="HM34" s="147"/>
      <c r="HN34" s="147"/>
      <c r="HO34" s="148"/>
      <c r="HP34" s="146"/>
      <c r="HQ34" s="147"/>
      <c r="HR34" s="147"/>
      <c r="HS34" s="147"/>
      <c r="HT34" s="148"/>
      <c r="HU34" s="147"/>
      <c r="HV34" s="147"/>
      <c r="HW34" s="147"/>
      <c r="HX34" s="148"/>
      <c r="HY34" s="149"/>
      <c r="HZ34" s="148"/>
      <c r="IA34" s="148"/>
      <c r="IB34" s="150"/>
      <c r="IC34" s="148"/>
      <c r="ID34" s="150"/>
      <c r="IE34" s="148"/>
      <c r="IF34" s="151"/>
    </row>
    <row r="35" spans="1:240" s="36" customFormat="1" ht="14.45" customHeight="1">
      <c r="A35" s="39"/>
      <c r="B35" s="107" t="str">
        <f t="shared" si="252"/>
        <v>C&amp;I_C&amp;I Prescriptive_Motors_All_2017_Actual</v>
      </c>
      <c r="C35" s="107"/>
      <c r="D35" s="108" t="s">
        <v>142</v>
      </c>
      <c r="E35" s="108" t="s">
        <v>203</v>
      </c>
      <c r="F35" s="108" t="s">
        <v>221</v>
      </c>
      <c r="G35" s="108" t="s">
        <v>28</v>
      </c>
      <c r="H35" s="108">
        <v>2017</v>
      </c>
      <c r="I35" s="108" t="s">
        <v>161</v>
      </c>
      <c r="J35" s="37"/>
      <c r="K35" s="98"/>
      <c r="L35" s="38">
        <f ca="1">SUMIFS(OFFSET(L$37,,,TotalMeasures),OFFSET($B$37,,,TotalMeasures),SUBSTITUTE($B35,"All","*"))</f>
        <v>0</v>
      </c>
      <c r="M35" s="131"/>
      <c r="N35" s="130"/>
      <c r="O35" s="130"/>
      <c r="P35" s="37"/>
      <c r="Q35" s="127">
        <f t="shared" ca="1" si="253"/>
        <v>0</v>
      </c>
      <c r="R35" s="127">
        <f t="shared" ca="1" si="253"/>
        <v>0</v>
      </c>
      <c r="S35" s="127">
        <f t="shared" ca="1" si="253"/>
        <v>0</v>
      </c>
      <c r="T35" s="37"/>
      <c r="U35" s="127">
        <f t="shared" ca="1" si="254"/>
        <v>0</v>
      </c>
      <c r="V35" s="127">
        <f t="shared" ca="1" si="254"/>
        <v>0</v>
      </c>
      <c r="W35" s="127">
        <f t="shared" ca="1" si="254"/>
        <v>0</v>
      </c>
      <c r="X35" s="37"/>
      <c r="Y35" s="127">
        <f t="shared" ca="1" si="255"/>
        <v>0</v>
      </c>
      <c r="Z35" s="127">
        <f t="shared" ca="1" si="255"/>
        <v>0</v>
      </c>
      <c r="AA35" s="127">
        <f t="shared" ca="1" si="255"/>
        <v>0</v>
      </c>
      <c r="AB35" s="37"/>
      <c r="AC35" s="127">
        <f t="shared" ca="1" si="256"/>
        <v>0</v>
      </c>
      <c r="AD35" s="127">
        <f t="shared" ca="1" si="256"/>
        <v>0</v>
      </c>
      <c r="AE35" s="127">
        <f t="shared" ca="1" si="256"/>
        <v>0</v>
      </c>
      <c r="AF35" s="37"/>
      <c r="AG35" s="96"/>
      <c r="AH35" s="96"/>
      <c r="AI35" s="96">
        <f t="shared" ca="1" si="257"/>
        <v>0</v>
      </c>
      <c r="AJ35" s="99">
        <f t="shared" ca="1" si="257"/>
        <v>0</v>
      </c>
      <c r="AK35" s="99">
        <f t="shared" ca="1" si="257"/>
        <v>0</v>
      </c>
      <c r="AL35" s="99">
        <f t="shared" ca="1" si="257"/>
        <v>0</v>
      </c>
      <c r="AM35" s="99">
        <f t="shared" ca="1" si="257"/>
        <v>0</v>
      </c>
      <c r="AN35" s="99">
        <f t="shared" ca="1" si="257"/>
        <v>0</v>
      </c>
      <c r="AO35" s="161"/>
      <c r="AP35" s="99">
        <f t="shared" ca="1" si="258"/>
        <v>0</v>
      </c>
      <c r="AQ35" s="37"/>
      <c r="AR35" s="99">
        <f t="shared" ca="1" si="259"/>
        <v>0</v>
      </c>
      <c r="AS35" s="99">
        <f t="shared" ca="1" si="259"/>
        <v>0</v>
      </c>
      <c r="AT35" s="99">
        <f t="shared" ca="1" si="259"/>
        <v>0</v>
      </c>
      <c r="AU35" s="99">
        <f>SUMPRODUCT(--($CX$9:$EX$9=$H35)*$AO35,'General Inputs'!$K$40:$BK$40)</f>
        <v>0</v>
      </c>
      <c r="AV35" s="99">
        <f t="shared" ca="1" si="260"/>
        <v>0</v>
      </c>
      <c r="AW35" s="99">
        <f t="shared" ca="1" si="260"/>
        <v>0</v>
      </c>
      <c r="AX35" s="99">
        <f t="shared" ca="1" si="260"/>
        <v>0</v>
      </c>
      <c r="AY35" s="97">
        <f t="shared" ca="1" si="260"/>
        <v>0</v>
      </c>
      <c r="AZ35" s="37"/>
      <c r="BA35" s="99">
        <f t="shared" ca="1" si="261"/>
        <v>0</v>
      </c>
      <c r="BB35" s="101" t="e">
        <f t="shared" ca="1" si="262"/>
        <v>#DIV/0!</v>
      </c>
      <c r="BC35" s="99">
        <f t="shared" ca="1" si="156"/>
        <v>0</v>
      </c>
      <c r="BD35" s="99">
        <f t="shared" ca="1" si="157"/>
        <v>0</v>
      </c>
      <c r="BE35" s="99">
        <f t="shared" ca="1" si="263"/>
        <v>0</v>
      </c>
      <c r="BF35" s="99">
        <f t="shared" ca="1" si="159"/>
        <v>0</v>
      </c>
      <c r="BG35" s="99">
        <f t="shared" si="264"/>
        <v>0</v>
      </c>
      <c r="BH35" s="99">
        <f t="shared" ca="1" si="265"/>
        <v>0</v>
      </c>
      <c r="BI35" s="37"/>
      <c r="BJ35" s="99">
        <f t="shared" ca="1" si="266"/>
        <v>0</v>
      </c>
      <c r="BK35" s="101" t="e">
        <f t="shared" ca="1" si="267"/>
        <v>#DIV/0!</v>
      </c>
      <c r="BL35" s="99">
        <f t="shared" ca="1" si="164"/>
        <v>0</v>
      </c>
      <c r="BM35" s="99">
        <f t="shared" ca="1" si="165"/>
        <v>0</v>
      </c>
      <c r="BN35" s="99">
        <f t="shared" ca="1" si="268"/>
        <v>0</v>
      </c>
      <c r="BO35" s="99">
        <f t="shared" ca="1" si="269"/>
        <v>0</v>
      </c>
      <c r="BP35" s="99">
        <f t="shared" ca="1" si="270"/>
        <v>0</v>
      </c>
      <c r="BQ35" s="99">
        <f t="shared" si="271"/>
        <v>0</v>
      </c>
      <c r="BR35" s="99">
        <f t="shared" ca="1" si="272"/>
        <v>0</v>
      </c>
      <c r="BS35" s="37"/>
      <c r="BT35" s="99">
        <f t="shared" ca="1" si="273"/>
        <v>0</v>
      </c>
      <c r="BU35" s="101" t="e">
        <f t="shared" ca="1" si="274"/>
        <v>#DIV/0!</v>
      </c>
      <c r="BV35" s="101" t="e">
        <f t="shared" ca="1" si="275"/>
        <v>#DIV/0!</v>
      </c>
      <c r="BW35" s="99">
        <f t="shared" ca="1" si="174"/>
        <v>0</v>
      </c>
      <c r="BX35" s="99">
        <f t="shared" ca="1" si="175"/>
        <v>0</v>
      </c>
      <c r="BY35" s="99">
        <f t="shared" ca="1" si="276"/>
        <v>0</v>
      </c>
      <c r="BZ35" s="99">
        <f t="shared" ca="1" si="277"/>
        <v>0</v>
      </c>
      <c r="CA35" s="99">
        <f t="shared" ca="1" si="278"/>
        <v>0</v>
      </c>
      <c r="CB35" s="37"/>
      <c r="CC35" s="99">
        <f t="shared" ca="1" si="279"/>
        <v>0</v>
      </c>
      <c r="CD35" s="101" t="e">
        <f t="shared" ca="1" si="280"/>
        <v>#DIV/0!</v>
      </c>
      <c r="CE35" s="102" t="e">
        <f t="shared" ca="1" si="281"/>
        <v>#DIV/0!</v>
      </c>
      <c r="CF35" s="99">
        <f t="shared" ca="1" si="182"/>
        <v>0</v>
      </c>
      <c r="CG35" s="99">
        <f t="shared" ca="1" si="183"/>
        <v>0</v>
      </c>
      <c r="CH35" s="99">
        <f t="shared" ca="1" si="282"/>
        <v>0</v>
      </c>
      <c r="CI35" s="99">
        <f t="shared" ca="1" si="283"/>
        <v>0</v>
      </c>
      <c r="CJ35" s="99">
        <f t="shared" ca="1" si="284"/>
        <v>0</v>
      </c>
      <c r="CK35" s="99">
        <f t="shared" si="285"/>
        <v>0</v>
      </c>
      <c r="CL35" s="37"/>
      <c r="CM35" s="99">
        <f t="shared" ca="1" si="286"/>
        <v>0</v>
      </c>
      <c r="CN35" s="101" t="e">
        <f t="shared" ca="1" si="287"/>
        <v>#DIV/0!</v>
      </c>
      <c r="CO35" s="126"/>
      <c r="CP35" s="99">
        <f t="shared" ca="1" si="190"/>
        <v>0</v>
      </c>
      <c r="CQ35" s="99">
        <f t="shared" ca="1" si="191"/>
        <v>0</v>
      </c>
      <c r="CR35" s="99">
        <f t="shared" ca="1" si="288"/>
        <v>0</v>
      </c>
      <c r="CS35" s="99">
        <f t="shared" ca="1" si="289"/>
        <v>0</v>
      </c>
      <c r="CT35" s="99">
        <f t="shared" ca="1" si="290"/>
        <v>0</v>
      </c>
      <c r="CU35" s="99">
        <f t="shared" ca="1" si="291"/>
        <v>0</v>
      </c>
      <c r="CV35" s="99">
        <f t="shared" si="292"/>
        <v>0</v>
      </c>
      <c r="CW35" s="37"/>
      <c r="CX35" s="48">
        <f t="shared" ca="1" si="293"/>
        <v>0</v>
      </c>
      <c r="CY35" s="48">
        <f t="shared" ca="1" si="293"/>
        <v>0</v>
      </c>
      <c r="CZ35" s="48">
        <f t="shared" ca="1" si="293"/>
        <v>0</v>
      </c>
      <c r="DA35" s="48">
        <f t="shared" ca="1" si="293"/>
        <v>0</v>
      </c>
      <c r="DB35" s="48">
        <f t="shared" ca="1" si="293"/>
        <v>0</v>
      </c>
      <c r="DC35" s="48">
        <f t="shared" ca="1" si="293"/>
        <v>0</v>
      </c>
      <c r="DD35" s="48">
        <f t="shared" ca="1" si="293"/>
        <v>0</v>
      </c>
      <c r="DE35" s="48">
        <f t="shared" ca="1" si="293"/>
        <v>0</v>
      </c>
      <c r="DF35" s="48">
        <f t="shared" ca="1" si="293"/>
        <v>0</v>
      </c>
      <c r="DG35" s="48">
        <f t="shared" ca="1" si="293"/>
        <v>0</v>
      </c>
      <c r="DH35" s="48">
        <f t="shared" ca="1" si="294"/>
        <v>0</v>
      </c>
      <c r="DI35" s="48">
        <f t="shared" ca="1" si="294"/>
        <v>0</v>
      </c>
      <c r="DJ35" s="48">
        <f t="shared" ca="1" si="294"/>
        <v>0</v>
      </c>
      <c r="DK35" s="48">
        <f t="shared" ca="1" si="294"/>
        <v>0</v>
      </c>
      <c r="DL35" s="48">
        <f t="shared" ca="1" si="294"/>
        <v>0</v>
      </c>
      <c r="DM35" s="48">
        <f t="shared" ca="1" si="294"/>
        <v>0</v>
      </c>
      <c r="DN35" s="48">
        <f t="shared" ca="1" si="294"/>
        <v>0</v>
      </c>
      <c r="DO35" s="48">
        <f t="shared" ca="1" si="294"/>
        <v>0</v>
      </c>
      <c r="DP35" s="48">
        <f t="shared" ca="1" si="294"/>
        <v>0</v>
      </c>
      <c r="DQ35" s="48">
        <f t="shared" ca="1" si="294"/>
        <v>0</v>
      </c>
      <c r="DR35" s="48">
        <f t="shared" ca="1" si="295"/>
        <v>0</v>
      </c>
      <c r="DS35" s="48">
        <f t="shared" ca="1" si="295"/>
        <v>0</v>
      </c>
      <c r="DT35" s="48">
        <f t="shared" ca="1" si="295"/>
        <v>0</v>
      </c>
      <c r="DU35" s="48">
        <f t="shared" ca="1" si="295"/>
        <v>0</v>
      </c>
      <c r="DV35" s="48">
        <f t="shared" ca="1" si="295"/>
        <v>0</v>
      </c>
      <c r="DW35" s="48">
        <f t="shared" ca="1" si="295"/>
        <v>0</v>
      </c>
      <c r="DX35" s="48">
        <f t="shared" ca="1" si="295"/>
        <v>0</v>
      </c>
      <c r="DY35" s="48">
        <f t="shared" ca="1" si="295"/>
        <v>0</v>
      </c>
      <c r="DZ35" s="48">
        <f t="shared" ca="1" si="295"/>
        <v>0</v>
      </c>
      <c r="EA35" s="48">
        <f t="shared" ca="1" si="295"/>
        <v>0</v>
      </c>
      <c r="EB35" s="48">
        <f t="shared" ca="1" si="296"/>
        <v>0</v>
      </c>
      <c r="EC35" s="48">
        <f t="shared" ca="1" si="296"/>
        <v>0</v>
      </c>
      <c r="ED35" s="48">
        <f t="shared" ca="1" si="296"/>
        <v>0</v>
      </c>
      <c r="EE35" s="48">
        <f t="shared" ca="1" si="296"/>
        <v>0</v>
      </c>
      <c r="EF35" s="48">
        <f t="shared" ca="1" si="296"/>
        <v>0</v>
      </c>
      <c r="EG35" s="48">
        <f t="shared" ca="1" si="296"/>
        <v>0</v>
      </c>
      <c r="EH35" s="48">
        <f t="shared" ca="1" si="296"/>
        <v>0</v>
      </c>
      <c r="EI35" s="48">
        <f t="shared" ca="1" si="296"/>
        <v>0</v>
      </c>
      <c r="EJ35" s="48">
        <f t="shared" ca="1" si="296"/>
        <v>0</v>
      </c>
      <c r="EK35" s="48">
        <f t="shared" ca="1" si="296"/>
        <v>0</v>
      </c>
      <c r="EL35" s="48">
        <f t="shared" ca="1" si="297"/>
        <v>0</v>
      </c>
      <c r="EM35" s="48">
        <f t="shared" ca="1" si="297"/>
        <v>0</v>
      </c>
      <c r="EN35" s="48">
        <f t="shared" ca="1" si="297"/>
        <v>0</v>
      </c>
      <c r="EO35" s="48">
        <f t="shared" ca="1" si="297"/>
        <v>0</v>
      </c>
      <c r="EP35" s="48">
        <f t="shared" ca="1" si="297"/>
        <v>0</v>
      </c>
      <c r="EQ35" s="48">
        <f t="shared" ca="1" si="297"/>
        <v>0</v>
      </c>
      <c r="ER35" s="48">
        <f t="shared" ca="1" si="297"/>
        <v>0</v>
      </c>
      <c r="ES35" s="48">
        <f t="shared" ca="1" si="297"/>
        <v>0</v>
      </c>
      <c r="ET35" s="48">
        <f t="shared" ca="1" si="297"/>
        <v>0</v>
      </c>
      <c r="EU35" s="48">
        <f t="shared" ca="1" si="297"/>
        <v>0</v>
      </c>
      <c r="EV35" s="48">
        <f t="shared" ca="1" si="297"/>
        <v>0</v>
      </c>
      <c r="EW35" s="48">
        <f t="shared" ca="1" si="297"/>
        <v>0</v>
      </c>
      <c r="EX35" s="48">
        <f t="shared" ca="1" si="297"/>
        <v>0</v>
      </c>
      <c r="EY35" s="68"/>
      <c r="EZ35" s="48">
        <f t="shared" ca="1" si="298"/>
        <v>0</v>
      </c>
      <c r="FA35" s="48">
        <f t="shared" ca="1" si="298"/>
        <v>0</v>
      </c>
      <c r="FB35" s="48">
        <f t="shared" ca="1" si="298"/>
        <v>0</v>
      </c>
      <c r="FC35" s="48">
        <f t="shared" ca="1" si="298"/>
        <v>0</v>
      </c>
      <c r="FD35" s="48">
        <f t="shared" ca="1" si="298"/>
        <v>0</v>
      </c>
      <c r="FE35" s="48">
        <f t="shared" ca="1" si="298"/>
        <v>0</v>
      </c>
      <c r="FF35" s="48">
        <f t="shared" ca="1" si="298"/>
        <v>0</v>
      </c>
      <c r="FG35" s="48">
        <f t="shared" ca="1" si="298"/>
        <v>0</v>
      </c>
      <c r="FH35" s="48">
        <f t="shared" ca="1" si="298"/>
        <v>0</v>
      </c>
      <c r="FI35" s="48">
        <f t="shared" ca="1" si="298"/>
        <v>0</v>
      </c>
      <c r="FJ35" s="48">
        <f t="shared" ca="1" si="299"/>
        <v>0</v>
      </c>
      <c r="FK35" s="48">
        <f t="shared" ca="1" si="299"/>
        <v>0</v>
      </c>
      <c r="FL35" s="48">
        <f t="shared" ca="1" si="299"/>
        <v>0</v>
      </c>
      <c r="FM35" s="48">
        <f t="shared" ca="1" si="299"/>
        <v>0</v>
      </c>
      <c r="FN35" s="48">
        <f t="shared" ca="1" si="299"/>
        <v>0</v>
      </c>
      <c r="FO35" s="48">
        <f t="shared" ca="1" si="299"/>
        <v>0</v>
      </c>
      <c r="FP35" s="48">
        <f t="shared" ca="1" si="299"/>
        <v>0</v>
      </c>
      <c r="FQ35" s="48">
        <f t="shared" ca="1" si="299"/>
        <v>0</v>
      </c>
      <c r="FR35" s="48">
        <f t="shared" ca="1" si="299"/>
        <v>0</v>
      </c>
      <c r="FS35" s="48">
        <f t="shared" ca="1" si="299"/>
        <v>0</v>
      </c>
      <c r="FT35" s="48">
        <f t="shared" ca="1" si="300"/>
        <v>0</v>
      </c>
      <c r="FU35" s="48">
        <f t="shared" ca="1" si="300"/>
        <v>0</v>
      </c>
      <c r="FV35" s="48">
        <f t="shared" ca="1" si="300"/>
        <v>0</v>
      </c>
      <c r="FW35" s="48">
        <f t="shared" ca="1" si="300"/>
        <v>0</v>
      </c>
      <c r="FX35" s="48">
        <f t="shared" ca="1" si="300"/>
        <v>0</v>
      </c>
      <c r="FY35" s="48">
        <f t="shared" ca="1" si="300"/>
        <v>0</v>
      </c>
      <c r="FZ35" s="48">
        <f t="shared" ca="1" si="300"/>
        <v>0</v>
      </c>
      <c r="GA35" s="48">
        <f t="shared" ca="1" si="300"/>
        <v>0</v>
      </c>
      <c r="GB35" s="48">
        <f t="shared" ca="1" si="300"/>
        <v>0</v>
      </c>
      <c r="GC35" s="48">
        <f t="shared" ca="1" si="300"/>
        <v>0</v>
      </c>
      <c r="GD35" s="48">
        <f t="shared" ca="1" si="301"/>
        <v>0</v>
      </c>
      <c r="GE35" s="48">
        <f t="shared" ca="1" si="301"/>
        <v>0</v>
      </c>
      <c r="GF35" s="48">
        <f t="shared" ca="1" si="301"/>
        <v>0</v>
      </c>
      <c r="GG35" s="48">
        <f t="shared" ca="1" si="301"/>
        <v>0</v>
      </c>
      <c r="GH35" s="48">
        <f t="shared" ca="1" si="301"/>
        <v>0</v>
      </c>
      <c r="GI35" s="48">
        <f t="shared" ca="1" si="301"/>
        <v>0</v>
      </c>
      <c r="GJ35" s="48">
        <f t="shared" ca="1" si="301"/>
        <v>0</v>
      </c>
      <c r="GK35" s="48">
        <f t="shared" ca="1" si="301"/>
        <v>0</v>
      </c>
      <c r="GL35" s="48">
        <f t="shared" ca="1" si="301"/>
        <v>0</v>
      </c>
      <c r="GM35" s="48">
        <f t="shared" ca="1" si="301"/>
        <v>0</v>
      </c>
      <c r="GN35" s="48">
        <f t="shared" ca="1" si="302"/>
        <v>0</v>
      </c>
      <c r="GO35" s="48">
        <f t="shared" ca="1" si="302"/>
        <v>0</v>
      </c>
      <c r="GP35" s="48">
        <f t="shared" ca="1" si="302"/>
        <v>0</v>
      </c>
      <c r="GQ35" s="48">
        <f t="shared" ca="1" si="302"/>
        <v>0</v>
      </c>
      <c r="GR35" s="48">
        <f t="shared" ca="1" si="302"/>
        <v>0</v>
      </c>
      <c r="GS35" s="48">
        <f t="shared" ca="1" si="302"/>
        <v>0</v>
      </c>
      <c r="GT35" s="48">
        <f t="shared" ca="1" si="302"/>
        <v>0</v>
      </c>
      <c r="GU35" s="48">
        <f t="shared" ca="1" si="302"/>
        <v>0</v>
      </c>
      <c r="GV35" s="48">
        <f t="shared" ca="1" si="302"/>
        <v>0</v>
      </c>
      <c r="GW35" s="48">
        <f t="shared" ca="1" si="302"/>
        <v>0</v>
      </c>
      <c r="GX35" s="48">
        <f t="shared" ca="1" si="302"/>
        <v>0</v>
      </c>
      <c r="GY35" s="48">
        <f t="shared" ca="1" si="302"/>
        <v>0</v>
      </c>
      <c r="GZ35" s="48">
        <f t="shared" ca="1" si="302"/>
        <v>0</v>
      </c>
      <c r="HA35" s="68"/>
      <c r="HB35" s="148" t="str">
        <f t="shared" ca="1" si="303"/>
        <v>n/a</v>
      </c>
      <c r="HC35" s="148" t="str">
        <f t="shared" ca="1" si="304"/>
        <v>n/a</v>
      </c>
      <c r="HD35" s="148" t="str">
        <f t="shared" ca="1" si="305"/>
        <v>n/a</v>
      </c>
      <c r="HE35" s="148" t="str">
        <f t="shared" ca="1" si="306"/>
        <v>n/a</v>
      </c>
      <c r="HF35" s="148" t="str">
        <f t="shared" ca="1" si="307"/>
        <v>n/a</v>
      </c>
      <c r="HG35" s="146"/>
      <c r="HH35" s="147"/>
      <c r="HI35" s="147"/>
      <c r="HJ35" s="147"/>
      <c r="HK35" s="148"/>
      <c r="HL35" s="147"/>
      <c r="HM35" s="147"/>
      <c r="HN35" s="147"/>
      <c r="HO35" s="148"/>
      <c r="HP35" s="146"/>
      <c r="HQ35" s="147"/>
      <c r="HR35" s="147"/>
      <c r="HS35" s="147"/>
      <c r="HT35" s="148"/>
      <c r="HU35" s="147"/>
      <c r="HV35" s="147"/>
      <c r="HW35" s="147"/>
      <c r="HX35" s="148"/>
      <c r="HY35" s="149"/>
      <c r="HZ35" s="148"/>
      <c r="IA35" s="148"/>
      <c r="IB35" s="150"/>
      <c r="IC35" s="148"/>
      <c r="ID35" s="150"/>
      <c r="IE35" s="148"/>
      <c r="IF35" s="151"/>
    </row>
    <row r="36" spans="1:240" s="36" customFormat="1" ht="14.45" customHeight="1">
      <c r="A36" s="39"/>
      <c r="B36" s="109"/>
      <c r="C36" s="109"/>
      <c r="D36" s="110"/>
      <c r="E36" s="110"/>
      <c r="F36" s="110"/>
      <c r="G36" s="110"/>
      <c r="H36" s="110"/>
      <c r="I36" s="110"/>
      <c r="J36" s="111"/>
      <c r="K36" s="112"/>
      <c r="L36" s="113"/>
      <c r="M36" s="114"/>
      <c r="N36" s="115"/>
      <c r="O36" s="115"/>
      <c r="P36" s="111"/>
      <c r="Q36" s="128"/>
      <c r="R36" s="128"/>
      <c r="S36" s="128"/>
      <c r="T36" s="111"/>
      <c r="U36" s="128"/>
      <c r="V36" s="128"/>
      <c r="W36" s="128"/>
      <c r="X36" s="111"/>
      <c r="Y36" s="128"/>
      <c r="Z36" s="128"/>
      <c r="AA36" s="128"/>
      <c r="AB36" s="111"/>
      <c r="AC36" s="128"/>
      <c r="AD36" s="128"/>
      <c r="AE36" s="128"/>
      <c r="AF36" s="111"/>
      <c r="AG36" s="116"/>
      <c r="AH36" s="116"/>
      <c r="AI36" s="116"/>
      <c r="AJ36" s="117"/>
      <c r="AK36" s="117"/>
      <c r="AL36" s="117"/>
      <c r="AM36" s="117"/>
      <c r="AN36" s="117"/>
      <c r="AO36" s="117"/>
      <c r="AP36" s="117"/>
      <c r="AQ36" s="111"/>
      <c r="AR36" s="117"/>
      <c r="AS36" s="117"/>
      <c r="AT36" s="117"/>
      <c r="AU36" s="117"/>
      <c r="AV36" s="117"/>
      <c r="AW36" s="117"/>
      <c r="AX36" s="117"/>
      <c r="AY36" s="162"/>
      <c r="AZ36" s="111"/>
      <c r="BA36" s="117"/>
      <c r="BB36" s="118"/>
      <c r="BC36" s="117"/>
      <c r="BD36" s="117"/>
      <c r="BE36" s="117"/>
      <c r="BF36" s="117"/>
      <c r="BG36" s="117"/>
      <c r="BH36" s="117"/>
      <c r="BI36" s="111"/>
      <c r="BJ36" s="117"/>
      <c r="BK36" s="118"/>
      <c r="BL36" s="117"/>
      <c r="BM36" s="117"/>
      <c r="BN36" s="117"/>
      <c r="BO36" s="117"/>
      <c r="BP36" s="117"/>
      <c r="BQ36" s="117"/>
      <c r="BR36" s="117"/>
      <c r="BS36" s="111"/>
      <c r="BT36" s="117"/>
      <c r="BU36" s="118"/>
      <c r="BV36" s="118"/>
      <c r="BW36" s="117"/>
      <c r="BX36" s="117"/>
      <c r="BY36" s="117"/>
      <c r="BZ36" s="117"/>
      <c r="CA36" s="117"/>
      <c r="CB36" s="111"/>
      <c r="CC36" s="117"/>
      <c r="CD36" s="118"/>
      <c r="CE36" s="119"/>
      <c r="CF36" s="117"/>
      <c r="CG36" s="117"/>
      <c r="CH36" s="117"/>
      <c r="CI36" s="117">
        <f t="shared" si="71"/>
        <v>0</v>
      </c>
      <c r="CJ36" s="117">
        <f t="shared" si="72"/>
        <v>0</v>
      </c>
      <c r="CK36" s="117"/>
      <c r="CL36" s="111"/>
      <c r="CM36" s="117"/>
      <c r="CN36" s="118"/>
      <c r="CO36" s="129"/>
      <c r="CP36" s="117"/>
      <c r="CQ36" s="117"/>
      <c r="CR36" s="117"/>
      <c r="CS36" s="117">
        <f t="shared" si="73"/>
        <v>0</v>
      </c>
      <c r="CT36" s="117"/>
      <c r="CU36" s="117"/>
      <c r="CV36" s="117"/>
      <c r="CW36" s="111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0"/>
      <c r="EL36" s="120"/>
      <c r="EM36" s="120"/>
      <c r="EN36" s="120"/>
      <c r="EO36" s="120"/>
      <c r="EP36" s="120"/>
      <c r="EQ36" s="120"/>
      <c r="ER36" s="120"/>
      <c r="ES36" s="120"/>
      <c r="ET36" s="120"/>
      <c r="EU36" s="120"/>
      <c r="EV36" s="120"/>
      <c r="EW36" s="120"/>
      <c r="EX36" s="120"/>
      <c r="EY36" s="68"/>
      <c r="EZ36" s="120"/>
      <c r="FA36" s="120"/>
      <c r="FB36" s="120"/>
      <c r="FC36" s="120"/>
      <c r="FD36" s="120"/>
      <c r="FE36" s="120"/>
      <c r="FF36" s="120"/>
      <c r="FG36" s="120"/>
      <c r="FH36" s="120"/>
      <c r="FI36" s="120"/>
      <c r="FJ36" s="120"/>
      <c r="FK36" s="120"/>
      <c r="FL36" s="120"/>
      <c r="FM36" s="120"/>
      <c r="FN36" s="120"/>
      <c r="FO36" s="120"/>
      <c r="FP36" s="120"/>
      <c r="FQ36" s="120"/>
      <c r="FR36" s="120"/>
      <c r="FS36" s="120"/>
      <c r="FT36" s="120"/>
      <c r="FU36" s="120"/>
      <c r="FV36" s="120"/>
      <c r="FW36" s="120"/>
      <c r="FX36" s="120"/>
      <c r="FY36" s="120"/>
      <c r="FZ36" s="120"/>
      <c r="GA36" s="120"/>
      <c r="GB36" s="120"/>
      <c r="GC36" s="120"/>
      <c r="GD36" s="120"/>
      <c r="GE36" s="120"/>
      <c r="GF36" s="120"/>
      <c r="GG36" s="120"/>
      <c r="GH36" s="120"/>
      <c r="GI36" s="120"/>
      <c r="GJ36" s="120"/>
      <c r="GK36" s="120"/>
      <c r="GL36" s="120"/>
      <c r="GM36" s="120"/>
      <c r="GN36" s="120"/>
      <c r="GO36" s="120"/>
      <c r="GP36" s="120"/>
      <c r="GQ36" s="120"/>
      <c r="GR36" s="120"/>
      <c r="GS36" s="120"/>
      <c r="GT36" s="120"/>
      <c r="GU36" s="120"/>
      <c r="GV36" s="120"/>
      <c r="GW36" s="120"/>
      <c r="GX36" s="120"/>
      <c r="GY36" s="120"/>
      <c r="GZ36" s="120"/>
      <c r="HA36" s="68"/>
      <c r="HB36" s="148">
        <f t="shared" si="74"/>
        <v>0</v>
      </c>
      <c r="HC36" s="148">
        <f t="shared" si="75"/>
        <v>0</v>
      </c>
      <c r="HD36" s="148">
        <f t="shared" si="76"/>
        <v>0</v>
      </c>
      <c r="HE36" s="148">
        <f t="shared" si="77"/>
        <v>0</v>
      </c>
      <c r="HF36" s="148">
        <f t="shared" si="78"/>
        <v>0</v>
      </c>
      <c r="HG36" s="146"/>
      <c r="HH36" s="147"/>
      <c r="HI36" s="147"/>
      <c r="HJ36" s="147"/>
      <c r="HK36" s="148"/>
      <c r="HL36" s="147"/>
      <c r="HM36" s="147"/>
      <c r="HN36" s="147"/>
      <c r="HO36" s="148"/>
      <c r="HP36" s="146"/>
      <c r="HQ36" s="147"/>
      <c r="HR36" s="147"/>
      <c r="HS36" s="147"/>
      <c r="HT36" s="148"/>
      <c r="HU36" s="147"/>
      <c r="HV36" s="147"/>
      <c r="HW36" s="147"/>
      <c r="HX36" s="148"/>
      <c r="HY36" s="149"/>
      <c r="HZ36" s="148"/>
      <c r="IA36" s="148"/>
      <c r="IB36" s="150"/>
      <c r="IC36" s="148"/>
      <c r="ID36" s="150"/>
      <c r="IE36" s="148"/>
      <c r="IF36" s="151"/>
    </row>
    <row r="37" spans="1:240" s="36" customFormat="1" ht="14.45" customHeight="1">
      <c r="A37" s="39"/>
      <c r="B37" s="50" t="str">
        <f>D37&amp;"_"&amp;E37&amp;"_"&amp;F37&amp;"_"&amp;G37&amp;"_"&amp;H37&amp;"_"&amp;I37</f>
        <v>Residential_Residential Lighting_Lighting_LED_2017_Actual</v>
      </c>
      <c r="C37" s="50">
        <f>INDEX('Measure Inputs'!$D:$D,MATCH($B37,'Measure Inputs'!$B:$B,0))</f>
        <v>1</v>
      </c>
      <c r="D37" s="51" t="str">
        <f>'Measure Inputs'!G7</f>
        <v>Residential</v>
      </c>
      <c r="E37" s="51" t="str">
        <f>'Measure Inputs'!H7</f>
        <v>Residential Lighting</v>
      </c>
      <c r="F37" s="51" t="str">
        <f>'Measure Inputs'!I7</f>
        <v>Lighting</v>
      </c>
      <c r="G37" s="51" t="str">
        <f>'Measure Inputs'!J7</f>
        <v>LED</v>
      </c>
      <c r="H37" s="51">
        <f>'Measure Inputs'!K7</f>
        <v>2017</v>
      </c>
      <c r="I37" s="51" t="str">
        <f>'Measure Inputs'!L7</f>
        <v>Actual</v>
      </c>
      <c r="J37" s="37"/>
      <c r="K37" s="98" t="str">
        <f ca="1">INDEX(OFFSET('Measure Inputs'!$O$7,,,InputRows),$C37)</f>
        <v>Units</v>
      </c>
      <c r="L37" s="38">
        <f ca="1">INDEX(OFFSET('Measure Inputs'!$Q$7,,,InputRows),$C37)</f>
        <v>0</v>
      </c>
      <c r="M37" s="165">
        <f>INDEX('General Inputs'!$E$14:$E$15,MATCH(D37,'General Inputs'!$D$14:$D$15,0))</f>
        <v>1.0469999999999999</v>
      </c>
      <c r="N37" s="54">
        <f ca="1">INDEX(OFFSET('Measure Inputs'!$Y$7,,,InputRows),$C37)</f>
        <v>1</v>
      </c>
      <c r="O37" s="54">
        <f ca="1">INDEX(OFFSET('Measure Inputs'!$Z$7,,,InputRows),$C37)</f>
        <v>1</v>
      </c>
      <c r="P37" s="37"/>
      <c r="Q37" s="125">
        <f ca="1">CONVERT(INDEX(OFFSET('Measure Inputs'!$AB$7,,,InputRows),$C37),'Measure Inputs'!$AB$6,Q$8)*$L37</f>
        <v>0</v>
      </c>
      <c r="R37" s="125">
        <f ca="1">Q37*N37</f>
        <v>0</v>
      </c>
      <c r="S37" s="125">
        <f ca="1">R37*O37</f>
        <v>0</v>
      </c>
      <c r="T37" s="37"/>
      <c r="U37" s="125">
        <f ca="1">CONVERT(INDEX(OFFSET('Measure Inputs'!$AD$7,,,InputRows),$C37),'Measure Inputs'!$AD$6,U$8)*$L37</f>
        <v>0</v>
      </c>
      <c r="V37" s="125">
        <f ca="1">U37*N37</f>
        <v>0</v>
      </c>
      <c r="W37" s="125">
        <f ca="1">V37*O37</f>
        <v>0</v>
      </c>
      <c r="X37" s="37"/>
      <c r="Y37" s="125">
        <f ca="1">CONVERT(INDEX(OFFSET('Measure Inputs'!$AC$7,,,InputRows),$C37),'Measure Inputs'!$AC$6,Y$8)*$L37</f>
        <v>0</v>
      </c>
      <c r="Z37" s="125">
        <f ca="1">Y37*N37</f>
        <v>0</v>
      </c>
      <c r="AA37" s="125">
        <f ca="1">Z37*O37</f>
        <v>0</v>
      </c>
      <c r="AB37" s="37"/>
      <c r="AC37" s="125">
        <f ca="1">CONVERT(INDEX(OFFSET('Measure Inputs'!$AE$7,,,InputRows),$C37),'Measure Inputs'!$AE$6,AC$8)*$L37</f>
        <v>0</v>
      </c>
      <c r="AD37" s="125">
        <f ca="1">AC37*N37</f>
        <v>0</v>
      </c>
      <c r="AE37" s="125">
        <f ca="1">AD37*O37</f>
        <v>0</v>
      </c>
      <c r="AF37" s="37"/>
      <c r="AG37" s="96">
        <f ca="1">INDEX(OFFSET('Measure Inputs'!$R$7,,,InputRows),$C37)</f>
        <v>10</v>
      </c>
      <c r="AH37" s="96">
        <f ca="1">INDEX(OFFSET('Measure Inputs'!$S$7,,,InputRows),$C37)</f>
        <v>0</v>
      </c>
      <c r="AI37" s="96">
        <f ca="1">SUM(CX37:EX37)</f>
        <v>0</v>
      </c>
      <c r="AJ37" s="99">
        <f ca="1">INDEX(OFFSET('Measure Inputs'!$T$7,,,InputRows),$C37)*$L37*$N37*$O37</f>
        <v>0</v>
      </c>
      <c r="AK37" s="99">
        <f ca="1">INDEX(OFFSET('Measure Inputs'!$U$7,,,InputRows),$C37)*$L37*$N37*$O37</f>
        <v>0</v>
      </c>
      <c r="AL37" s="99">
        <f ca="1">INDEX(OFFSET('Measure Inputs'!$V$7,,,InputRows),$C37)*$L37*$N37*$O37</f>
        <v>0</v>
      </c>
      <c r="AM37" s="99">
        <f ca="1">INDEX(OFFSET('Measure Inputs'!$W$7,,,InputRows),$C37)*$L37*$N37*$O37</f>
        <v>0</v>
      </c>
      <c r="AN37" s="99">
        <f ca="1">INDEX(OFFSET('Measure Inputs'!$X$7,,,InputRows),$C37)*$L37</f>
        <v>0</v>
      </c>
      <c r="AO37" s="99"/>
      <c r="AP37" s="99">
        <f t="shared" ref="AP37:AP43" ca="1" si="308">AO37+AN37</f>
        <v>0</v>
      </c>
      <c r="AQ37" s="37"/>
      <c r="AR37" s="99">
        <f ca="1">SUMPRODUCT(--($CX$9:$EX$9=$H37)*$AJ37,'General Inputs'!$K$40:$BK$40)+SUMPRODUCT(--($CX$9:$EX$9=$H37+$AH37)*-$AK37,'General Inputs'!$K$43:$BK$43)</f>
        <v>0</v>
      </c>
      <c r="AS37" s="99">
        <f ca="1">CONVERT(SUMPRODUCT($CX37:$EX37,'General Inputs'!$K$29:$BK$29,'General Inputs'!$K$40:$BK$40)*$M37,$Q$8,'General Inputs'!$E$17)</f>
        <v>0</v>
      </c>
      <c r="AT37" s="99">
        <f ca="1">SUMPRODUCT(--($CX$9:$EX$9=$H37)*$AN37,'General Inputs'!$K$40:$BK$40)</f>
        <v>0</v>
      </c>
      <c r="AU37" s="99">
        <f>SUMPRODUCT(--($CX$9:$EX$9=$H37)*$AO37,'General Inputs'!$K$40:$BK$40)</f>
        <v>0</v>
      </c>
      <c r="AV37" s="99">
        <f ca="1">CONVERT(SUMPRODUCT($CX37:$EX37,'General Inputs'!$K$40:$BK$40,OFFSET('General Inputs'!$K$34:$BK$34,MATCH($D37,'General Inputs'!$J$34:$J$35,0)-1,)),$Q$8,'General Inputs'!$G$32)</f>
        <v>0</v>
      </c>
      <c r="AW37" s="99">
        <f ca="1">CONVERT(SUMPRODUCT($CX37:$EX37,'General Inputs'!$K$27:$BK$27,'General Inputs'!$K$40:$BK$40)*$M37,$Q$8,'General Inputs'!$E$17)</f>
        <v>0</v>
      </c>
      <c r="AX37" s="99">
        <f ca="1">CONVERT(SUMPRODUCT($EZ37:$GZ37,'General Inputs'!$K$28:$BK$28,'General Inputs'!$K$40:$BK$40)*$M37,$Q$8,'General Inputs'!$E$17)</f>
        <v>0</v>
      </c>
      <c r="AY37" s="97">
        <f ca="1">SUMPRODUCT($CX37:$EX37,'General Inputs'!$K$40:$BK$40)</f>
        <v>0</v>
      </c>
      <c r="AZ37" s="37"/>
      <c r="BA37" s="99">
        <f ca="1">BD37-BC37</f>
        <v>0</v>
      </c>
      <c r="BB37" s="101" t="e">
        <f ca="1">BD37/BC37</f>
        <v>#DIV/0!</v>
      </c>
      <c r="BC37" s="99">
        <f t="shared" ref="BC37:BC100" ca="1" si="309">SUMIFS($BE37:$BH37,$BE$8:$BH$8,"Cost")</f>
        <v>0</v>
      </c>
      <c r="BD37" s="99">
        <f t="shared" ref="BD37:BD100" ca="1" si="310">SUMIFS($BE37:$BH37,$BE$8:$BH$8,"BENEFIT")</f>
        <v>0</v>
      </c>
      <c r="BE37" s="99">
        <f t="shared" ref="BE37:BE99" ca="1" si="311">AW37</f>
        <v>0</v>
      </c>
      <c r="BF37" s="99">
        <f t="shared" ref="BF37:BF89" ca="1" si="312">$AX37</f>
        <v>0</v>
      </c>
      <c r="BG37" s="99">
        <f t="shared" ref="BG37:BG99" si="313">AU37</f>
        <v>0</v>
      </c>
      <c r="BH37" s="99">
        <f t="shared" ref="BH37:BH99" ca="1" si="314">AR37</f>
        <v>0</v>
      </c>
      <c r="BI37" s="37"/>
      <c r="BJ37" s="99">
        <f ca="1">BM37-BL37</f>
        <v>0</v>
      </c>
      <c r="BK37" s="101" t="e">
        <f ca="1">BM37/BL37</f>
        <v>#DIV/0!</v>
      </c>
      <c r="BL37" s="99">
        <f t="shared" ref="BL37:BL100" ca="1" si="315">SUMIFS($BN37:$BR37,$BN$8:$BR$8,"Cost")</f>
        <v>0</v>
      </c>
      <c r="BM37" s="99">
        <f t="shared" ca="1" si="165"/>
        <v>0</v>
      </c>
      <c r="BN37" s="99">
        <f t="shared" ref="BN37:BN99" ca="1" si="316">AW37</f>
        <v>0</v>
      </c>
      <c r="BO37" s="99">
        <f t="shared" ref="BO37:BO99" ca="1" si="317">AX37</f>
        <v>0</v>
      </c>
      <c r="BP37" s="99">
        <f t="shared" ref="BP37:BP99" ca="1" si="318">AS37</f>
        <v>0</v>
      </c>
      <c r="BQ37" s="99">
        <f t="shared" ref="BQ37:BQ99" si="319">AU37</f>
        <v>0</v>
      </c>
      <c r="BR37" s="99">
        <f t="shared" ref="BR37:BR99" ca="1" si="320">AR37</f>
        <v>0</v>
      </c>
      <c r="BS37" s="37"/>
      <c r="BT37" s="99">
        <f ca="1">BX37-BW37</f>
        <v>0</v>
      </c>
      <c r="BU37" s="101" t="e">
        <f ca="1">BX37/BW37</f>
        <v>#DIV/0!</v>
      </c>
      <c r="BV37" s="101" t="e">
        <f t="shared" ref="BV37:BV99" ca="1" si="321">BW37/(BX37/AG37)</f>
        <v>#DIV/0!</v>
      </c>
      <c r="BW37" s="99">
        <f t="shared" ref="BW37:BW100" ca="1" si="322">SUMIFS($BY37:$CA37,$BY$8:$CA$8,"cost")</f>
        <v>0</v>
      </c>
      <c r="BX37" s="99">
        <f t="shared" ref="BX37:BX100" ca="1" si="323">SUMIFS($BY37:$CA37,$BY$8:$CA$8,"benefit")</f>
        <v>0</v>
      </c>
      <c r="BY37" s="99">
        <f t="shared" ref="BY37:BY99" ca="1" si="324">AV37</f>
        <v>0</v>
      </c>
      <c r="BZ37" s="99">
        <f t="shared" ref="BZ37:BZ99" ca="1" si="325">AT37</f>
        <v>0</v>
      </c>
      <c r="CA37" s="99">
        <f t="shared" ref="CA37:CA99" ca="1" si="326">AR37</f>
        <v>0</v>
      </c>
      <c r="CB37" s="37"/>
      <c r="CC37" s="99">
        <f ca="1">CG37-CF37</f>
        <v>0</v>
      </c>
      <c r="CD37" s="101" t="e">
        <f ca="1">CG37/CF37</f>
        <v>#DIV/0!</v>
      </c>
      <c r="CE37" s="102" t="e">
        <f t="shared" ref="CE37:CE99" ca="1" si="327">CF37/CONVERT($AY37,$Q$8,"kWh")/(1-$M37)</f>
        <v>#DIV/0!</v>
      </c>
      <c r="CF37" s="99">
        <f t="shared" ref="CF37:CF100" ca="1" si="328">SUMIFS($CH37:$CK37,$CH$8:$CK$8,"Cost")</f>
        <v>0</v>
      </c>
      <c r="CG37" s="99">
        <f t="shared" ref="CG37:CG100" ca="1" si="329">SUMIFS($CH37:$CK37,$CH$8:$CK$8,"BENEFIT")</f>
        <v>0</v>
      </c>
      <c r="CH37" s="99">
        <f t="shared" ref="CH37:CH99" ca="1" si="330">AW37</f>
        <v>0</v>
      </c>
      <c r="CI37" s="99">
        <f t="shared" ca="1" si="71"/>
        <v>0</v>
      </c>
      <c r="CJ37" s="99">
        <f t="shared" ca="1" si="72"/>
        <v>0</v>
      </c>
      <c r="CK37" s="99">
        <f t="shared" ref="CK37:CK99" si="331">AU37</f>
        <v>0</v>
      </c>
      <c r="CL37" s="37"/>
      <c r="CM37" s="99">
        <f ca="1">CQ37-CP37</f>
        <v>0</v>
      </c>
      <c r="CN37" s="101" t="e">
        <f ca="1">CQ37/CP37</f>
        <v>#DIV/0!</v>
      </c>
      <c r="CO37" s="126"/>
      <c r="CP37" s="99">
        <f t="shared" ref="CP37:CP100" ca="1" si="332">SUMIFS($CR37:$CV37,$CR$8:$CV$8,"Cost")</f>
        <v>0</v>
      </c>
      <c r="CQ37" s="99">
        <f t="shared" ref="CQ37:CQ100" ca="1" si="333">SUMIFS($CR37:$CV37,$CR$8:$CV$8,"BENEFIT")</f>
        <v>0</v>
      </c>
      <c r="CR37" s="99">
        <f t="shared" ref="CR37:CR99" ca="1" si="334">AW37</f>
        <v>0</v>
      </c>
      <c r="CS37" s="99">
        <f t="shared" ca="1" si="73"/>
        <v>0</v>
      </c>
      <c r="CT37" s="99">
        <f t="shared" ref="CT37:CT99" ca="1" si="335">AV37</f>
        <v>0</v>
      </c>
      <c r="CU37" s="99">
        <f t="shared" ref="CU37:CU99" ca="1" si="336">AT37</f>
        <v>0</v>
      </c>
      <c r="CV37" s="99">
        <f t="shared" ref="CV37:CV99" si="337">AU37</f>
        <v>0</v>
      </c>
      <c r="CW37" s="37"/>
      <c r="CX37" s="48">
        <f t="shared" ref="CX37:DG43" ca="1" si="338">IF(AND($H37&lt;=CX$9,$H37+$AG37&gt;CX$9),IF(AND($H37+$AH37&lt;=CX$9,$AH37&gt;0),$W37,$S37),0)</f>
        <v>0</v>
      </c>
      <c r="CY37" s="48">
        <f t="shared" ca="1" si="338"/>
        <v>0</v>
      </c>
      <c r="CZ37" s="48">
        <f t="shared" ca="1" si="338"/>
        <v>0</v>
      </c>
      <c r="DA37" s="48">
        <f t="shared" ca="1" si="338"/>
        <v>0</v>
      </c>
      <c r="DB37" s="48">
        <f t="shared" ca="1" si="338"/>
        <v>0</v>
      </c>
      <c r="DC37" s="48">
        <f t="shared" ca="1" si="338"/>
        <v>0</v>
      </c>
      <c r="DD37" s="48">
        <f t="shared" ca="1" si="338"/>
        <v>0</v>
      </c>
      <c r="DE37" s="48">
        <f t="shared" ca="1" si="338"/>
        <v>0</v>
      </c>
      <c r="DF37" s="48">
        <f t="shared" ca="1" si="338"/>
        <v>0</v>
      </c>
      <c r="DG37" s="48">
        <f t="shared" ca="1" si="338"/>
        <v>0</v>
      </c>
      <c r="DH37" s="48">
        <f t="shared" ref="DH37:DQ43" ca="1" si="339">IF(AND($H37&lt;=DH$9,$H37+$AG37&gt;DH$9),IF(AND($H37+$AH37&lt;=DH$9,$AH37&gt;0),$W37,$S37),0)</f>
        <v>0</v>
      </c>
      <c r="DI37" s="48">
        <f t="shared" ca="1" si="339"/>
        <v>0</v>
      </c>
      <c r="DJ37" s="48">
        <f t="shared" ca="1" si="339"/>
        <v>0</v>
      </c>
      <c r="DK37" s="48">
        <f t="shared" ca="1" si="339"/>
        <v>0</v>
      </c>
      <c r="DL37" s="48">
        <f t="shared" ca="1" si="339"/>
        <v>0</v>
      </c>
      <c r="DM37" s="48">
        <f t="shared" ca="1" si="339"/>
        <v>0</v>
      </c>
      <c r="DN37" s="48">
        <f t="shared" ca="1" si="339"/>
        <v>0</v>
      </c>
      <c r="DO37" s="48">
        <f t="shared" ca="1" si="339"/>
        <v>0</v>
      </c>
      <c r="DP37" s="48">
        <f t="shared" ca="1" si="339"/>
        <v>0</v>
      </c>
      <c r="DQ37" s="48">
        <f t="shared" ca="1" si="339"/>
        <v>0</v>
      </c>
      <c r="DR37" s="48">
        <f t="shared" ref="DR37:EA43" ca="1" si="340">IF(AND($H37&lt;=DR$9,$H37+$AG37&gt;DR$9),IF(AND($H37+$AH37&lt;=DR$9,$AH37&gt;0),$W37,$S37),0)</f>
        <v>0</v>
      </c>
      <c r="DS37" s="48">
        <f t="shared" ca="1" si="340"/>
        <v>0</v>
      </c>
      <c r="DT37" s="48">
        <f t="shared" ca="1" si="340"/>
        <v>0</v>
      </c>
      <c r="DU37" s="48">
        <f t="shared" ca="1" si="340"/>
        <v>0</v>
      </c>
      <c r="DV37" s="48">
        <f t="shared" ca="1" si="340"/>
        <v>0</v>
      </c>
      <c r="DW37" s="48">
        <f t="shared" ca="1" si="340"/>
        <v>0</v>
      </c>
      <c r="DX37" s="48">
        <f t="shared" ca="1" si="340"/>
        <v>0</v>
      </c>
      <c r="DY37" s="48">
        <f t="shared" ca="1" si="340"/>
        <v>0</v>
      </c>
      <c r="DZ37" s="48">
        <f t="shared" ca="1" si="340"/>
        <v>0</v>
      </c>
      <c r="EA37" s="48">
        <f t="shared" ca="1" si="340"/>
        <v>0</v>
      </c>
      <c r="EB37" s="48">
        <f t="shared" ref="EB37:EK43" ca="1" si="341">IF(AND($H37&lt;=EB$9,$H37+$AG37&gt;EB$9),IF(AND($H37+$AH37&lt;=EB$9,$AH37&gt;0),$W37,$S37),0)</f>
        <v>0</v>
      </c>
      <c r="EC37" s="48">
        <f t="shared" ca="1" si="341"/>
        <v>0</v>
      </c>
      <c r="ED37" s="48">
        <f t="shared" ca="1" si="341"/>
        <v>0</v>
      </c>
      <c r="EE37" s="48">
        <f t="shared" ca="1" si="341"/>
        <v>0</v>
      </c>
      <c r="EF37" s="48">
        <f t="shared" ca="1" si="341"/>
        <v>0</v>
      </c>
      <c r="EG37" s="48">
        <f t="shared" ca="1" si="341"/>
        <v>0</v>
      </c>
      <c r="EH37" s="48">
        <f t="shared" ca="1" si="341"/>
        <v>0</v>
      </c>
      <c r="EI37" s="48">
        <f t="shared" ca="1" si="341"/>
        <v>0</v>
      </c>
      <c r="EJ37" s="48">
        <f t="shared" ca="1" si="341"/>
        <v>0</v>
      </c>
      <c r="EK37" s="48">
        <f t="shared" ca="1" si="341"/>
        <v>0</v>
      </c>
      <c r="EL37" s="48">
        <f t="shared" ref="EL37:EX43" ca="1" si="342">IF(AND($H37&lt;=EL$9,$H37+$AG37&gt;EL$9),IF(AND($H37+$AH37&lt;=EL$9,$AH37&gt;0),$W37,$S37),0)</f>
        <v>0</v>
      </c>
      <c r="EM37" s="48">
        <f t="shared" ca="1" si="342"/>
        <v>0</v>
      </c>
      <c r="EN37" s="48">
        <f t="shared" ca="1" si="342"/>
        <v>0</v>
      </c>
      <c r="EO37" s="48">
        <f t="shared" ca="1" si="342"/>
        <v>0</v>
      </c>
      <c r="EP37" s="48">
        <f t="shared" ca="1" si="342"/>
        <v>0</v>
      </c>
      <c r="EQ37" s="48">
        <f t="shared" ca="1" si="342"/>
        <v>0</v>
      </c>
      <c r="ER37" s="48">
        <f t="shared" ca="1" si="342"/>
        <v>0</v>
      </c>
      <c r="ES37" s="48">
        <f t="shared" ca="1" si="342"/>
        <v>0</v>
      </c>
      <c r="ET37" s="48">
        <f t="shared" ca="1" si="342"/>
        <v>0</v>
      </c>
      <c r="EU37" s="48">
        <f t="shared" ca="1" si="342"/>
        <v>0</v>
      </c>
      <c r="EV37" s="48">
        <f t="shared" ca="1" si="342"/>
        <v>0</v>
      </c>
      <c r="EW37" s="48">
        <f t="shared" ca="1" si="342"/>
        <v>0</v>
      </c>
      <c r="EX37" s="48">
        <f t="shared" ca="1" si="342"/>
        <v>0</v>
      </c>
      <c r="EY37" s="68"/>
      <c r="EZ37" s="48">
        <f t="shared" ref="EZ37:FI43" ca="1" si="343">IF(AND($H37&lt;=EZ$9,$H37+$AG37&gt;EZ$9),IF(AND($H37+$AH37&lt;=EZ$9,$AH37&gt;0),$AE37,$AA37),0)</f>
        <v>0</v>
      </c>
      <c r="FA37" s="48">
        <f t="shared" ca="1" si="343"/>
        <v>0</v>
      </c>
      <c r="FB37" s="48">
        <f t="shared" ca="1" si="343"/>
        <v>0</v>
      </c>
      <c r="FC37" s="48">
        <f t="shared" ca="1" si="343"/>
        <v>0</v>
      </c>
      <c r="FD37" s="48">
        <f t="shared" ca="1" si="343"/>
        <v>0</v>
      </c>
      <c r="FE37" s="48">
        <f t="shared" ca="1" si="343"/>
        <v>0</v>
      </c>
      <c r="FF37" s="48">
        <f t="shared" ca="1" si="343"/>
        <v>0</v>
      </c>
      <c r="FG37" s="48">
        <f t="shared" ca="1" si="343"/>
        <v>0</v>
      </c>
      <c r="FH37" s="48">
        <f t="shared" ca="1" si="343"/>
        <v>0</v>
      </c>
      <c r="FI37" s="48">
        <f t="shared" ca="1" si="343"/>
        <v>0</v>
      </c>
      <c r="FJ37" s="48">
        <f t="shared" ref="FJ37:FS43" ca="1" si="344">IF(AND($H37&lt;=FJ$9,$H37+$AG37&gt;FJ$9),IF(AND($H37+$AH37&lt;=FJ$9,$AH37&gt;0),$AE37,$AA37),0)</f>
        <v>0</v>
      </c>
      <c r="FK37" s="48">
        <f t="shared" ca="1" si="344"/>
        <v>0</v>
      </c>
      <c r="FL37" s="48">
        <f t="shared" ca="1" si="344"/>
        <v>0</v>
      </c>
      <c r="FM37" s="48">
        <f t="shared" ca="1" si="344"/>
        <v>0</v>
      </c>
      <c r="FN37" s="48">
        <f t="shared" ca="1" si="344"/>
        <v>0</v>
      </c>
      <c r="FO37" s="48">
        <f t="shared" ca="1" si="344"/>
        <v>0</v>
      </c>
      <c r="FP37" s="48">
        <f t="shared" ca="1" si="344"/>
        <v>0</v>
      </c>
      <c r="FQ37" s="48">
        <f t="shared" ca="1" si="344"/>
        <v>0</v>
      </c>
      <c r="FR37" s="48">
        <f t="shared" ca="1" si="344"/>
        <v>0</v>
      </c>
      <c r="FS37" s="48">
        <f t="shared" ca="1" si="344"/>
        <v>0</v>
      </c>
      <c r="FT37" s="48">
        <f t="shared" ref="FT37:GC43" ca="1" si="345">IF(AND($H37&lt;=FT$9,$H37+$AG37&gt;FT$9),IF(AND($H37+$AH37&lt;=FT$9,$AH37&gt;0),$AE37,$AA37),0)</f>
        <v>0</v>
      </c>
      <c r="FU37" s="48">
        <f t="shared" ca="1" si="345"/>
        <v>0</v>
      </c>
      <c r="FV37" s="48">
        <f t="shared" ca="1" si="345"/>
        <v>0</v>
      </c>
      <c r="FW37" s="48">
        <f t="shared" ca="1" si="345"/>
        <v>0</v>
      </c>
      <c r="FX37" s="48">
        <f t="shared" ca="1" si="345"/>
        <v>0</v>
      </c>
      <c r="FY37" s="48">
        <f t="shared" ca="1" si="345"/>
        <v>0</v>
      </c>
      <c r="FZ37" s="48">
        <f t="shared" ca="1" si="345"/>
        <v>0</v>
      </c>
      <c r="GA37" s="48">
        <f t="shared" ca="1" si="345"/>
        <v>0</v>
      </c>
      <c r="GB37" s="48">
        <f t="shared" ca="1" si="345"/>
        <v>0</v>
      </c>
      <c r="GC37" s="48">
        <f t="shared" ca="1" si="345"/>
        <v>0</v>
      </c>
      <c r="GD37" s="48">
        <f t="shared" ref="GD37:GM43" ca="1" si="346">IF(AND($H37&lt;=GD$9,$H37+$AG37&gt;GD$9),IF(AND($H37+$AH37&lt;=GD$9,$AH37&gt;0),$AE37,$AA37),0)</f>
        <v>0</v>
      </c>
      <c r="GE37" s="48">
        <f t="shared" ca="1" si="346"/>
        <v>0</v>
      </c>
      <c r="GF37" s="48">
        <f t="shared" ca="1" si="346"/>
        <v>0</v>
      </c>
      <c r="GG37" s="48">
        <f t="shared" ca="1" si="346"/>
        <v>0</v>
      </c>
      <c r="GH37" s="48">
        <f t="shared" ca="1" si="346"/>
        <v>0</v>
      </c>
      <c r="GI37" s="48">
        <f t="shared" ca="1" si="346"/>
        <v>0</v>
      </c>
      <c r="GJ37" s="48">
        <f t="shared" ca="1" si="346"/>
        <v>0</v>
      </c>
      <c r="GK37" s="48">
        <f t="shared" ca="1" si="346"/>
        <v>0</v>
      </c>
      <c r="GL37" s="48">
        <f t="shared" ca="1" si="346"/>
        <v>0</v>
      </c>
      <c r="GM37" s="48">
        <f t="shared" ca="1" si="346"/>
        <v>0</v>
      </c>
      <c r="GN37" s="48">
        <f t="shared" ref="GN37:GZ43" ca="1" si="347">IF(AND($H37&lt;=GN$9,$H37+$AG37&gt;GN$9),IF(AND($H37+$AH37&lt;=GN$9,$AH37&gt;0),$AE37,$AA37),0)</f>
        <v>0</v>
      </c>
      <c r="GO37" s="48">
        <f t="shared" ca="1" si="347"/>
        <v>0</v>
      </c>
      <c r="GP37" s="48">
        <f t="shared" ca="1" si="347"/>
        <v>0</v>
      </c>
      <c r="GQ37" s="48">
        <f t="shared" ca="1" si="347"/>
        <v>0</v>
      </c>
      <c r="GR37" s="48">
        <f t="shared" ca="1" si="347"/>
        <v>0</v>
      </c>
      <c r="GS37" s="48">
        <f t="shared" ca="1" si="347"/>
        <v>0</v>
      </c>
      <c r="GT37" s="48">
        <f t="shared" ca="1" si="347"/>
        <v>0</v>
      </c>
      <c r="GU37" s="48">
        <f t="shared" ca="1" si="347"/>
        <v>0</v>
      </c>
      <c r="GV37" s="48">
        <f t="shared" ca="1" si="347"/>
        <v>0</v>
      </c>
      <c r="GW37" s="48">
        <f t="shared" ca="1" si="347"/>
        <v>0</v>
      </c>
      <c r="GX37" s="48">
        <f t="shared" ca="1" si="347"/>
        <v>0</v>
      </c>
      <c r="GY37" s="48">
        <f t="shared" ca="1" si="347"/>
        <v>0</v>
      </c>
      <c r="GZ37" s="48">
        <f t="shared" ca="1" si="347"/>
        <v>0</v>
      </c>
      <c r="HA37" s="68"/>
      <c r="HB37" s="148" t="str">
        <f t="shared" ca="1" si="74"/>
        <v>n/a</v>
      </c>
      <c r="HC37" s="148" t="str">
        <f t="shared" ca="1" si="75"/>
        <v>n/a</v>
      </c>
      <c r="HD37" s="148" t="str">
        <f t="shared" ca="1" si="76"/>
        <v>n/a</v>
      </c>
      <c r="HE37" s="148" t="str">
        <f t="shared" ca="1" si="77"/>
        <v>n/a</v>
      </c>
      <c r="HF37" s="148" t="str">
        <f t="shared" ca="1" si="78"/>
        <v>n/a</v>
      </c>
      <c r="HG37" s="146"/>
      <c r="HH37" s="147"/>
      <c r="HI37" s="147"/>
      <c r="HJ37" s="147"/>
      <c r="HK37" s="148"/>
      <c r="HL37" s="147"/>
      <c r="HM37" s="147"/>
      <c r="HN37" s="147"/>
      <c r="HO37" s="148"/>
      <c r="HP37" s="146"/>
      <c r="HQ37" s="147"/>
      <c r="HR37" s="147"/>
      <c r="HS37" s="147"/>
      <c r="HT37" s="148"/>
      <c r="HU37" s="147"/>
      <c r="HV37" s="147"/>
      <c r="HW37" s="147"/>
      <c r="HX37" s="148"/>
      <c r="HY37" s="149"/>
      <c r="HZ37" s="148"/>
      <c r="IA37" s="148"/>
      <c r="IB37" s="150"/>
      <c r="IC37" s="148"/>
      <c r="ID37" s="150"/>
      <c r="IE37" s="148"/>
      <c r="IF37" s="151"/>
    </row>
    <row r="38" spans="1:240" s="36" customFormat="1" ht="14.45" customHeight="1">
      <c r="A38" s="39"/>
      <c r="B38" s="50" t="str">
        <f t="shared" ref="B38:B43" si="348">D38&amp;"_"&amp;E38&amp;"_"&amp;F38&amp;"_"&amp;G38&amp;"_"&amp;H38&amp;"_"&amp;I38</f>
        <v>Residential_Residential Lighting_Lighting_ENERGY STAR Fixture_2017_Actual</v>
      </c>
      <c r="C38" s="50">
        <f>INDEX('Measure Inputs'!$D:$D,MATCH($B38,'Measure Inputs'!$B:$B,0))</f>
        <v>2</v>
      </c>
      <c r="D38" s="51" t="str">
        <f>'Measure Inputs'!G8</f>
        <v>Residential</v>
      </c>
      <c r="E38" s="51" t="str">
        <f>'Measure Inputs'!H8</f>
        <v>Residential Lighting</v>
      </c>
      <c r="F38" s="51" t="str">
        <f>'Measure Inputs'!I8</f>
        <v>Lighting</v>
      </c>
      <c r="G38" s="51" t="str">
        <f>'Measure Inputs'!J8</f>
        <v>ENERGY STAR Fixture</v>
      </c>
      <c r="H38" s="51">
        <f>'Measure Inputs'!K8</f>
        <v>2017</v>
      </c>
      <c r="I38" s="51" t="str">
        <f>'Measure Inputs'!L8</f>
        <v>Actual</v>
      </c>
      <c r="J38" s="37"/>
      <c r="K38" s="98" t="str">
        <f ca="1">INDEX(OFFSET('Measure Inputs'!$O$7,,,InputRows),$C38)</f>
        <v>Units</v>
      </c>
      <c r="L38" s="38">
        <f ca="1">INDEX(OFFSET('Measure Inputs'!$Q$7,,,InputRows),$C38)</f>
        <v>0</v>
      </c>
      <c r="M38" s="165">
        <f>INDEX('General Inputs'!$E$14:$E$15,MATCH(D38,'General Inputs'!$D$14:$D$15,0))</f>
        <v>1.0469999999999999</v>
      </c>
      <c r="N38" s="54">
        <f ca="1">INDEX(OFFSET('Measure Inputs'!$Y$7,,,InputRows),$C38)</f>
        <v>1</v>
      </c>
      <c r="O38" s="54">
        <f ca="1">INDEX(OFFSET('Measure Inputs'!$Z$7,,,InputRows),$C38)</f>
        <v>1</v>
      </c>
      <c r="P38" s="37"/>
      <c r="Q38" s="125">
        <f ca="1">CONVERT(INDEX(OFFSET('Measure Inputs'!$AB$7,,,InputRows),$C38),'Measure Inputs'!$AB$6,Q$8)*$L38</f>
        <v>0</v>
      </c>
      <c r="R38" s="125">
        <f t="shared" ref="R38:R43" ca="1" si="349">Q38*N38</f>
        <v>0</v>
      </c>
      <c r="S38" s="125">
        <f t="shared" ref="S38:S43" ca="1" si="350">R38*O38</f>
        <v>0</v>
      </c>
      <c r="T38" s="37"/>
      <c r="U38" s="125">
        <f ca="1">CONVERT(INDEX(OFFSET('Measure Inputs'!$AD$7,,,InputRows),$C38),'Measure Inputs'!$AD$6,U$8)*$L38</f>
        <v>0</v>
      </c>
      <c r="V38" s="125">
        <f t="shared" ref="V38:V43" ca="1" si="351">U38*N38</f>
        <v>0</v>
      </c>
      <c r="W38" s="125">
        <f t="shared" ref="W38:W43" ca="1" si="352">V38*O38</f>
        <v>0</v>
      </c>
      <c r="X38" s="37"/>
      <c r="Y38" s="125">
        <f ca="1">CONVERT(INDEX(OFFSET('Measure Inputs'!$AC$7,,,InputRows),$C38),'Measure Inputs'!$AC$6,Y$8)*$L38</f>
        <v>0</v>
      </c>
      <c r="Z38" s="125">
        <f t="shared" ref="Z38:AA38" ca="1" si="353">Y38*N38</f>
        <v>0</v>
      </c>
      <c r="AA38" s="125">
        <f t="shared" ca="1" si="353"/>
        <v>0</v>
      </c>
      <c r="AB38" s="37"/>
      <c r="AC38" s="125">
        <f ca="1">CONVERT(INDEX(OFFSET('Measure Inputs'!$AE$7,,,InputRows),$C38),'Measure Inputs'!$AE$6,AC$8)*$L38</f>
        <v>0</v>
      </c>
      <c r="AD38" s="125">
        <f t="shared" ref="AD38:AE38" ca="1" si="354">AC38*N38</f>
        <v>0</v>
      </c>
      <c r="AE38" s="125">
        <f t="shared" ca="1" si="354"/>
        <v>0</v>
      </c>
      <c r="AF38" s="37"/>
      <c r="AG38" s="96">
        <f ca="1">INDEX(OFFSET('Measure Inputs'!$R$7,,,InputRows),$C38)</f>
        <v>10</v>
      </c>
      <c r="AH38" s="96">
        <f ca="1">INDEX(OFFSET('Measure Inputs'!$S$7,,,InputRows),$C38)</f>
        <v>0</v>
      </c>
      <c r="AI38" s="96">
        <f t="shared" ref="AI38:AI43" ca="1" si="355">SUM(CX38:EX38)</f>
        <v>0</v>
      </c>
      <c r="AJ38" s="99">
        <f ca="1">INDEX(OFFSET('Measure Inputs'!$T$7,,,InputRows),$C38)*$L38*$N38*$O38</f>
        <v>0</v>
      </c>
      <c r="AK38" s="99">
        <f ca="1">INDEX(OFFSET('Measure Inputs'!$U$7,,,InputRows),$C38)*$L38*$N38*$O38</f>
        <v>0</v>
      </c>
      <c r="AL38" s="99">
        <f ca="1">INDEX(OFFSET('Measure Inputs'!$V$7,,,InputRows),$C38)*$L38*$N38*$O38</f>
        <v>0</v>
      </c>
      <c r="AM38" s="99">
        <f ca="1">INDEX(OFFSET('Measure Inputs'!$W$7,,,InputRows),$C38)*$L38*$N38*$O38</f>
        <v>0</v>
      </c>
      <c r="AN38" s="99">
        <f ca="1">INDEX(OFFSET('Measure Inputs'!$X$7,,,InputRows),$C38)*$L38</f>
        <v>0</v>
      </c>
      <c r="AO38" s="99"/>
      <c r="AP38" s="99">
        <f t="shared" ca="1" si="308"/>
        <v>0</v>
      </c>
      <c r="AQ38" s="37"/>
      <c r="AR38" s="99">
        <f ca="1">SUMPRODUCT(--($CX$9:$EX$9=$H38)*$AJ38,'General Inputs'!$K$40:$BK$40)+SUMPRODUCT(--($CX$9:$EX$9=$H38+$AH38)*-$AK38,'General Inputs'!$K$43:$BK$43)</f>
        <v>0</v>
      </c>
      <c r="AS38" s="99">
        <f ca="1">CONVERT(SUMPRODUCT($CX38:$EX38,'General Inputs'!$K$29:$BK$29,'General Inputs'!$K$40:$BK$40)*$M38,$Q$8,'General Inputs'!$E$17)</f>
        <v>0</v>
      </c>
      <c r="AT38" s="99">
        <f ca="1">SUMPRODUCT(--($CX$9:$EX$9=$H38)*$AN38,'General Inputs'!$K$40:$BK$40)</f>
        <v>0</v>
      </c>
      <c r="AU38" s="99">
        <f>SUMPRODUCT(--($CX$9:$EX$9=$H38)*$AO38,'General Inputs'!$K$40:$BK$40)</f>
        <v>0</v>
      </c>
      <c r="AV38" s="99">
        <f ca="1">CONVERT(SUMPRODUCT($CX38:$EX38,'General Inputs'!$K$40:$BK$40,OFFSET('General Inputs'!$K$34:$BK$34,MATCH($D38,'General Inputs'!$J$34:$J$35,0)-1,)),$Q$8,'General Inputs'!$G$32)</f>
        <v>0</v>
      </c>
      <c r="AW38" s="99">
        <f ca="1">CONVERT(SUMPRODUCT($CX38:$EX38,'General Inputs'!$K$27:$BK$27,'General Inputs'!$K$40:$BK$40)*$M38,$Q$8,'General Inputs'!$E$17)</f>
        <v>0</v>
      </c>
      <c r="AX38" s="99">
        <f ca="1">CONVERT(SUMPRODUCT($EZ38:$GZ38,'General Inputs'!$K$28:$BK$28,'General Inputs'!$K$40:$BK$40)*$M38,$Q$8,'General Inputs'!$E$17)</f>
        <v>0</v>
      </c>
      <c r="AY38" s="97">
        <f ca="1">SUMPRODUCT($CX38:$EX38,'General Inputs'!$K$40:$BK$40)</f>
        <v>0</v>
      </c>
      <c r="AZ38" s="37"/>
      <c r="BA38" s="99">
        <f t="shared" ref="BA38:BA43" ca="1" si="356">BD38-BC38</f>
        <v>0</v>
      </c>
      <c r="BB38" s="101" t="e">
        <f t="shared" ref="BB38:BB43" ca="1" si="357">BD38/BC38</f>
        <v>#DIV/0!</v>
      </c>
      <c r="BC38" s="99">
        <f t="shared" ca="1" si="309"/>
        <v>0</v>
      </c>
      <c r="BD38" s="99">
        <f ca="1">SUMIFS($BE38:$BH38,$BE$8:$BH$8,"BENEFIT")</f>
        <v>0</v>
      </c>
      <c r="BE38" s="99">
        <f t="shared" ca="1" si="311"/>
        <v>0</v>
      </c>
      <c r="BF38" s="99">
        <f t="shared" ca="1" si="312"/>
        <v>0</v>
      </c>
      <c r="BG38" s="99">
        <f t="shared" si="313"/>
        <v>0</v>
      </c>
      <c r="BH38" s="99">
        <f t="shared" ca="1" si="314"/>
        <v>0</v>
      </c>
      <c r="BI38" s="37"/>
      <c r="BJ38" s="99">
        <f t="shared" ref="BJ38:BJ43" ca="1" si="358">BM38-BL38</f>
        <v>0</v>
      </c>
      <c r="BK38" s="101" t="e">
        <f t="shared" ref="BK38:BK43" ca="1" si="359">BM38/BL38</f>
        <v>#DIV/0!</v>
      </c>
      <c r="BL38" s="99">
        <f t="shared" ca="1" si="315"/>
        <v>0</v>
      </c>
      <c r="BM38" s="99">
        <f t="shared" ca="1" si="165"/>
        <v>0</v>
      </c>
      <c r="BN38" s="99">
        <f t="shared" ca="1" si="316"/>
        <v>0</v>
      </c>
      <c r="BO38" s="99">
        <f t="shared" ca="1" si="317"/>
        <v>0</v>
      </c>
      <c r="BP38" s="99">
        <f t="shared" ca="1" si="318"/>
        <v>0</v>
      </c>
      <c r="BQ38" s="99">
        <f t="shared" si="319"/>
        <v>0</v>
      </c>
      <c r="BR38" s="99">
        <f t="shared" ca="1" si="320"/>
        <v>0</v>
      </c>
      <c r="BS38" s="37"/>
      <c r="BT38" s="99">
        <f t="shared" ref="BT38:BT43" ca="1" si="360">BX38-BW38</f>
        <v>0</v>
      </c>
      <c r="BU38" s="101" t="e">
        <f t="shared" ref="BU38:BU43" ca="1" si="361">BX38/BW38</f>
        <v>#DIV/0!</v>
      </c>
      <c r="BV38" s="101" t="e">
        <f t="shared" ca="1" si="321"/>
        <v>#DIV/0!</v>
      </c>
      <c r="BW38" s="99">
        <f t="shared" ca="1" si="322"/>
        <v>0</v>
      </c>
      <c r="BX38" s="99">
        <f t="shared" ca="1" si="323"/>
        <v>0</v>
      </c>
      <c r="BY38" s="99">
        <f t="shared" ca="1" si="324"/>
        <v>0</v>
      </c>
      <c r="BZ38" s="99">
        <f t="shared" ca="1" si="325"/>
        <v>0</v>
      </c>
      <c r="CA38" s="99">
        <f t="shared" ca="1" si="326"/>
        <v>0</v>
      </c>
      <c r="CB38" s="37"/>
      <c r="CC38" s="99">
        <f t="shared" ref="CC38:CC43" ca="1" si="362">CG38-CF38</f>
        <v>0</v>
      </c>
      <c r="CD38" s="101" t="e">
        <f t="shared" ref="CD38:CD43" ca="1" si="363">CG38/CF38</f>
        <v>#DIV/0!</v>
      </c>
      <c r="CE38" s="102" t="e">
        <f t="shared" ca="1" si="327"/>
        <v>#DIV/0!</v>
      </c>
      <c r="CF38" s="99">
        <f t="shared" ca="1" si="328"/>
        <v>0</v>
      </c>
      <c r="CG38" s="99">
        <f t="shared" ca="1" si="329"/>
        <v>0</v>
      </c>
      <c r="CH38" s="99">
        <f t="shared" ca="1" si="330"/>
        <v>0</v>
      </c>
      <c r="CI38" s="99">
        <f t="shared" ca="1" si="71"/>
        <v>0</v>
      </c>
      <c r="CJ38" s="99">
        <f t="shared" ca="1" si="72"/>
        <v>0</v>
      </c>
      <c r="CK38" s="99">
        <f t="shared" si="331"/>
        <v>0</v>
      </c>
      <c r="CL38" s="37"/>
      <c r="CM38" s="99">
        <f t="shared" ref="CM38:CM43" ca="1" si="364">CQ38-CP38</f>
        <v>0</v>
      </c>
      <c r="CN38" s="101" t="e">
        <f t="shared" ref="CN38:CN43" ca="1" si="365">CQ38/CP38</f>
        <v>#DIV/0!</v>
      </c>
      <c r="CO38" s="126"/>
      <c r="CP38" s="99">
        <f t="shared" ca="1" si="332"/>
        <v>0</v>
      </c>
      <c r="CQ38" s="99">
        <f t="shared" ca="1" si="333"/>
        <v>0</v>
      </c>
      <c r="CR38" s="99">
        <f t="shared" ca="1" si="334"/>
        <v>0</v>
      </c>
      <c r="CS38" s="99">
        <f t="shared" ca="1" si="73"/>
        <v>0</v>
      </c>
      <c r="CT38" s="99">
        <f t="shared" ca="1" si="335"/>
        <v>0</v>
      </c>
      <c r="CU38" s="99">
        <f t="shared" ca="1" si="336"/>
        <v>0</v>
      </c>
      <c r="CV38" s="99">
        <f t="shared" si="337"/>
        <v>0</v>
      </c>
      <c r="CW38" s="37"/>
      <c r="CX38" s="48">
        <f t="shared" ca="1" si="338"/>
        <v>0</v>
      </c>
      <c r="CY38" s="48">
        <f t="shared" ca="1" si="338"/>
        <v>0</v>
      </c>
      <c r="CZ38" s="48">
        <f t="shared" ca="1" si="338"/>
        <v>0</v>
      </c>
      <c r="DA38" s="48">
        <f t="shared" ca="1" si="338"/>
        <v>0</v>
      </c>
      <c r="DB38" s="48">
        <f t="shared" ca="1" si="338"/>
        <v>0</v>
      </c>
      <c r="DC38" s="48">
        <f t="shared" ca="1" si="338"/>
        <v>0</v>
      </c>
      <c r="DD38" s="48">
        <f t="shared" ca="1" si="338"/>
        <v>0</v>
      </c>
      <c r="DE38" s="48">
        <f t="shared" ca="1" si="338"/>
        <v>0</v>
      </c>
      <c r="DF38" s="48">
        <f t="shared" ca="1" si="338"/>
        <v>0</v>
      </c>
      <c r="DG38" s="48">
        <f t="shared" ca="1" si="338"/>
        <v>0</v>
      </c>
      <c r="DH38" s="48">
        <f t="shared" ca="1" si="339"/>
        <v>0</v>
      </c>
      <c r="DI38" s="48">
        <f t="shared" ca="1" si="339"/>
        <v>0</v>
      </c>
      <c r="DJ38" s="48">
        <f t="shared" ca="1" si="339"/>
        <v>0</v>
      </c>
      <c r="DK38" s="48">
        <f t="shared" ca="1" si="339"/>
        <v>0</v>
      </c>
      <c r="DL38" s="48">
        <f t="shared" ca="1" si="339"/>
        <v>0</v>
      </c>
      <c r="DM38" s="48">
        <f t="shared" ca="1" si="339"/>
        <v>0</v>
      </c>
      <c r="DN38" s="48">
        <f t="shared" ca="1" si="339"/>
        <v>0</v>
      </c>
      <c r="DO38" s="48">
        <f t="shared" ca="1" si="339"/>
        <v>0</v>
      </c>
      <c r="DP38" s="48">
        <f t="shared" ca="1" si="339"/>
        <v>0</v>
      </c>
      <c r="DQ38" s="48">
        <f t="shared" ca="1" si="339"/>
        <v>0</v>
      </c>
      <c r="DR38" s="48">
        <f t="shared" ca="1" si="340"/>
        <v>0</v>
      </c>
      <c r="DS38" s="48">
        <f t="shared" ca="1" si="340"/>
        <v>0</v>
      </c>
      <c r="DT38" s="48">
        <f t="shared" ca="1" si="340"/>
        <v>0</v>
      </c>
      <c r="DU38" s="48">
        <f t="shared" ca="1" si="340"/>
        <v>0</v>
      </c>
      <c r="DV38" s="48">
        <f t="shared" ca="1" si="340"/>
        <v>0</v>
      </c>
      <c r="DW38" s="48">
        <f t="shared" ca="1" si="340"/>
        <v>0</v>
      </c>
      <c r="DX38" s="48">
        <f t="shared" ca="1" si="340"/>
        <v>0</v>
      </c>
      <c r="DY38" s="48">
        <f t="shared" ca="1" si="340"/>
        <v>0</v>
      </c>
      <c r="DZ38" s="48">
        <f t="shared" ca="1" si="340"/>
        <v>0</v>
      </c>
      <c r="EA38" s="48">
        <f t="shared" ca="1" si="340"/>
        <v>0</v>
      </c>
      <c r="EB38" s="48">
        <f t="shared" ca="1" si="341"/>
        <v>0</v>
      </c>
      <c r="EC38" s="48">
        <f t="shared" ca="1" si="341"/>
        <v>0</v>
      </c>
      <c r="ED38" s="48">
        <f t="shared" ca="1" si="341"/>
        <v>0</v>
      </c>
      <c r="EE38" s="48">
        <f t="shared" ca="1" si="341"/>
        <v>0</v>
      </c>
      <c r="EF38" s="48">
        <f t="shared" ca="1" si="341"/>
        <v>0</v>
      </c>
      <c r="EG38" s="48">
        <f t="shared" ca="1" si="341"/>
        <v>0</v>
      </c>
      <c r="EH38" s="48">
        <f t="shared" ca="1" si="341"/>
        <v>0</v>
      </c>
      <c r="EI38" s="48">
        <f t="shared" ca="1" si="341"/>
        <v>0</v>
      </c>
      <c r="EJ38" s="48">
        <f t="shared" ca="1" si="341"/>
        <v>0</v>
      </c>
      <c r="EK38" s="48">
        <f t="shared" ca="1" si="341"/>
        <v>0</v>
      </c>
      <c r="EL38" s="48">
        <f t="shared" ca="1" si="342"/>
        <v>0</v>
      </c>
      <c r="EM38" s="48">
        <f t="shared" ca="1" si="342"/>
        <v>0</v>
      </c>
      <c r="EN38" s="48">
        <f t="shared" ca="1" si="342"/>
        <v>0</v>
      </c>
      <c r="EO38" s="48">
        <f t="shared" ca="1" si="342"/>
        <v>0</v>
      </c>
      <c r="EP38" s="48">
        <f t="shared" ca="1" si="342"/>
        <v>0</v>
      </c>
      <c r="EQ38" s="48">
        <f t="shared" ca="1" si="342"/>
        <v>0</v>
      </c>
      <c r="ER38" s="48">
        <f t="shared" ca="1" si="342"/>
        <v>0</v>
      </c>
      <c r="ES38" s="48">
        <f t="shared" ca="1" si="342"/>
        <v>0</v>
      </c>
      <c r="ET38" s="48">
        <f t="shared" ca="1" si="342"/>
        <v>0</v>
      </c>
      <c r="EU38" s="48">
        <f t="shared" ca="1" si="342"/>
        <v>0</v>
      </c>
      <c r="EV38" s="48">
        <f t="shared" ca="1" si="342"/>
        <v>0</v>
      </c>
      <c r="EW38" s="48">
        <f t="shared" ca="1" si="342"/>
        <v>0</v>
      </c>
      <c r="EX38" s="48">
        <f t="shared" ca="1" si="342"/>
        <v>0</v>
      </c>
      <c r="EY38" s="68"/>
      <c r="EZ38" s="48">
        <f t="shared" ca="1" si="343"/>
        <v>0</v>
      </c>
      <c r="FA38" s="48">
        <f t="shared" ca="1" si="343"/>
        <v>0</v>
      </c>
      <c r="FB38" s="48">
        <f t="shared" ca="1" si="343"/>
        <v>0</v>
      </c>
      <c r="FC38" s="48">
        <f t="shared" ca="1" si="343"/>
        <v>0</v>
      </c>
      <c r="FD38" s="48">
        <f t="shared" ca="1" si="343"/>
        <v>0</v>
      </c>
      <c r="FE38" s="48">
        <f t="shared" ca="1" si="343"/>
        <v>0</v>
      </c>
      <c r="FF38" s="48">
        <f t="shared" ca="1" si="343"/>
        <v>0</v>
      </c>
      <c r="FG38" s="48">
        <f t="shared" ca="1" si="343"/>
        <v>0</v>
      </c>
      <c r="FH38" s="48">
        <f t="shared" ca="1" si="343"/>
        <v>0</v>
      </c>
      <c r="FI38" s="48">
        <f t="shared" ca="1" si="343"/>
        <v>0</v>
      </c>
      <c r="FJ38" s="48">
        <f t="shared" ca="1" si="344"/>
        <v>0</v>
      </c>
      <c r="FK38" s="48">
        <f t="shared" ca="1" si="344"/>
        <v>0</v>
      </c>
      <c r="FL38" s="48">
        <f t="shared" ca="1" si="344"/>
        <v>0</v>
      </c>
      <c r="FM38" s="48">
        <f t="shared" ca="1" si="344"/>
        <v>0</v>
      </c>
      <c r="FN38" s="48">
        <f t="shared" ca="1" si="344"/>
        <v>0</v>
      </c>
      <c r="FO38" s="48">
        <f t="shared" ca="1" si="344"/>
        <v>0</v>
      </c>
      <c r="FP38" s="48">
        <f t="shared" ca="1" si="344"/>
        <v>0</v>
      </c>
      <c r="FQ38" s="48">
        <f t="shared" ca="1" si="344"/>
        <v>0</v>
      </c>
      <c r="FR38" s="48">
        <f t="shared" ca="1" si="344"/>
        <v>0</v>
      </c>
      <c r="FS38" s="48">
        <f t="shared" ca="1" si="344"/>
        <v>0</v>
      </c>
      <c r="FT38" s="48">
        <f t="shared" ca="1" si="345"/>
        <v>0</v>
      </c>
      <c r="FU38" s="48">
        <f t="shared" ca="1" si="345"/>
        <v>0</v>
      </c>
      <c r="FV38" s="48">
        <f t="shared" ca="1" si="345"/>
        <v>0</v>
      </c>
      <c r="FW38" s="48">
        <f t="shared" ca="1" si="345"/>
        <v>0</v>
      </c>
      <c r="FX38" s="48">
        <f t="shared" ca="1" si="345"/>
        <v>0</v>
      </c>
      <c r="FY38" s="48">
        <f t="shared" ca="1" si="345"/>
        <v>0</v>
      </c>
      <c r="FZ38" s="48">
        <f t="shared" ca="1" si="345"/>
        <v>0</v>
      </c>
      <c r="GA38" s="48">
        <f t="shared" ca="1" si="345"/>
        <v>0</v>
      </c>
      <c r="GB38" s="48">
        <f t="shared" ca="1" si="345"/>
        <v>0</v>
      </c>
      <c r="GC38" s="48">
        <f t="shared" ca="1" si="345"/>
        <v>0</v>
      </c>
      <c r="GD38" s="48">
        <f t="shared" ca="1" si="346"/>
        <v>0</v>
      </c>
      <c r="GE38" s="48">
        <f t="shared" ca="1" si="346"/>
        <v>0</v>
      </c>
      <c r="GF38" s="48">
        <f t="shared" ca="1" si="346"/>
        <v>0</v>
      </c>
      <c r="GG38" s="48">
        <f t="shared" ca="1" si="346"/>
        <v>0</v>
      </c>
      <c r="GH38" s="48">
        <f t="shared" ca="1" si="346"/>
        <v>0</v>
      </c>
      <c r="GI38" s="48">
        <f t="shared" ca="1" si="346"/>
        <v>0</v>
      </c>
      <c r="GJ38" s="48">
        <f t="shared" ca="1" si="346"/>
        <v>0</v>
      </c>
      <c r="GK38" s="48">
        <f t="shared" ca="1" si="346"/>
        <v>0</v>
      </c>
      <c r="GL38" s="48">
        <f t="shared" ca="1" si="346"/>
        <v>0</v>
      </c>
      <c r="GM38" s="48">
        <f t="shared" ca="1" si="346"/>
        <v>0</v>
      </c>
      <c r="GN38" s="48">
        <f t="shared" ca="1" si="347"/>
        <v>0</v>
      </c>
      <c r="GO38" s="48">
        <f t="shared" ca="1" si="347"/>
        <v>0</v>
      </c>
      <c r="GP38" s="48">
        <f t="shared" ca="1" si="347"/>
        <v>0</v>
      </c>
      <c r="GQ38" s="48">
        <f t="shared" ca="1" si="347"/>
        <v>0</v>
      </c>
      <c r="GR38" s="48">
        <f t="shared" ca="1" si="347"/>
        <v>0</v>
      </c>
      <c r="GS38" s="48">
        <f t="shared" ca="1" si="347"/>
        <v>0</v>
      </c>
      <c r="GT38" s="48">
        <f t="shared" ca="1" si="347"/>
        <v>0</v>
      </c>
      <c r="GU38" s="48">
        <f t="shared" ca="1" si="347"/>
        <v>0</v>
      </c>
      <c r="GV38" s="48">
        <f t="shared" ca="1" si="347"/>
        <v>0</v>
      </c>
      <c r="GW38" s="48">
        <f t="shared" ca="1" si="347"/>
        <v>0</v>
      </c>
      <c r="GX38" s="48">
        <f t="shared" ca="1" si="347"/>
        <v>0</v>
      </c>
      <c r="GY38" s="48">
        <f t="shared" ca="1" si="347"/>
        <v>0</v>
      </c>
      <c r="GZ38" s="48">
        <f t="shared" ca="1" si="347"/>
        <v>0</v>
      </c>
      <c r="HA38" s="68"/>
      <c r="HB38" s="148" t="str">
        <f t="shared" ca="1" si="74"/>
        <v>n/a</v>
      </c>
      <c r="HC38" s="148" t="str">
        <f t="shared" ca="1" si="75"/>
        <v>n/a</v>
      </c>
      <c r="HD38" s="148" t="str">
        <f t="shared" ca="1" si="76"/>
        <v>n/a</v>
      </c>
      <c r="HE38" s="148" t="str">
        <f t="shared" ca="1" si="77"/>
        <v>n/a</v>
      </c>
      <c r="HF38" s="148" t="str">
        <f t="shared" ca="1" si="78"/>
        <v>n/a</v>
      </c>
      <c r="HG38" s="146"/>
      <c r="HH38" s="147"/>
      <c r="HI38" s="147"/>
      <c r="HJ38" s="147"/>
      <c r="HK38" s="148"/>
      <c r="HL38" s="147"/>
      <c r="HM38" s="147"/>
      <c r="HN38" s="147"/>
      <c r="HO38" s="148"/>
      <c r="HP38" s="146"/>
      <c r="HQ38" s="147"/>
      <c r="HR38" s="147"/>
      <c r="HS38" s="147"/>
      <c r="HT38" s="148"/>
      <c r="HU38" s="147"/>
      <c r="HV38" s="147"/>
      <c r="HW38" s="147"/>
      <c r="HX38" s="148"/>
      <c r="HY38" s="149"/>
      <c r="HZ38" s="148"/>
      <c r="IA38" s="148"/>
      <c r="IB38" s="150"/>
      <c r="IC38" s="148"/>
      <c r="ID38" s="150"/>
      <c r="IE38" s="148"/>
      <c r="IF38" s="151"/>
    </row>
    <row r="39" spans="1:240" s="36" customFormat="1" ht="14.45" customHeight="1">
      <c r="A39" s="39"/>
      <c r="B39" s="50" t="str">
        <f t="shared" si="348"/>
        <v>Residential_Appliance Recycling_Appliance Recycling_Refrigerator Recycle_2017_Actual</v>
      </c>
      <c r="C39" s="50">
        <f>INDEX('Measure Inputs'!$D:$D,MATCH($B39,'Measure Inputs'!$B:$B,0))</f>
        <v>3</v>
      </c>
      <c r="D39" s="51" t="str">
        <f>'Measure Inputs'!G9</f>
        <v>Residential</v>
      </c>
      <c r="E39" s="51" t="str">
        <f>'Measure Inputs'!H9</f>
        <v>Appliance Recycling</v>
      </c>
      <c r="F39" s="51" t="str">
        <f>'Measure Inputs'!I9</f>
        <v>Appliance Recycling</v>
      </c>
      <c r="G39" s="51" t="str">
        <f>'Measure Inputs'!J9</f>
        <v>Refrigerator Recycle</v>
      </c>
      <c r="H39" s="51">
        <f>'Measure Inputs'!K9</f>
        <v>2017</v>
      </c>
      <c r="I39" s="51" t="str">
        <f>'Measure Inputs'!L9</f>
        <v>Actual</v>
      </c>
      <c r="J39" s="37"/>
      <c r="K39" s="98" t="str">
        <f ca="1">INDEX(OFFSET('Measure Inputs'!$O$7,,,InputRows),$C39)</f>
        <v>Units</v>
      </c>
      <c r="L39" s="38">
        <f ca="1">INDEX(OFFSET('Measure Inputs'!$Q$7,,,InputRows),$C39)</f>
        <v>59</v>
      </c>
      <c r="M39" s="165">
        <f>INDEX('General Inputs'!$E$14:$E$15,MATCH(D39,'General Inputs'!$D$14:$D$15,0))</f>
        <v>1.0469999999999999</v>
      </c>
      <c r="N39" s="54">
        <f ca="1">INDEX(OFFSET('Measure Inputs'!$Y$7,,,InputRows),$C39)</f>
        <v>1</v>
      </c>
      <c r="O39" s="54">
        <f ca="1">INDEX(OFFSET('Measure Inputs'!$Z$7,,,InputRows),$C39)</f>
        <v>1</v>
      </c>
      <c r="P39" s="37"/>
      <c r="Q39" s="125">
        <f ca="1">CONVERT(INDEX(OFFSET('Measure Inputs'!$AB$7,,,InputRows),$C39),'Measure Inputs'!$AB$6,Q$8)*$L39</f>
        <v>76051</v>
      </c>
      <c r="R39" s="125">
        <f t="shared" ca="1" si="349"/>
        <v>76051</v>
      </c>
      <c r="S39" s="125">
        <f t="shared" ca="1" si="350"/>
        <v>76051</v>
      </c>
      <c r="T39" s="37"/>
      <c r="U39" s="125">
        <f ca="1">CONVERT(INDEX(OFFSET('Measure Inputs'!$AD$7,,,InputRows),$C39),'Measure Inputs'!$AD$6,U$8)*$L39</f>
        <v>0</v>
      </c>
      <c r="V39" s="125">
        <f t="shared" ca="1" si="351"/>
        <v>0</v>
      </c>
      <c r="W39" s="125">
        <f t="shared" ca="1" si="352"/>
        <v>0</v>
      </c>
      <c r="X39" s="37"/>
      <c r="Y39" s="125">
        <f ca="1">CONVERT(INDEX(OFFSET('Measure Inputs'!$AC$7,,,InputRows),$C39),'Measure Inputs'!$AC$6,Y$8)*$L39</f>
        <v>8.6730000000000036</v>
      </c>
      <c r="Z39" s="125">
        <f t="shared" ref="Z39:AA39" ca="1" si="366">Y39*N39</f>
        <v>8.6730000000000036</v>
      </c>
      <c r="AA39" s="125">
        <f t="shared" ca="1" si="366"/>
        <v>8.6730000000000036</v>
      </c>
      <c r="AB39" s="37"/>
      <c r="AC39" s="125">
        <f ca="1">CONVERT(INDEX(OFFSET('Measure Inputs'!$AE$7,,,InputRows),$C39),'Measure Inputs'!$AE$6,AC$8)*$L39</f>
        <v>0</v>
      </c>
      <c r="AD39" s="125">
        <f t="shared" ref="AD39:AE39" ca="1" si="367">AC39*N39</f>
        <v>0</v>
      </c>
      <c r="AE39" s="125">
        <f t="shared" ca="1" si="367"/>
        <v>0</v>
      </c>
      <c r="AF39" s="37"/>
      <c r="AG39" s="96">
        <f ca="1">INDEX(OFFSET('Measure Inputs'!$R$7,,,InputRows),$C39)</f>
        <v>8</v>
      </c>
      <c r="AH39" s="96">
        <f ca="1">INDEX(OFFSET('Measure Inputs'!$S$7,,,InputRows),$C39)</f>
        <v>0</v>
      </c>
      <c r="AI39" s="96">
        <f t="shared" ca="1" si="355"/>
        <v>608408</v>
      </c>
      <c r="AJ39" s="99">
        <f ca="1">INDEX(OFFSET('Measure Inputs'!$T$7,,,InputRows),$C39)*$L39*$N39*$O39</f>
        <v>5487</v>
      </c>
      <c r="AK39" s="99">
        <f ca="1">INDEX(OFFSET('Measure Inputs'!$U$7,,,InputRows),$C39)*$L39*$N39*$O39</f>
        <v>0</v>
      </c>
      <c r="AL39" s="99">
        <f ca="1">INDEX(OFFSET('Measure Inputs'!$V$7,,,InputRows),$C39)*$L39*$N39*$O39</f>
        <v>0</v>
      </c>
      <c r="AM39" s="99">
        <f ca="1">INDEX(OFFSET('Measure Inputs'!$W$7,,,InputRows),$C39)*$L39*$N39*$O39</f>
        <v>0</v>
      </c>
      <c r="AN39" s="99">
        <f ca="1">INDEX(OFFSET('Measure Inputs'!$X$7,,,InputRows),$C39)*$L39</f>
        <v>2950</v>
      </c>
      <c r="AO39" s="99"/>
      <c r="AP39" s="99">
        <f t="shared" ca="1" si="308"/>
        <v>2950</v>
      </c>
      <c r="AQ39" s="37"/>
      <c r="AR39" s="99">
        <f ca="1">SUMPRODUCT(--($CX$9:$EX$9=$H39)*$AJ39,'General Inputs'!$K$40:$BK$40)+SUMPRODUCT(--($CX$9:$EX$9=$H39+$AH39)*-$AK39,'General Inputs'!$K$43:$BK$43)</f>
        <v>5487</v>
      </c>
      <c r="AS39" s="99">
        <f ca="1">CONVERT(SUMPRODUCT($CX39:$EX39,'General Inputs'!$K$29:$BK$29,'General Inputs'!$K$40:$BK$40)*$M39,$Q$8,'General Inputs'!$E$17)</f>
        <v>5500.9200291199631</v>
      </c>
      <c r="AT39" s="99">
        <f ca="1">SUMPRODUCT(--($CX$9:$EX$9=$H39)*$AN39,'General Inputs'!$K$40:$BK$40)</f>
        <v>2950</v>
      </c>
      <c r="AU39" s="99">
        <f>SUMPRODUCT(--($CX$9:$EX$9=$H39)*$AO39,'General Inputs'!$K$40:$BK$40)</f>
        <v>0</v>
      </c>
      <c r="AV39" s="99">
        <f ca="1">CONVERT(SUMPRODUCT($CX39:$EX39,'General Inputs'!$K$40:$BK$40,OFFSET('General Inputs'!$K$34:$BK$34,MATCH($D39,'General Inputs'!$J$34:$J$35,0)-1,)),$Q$8,'General Inputs'!$G$32)</f>
        <v>67741.985012663485</v>
      </c>
      <c r="AW39" s="99">
        <f ca="1">CONVERT(SUMPRODUCT($CX39:$EX39,'General Inputs'!$K$27:$BK$27,'General Inputs'!$K$40:$BK$40)*$M39,$Q$8,'General Inputs'!$E$17)</f>
        <v>13895.95537004148</v>
      </c>
      <c r="AX39" s="99">
        <f ca="1">CONVERT(SUMPRODUCT($EZ39:$GZ39,'General Inputs'!$K$28:$BK$28,'General Inputs'!$K$40:$BK$40)*$M39,$Q$8,'General Inputs'!$E$17)</f>
        <v>1139.8466349179721</v>
      </c>
      <c r="AY39" s="97">
        <f ca="1">SUMPRODUCT($CX39:$EX39,'General Inputs'!$K$40:$BK$40)</f>
        <v>460875.68735400762</v>
      </c>
      <c r="AZ39" s="37"/>
      <c r="BA39" s="99">
        <f t="shared" ca="1" si="356"/>
        <v>9548.8020049594525</v>
      </c>
      <c r="BB39" s="101">
        <f t="shared" ca="1" si="357"/>
        <v>2.7402591589136964</v>
      </c>
      <c r="BC39" s="99">
        <f t="shared" ca="1" si="309"/>
        <v>5487</v>
      </c>
      <c r="BD39" s="99">
        <f t="shared" ca="1" si="310"/>
        <v>15035.802004959452</v>
      </c>
      <c r="BE39" s="99">
        <f t="shared" ca="1" si="311"/>
        <v>13895.95537004148</v>
      </c>
      <c r="BF39" s="99">
        <f t="shared" ca="1" si="312"/>
        <v>1139.8466349179721</v>
      </c>
      <c r="BG39" s="99">
        <f t="shared" si="313"/>
        <v>0</v>
      </c>
      <c r="BH39" s="99">
        <f t="shared" ca="1" si="314"/>
        <v>5487</v>
      </c>
      <c r="BI39" s="37"/>
      <c r="BJ39" s="99">
        <f t="shared" ca="1" si="358"/>
        <v>15049.722034079416</v>
      </c>
      <c r="BK39" s="101">
        <f t="shared" ca="1" si="359"/>
        <v>3.7427960696335729</v>
      </c>
      <c r="BL39" s="99">
        <f t="shared" ca="1" si="315"/>
        <v>5487</v>
      </c>
      <c r="BM39" s="99">
        <f t="shared" ca="1" si="165"/>
        <v>20536.722034079416</v>
      </c>
      <c r="BN39" s="99">
        <f t="shared" ca="1" si="316"/>
        <v>13895.95537004148</v>
      </c>
      <c r="BO39" s="99">
        <f t="shared" ca="1" si="317"/>
        <v>1139.8466349179721</v>
      </c>
      <c r="BP39" s="99">
        <f t="shared" ca="1" si="318"/>
        <v>5500.9200291199631</v>
      </c>
      <c r="BQ39" s="99">
        <f t="shared" si="319"/>
        <v>0</v>
      </c>
      <c r="BR39" s="99">
        <f t="shared" ca="1" si="320"/>
        <v>5487</v>
      </c>
      <c r="BS39" s="37"/>
      <c r="BT39" s="99">
        <f t="shared" ca="1" si="360"/>
        <v>65204.985012663485</v>
      </c>
      <c r="BU39" s="101">
        <f t="shared" ca="1" si="361"/>
        <v>12.883540188201838</v>
      </c>
      <c r="BV39" s="101">
        <f t="shared" ca="1" si="321"/>
        <v>0.6209473392512127</v>
      </c>
      <c r="BW39" s="99">
        <f t="shared" ca="1" si="322"/>
        <v>5487</v>
      </c>
      <c r="BX39" s="99">
        <f t="shared" ca="1" si="323"/>
        <v>70691.985012663485</v>
      </c>
      <c r="BY39" s="99">
        <f t="shared" ca="1" si="324"/>
        <v>67741.985012663485</v>
      </c>
      <c r="BZ39" s="99">
        <f t="shared" ca="1" si="325"/>
        <v>2950</v>
      </c>
      <c r="CA39" s="99">
        <f t="shared" ca="1" si="326"/>
        <v>5487</v>
      </c>
      <c r="CB39" s="37"/>
      <c r="CC39" s="99">
        <f t="shared" ca="1" si="362"/>
        <v>12085.802004959452</v>
      </c>
      <c r="CD39" s="101">
        <f t="shared" ca="1" si="363"/>
        <v>5.0968820355794753</v>
      </c>
      <c r="CE39" s="102">
        <f t="shared" ca="1" si="327"/>
        <v>-0.13618847591454059</v>
      </c>
      <c r="CF39" s="99">
        <f t="shared" ca="1" si="328"/>
        <v>2950</v>
      </c>
      <c r="CG39" s="99">
        <f t="shared" ca="1" si="329"/>
        <v>15035.802004959452</v>
      </c>
      <c r="CH39" s="99">
        <f t="shared" ca="1" si="330"/>
        <v>13895.95537004148</v>
      </c>
      <c r="CI39" s="99">
        <f t="shared" ca="1" si="71"/>
        <v>1139.8466349179721</v>
      </c>
      <c r="CJ39" s="99">
        <f t="shared" ca="1" si="72"/>
        <v>2950</v>
      </c>
      <c r="CK39" s="99">
        <f t="shared" si="331"/>
        <v>0</v>
      </c>
      <c r="CL39" s="37"/>
      <c r="CM39" s="99">
        <f t="shared" ca="1" si="364"/>
        <v>-55656.183007704036</v>
      </c>
      <c r="CN39" s="101">
        <f t="shared" ca="1" si="365"/>
        <v>0.21269457919827825</v>
      </c>
      <c r="CO39" s="126"/>
      <c r="CP39" s="99">
        <f t="shared" ca="1" si="332"/>
        <v>70691.985012663485</v>
      </c>
      <c r="CQ39" s="99">
        <f t="shared" ca="1" si="333"/>
        <v>15035.802004959452</v>
      </c>
      <c r="CR39" s="99">
        <f t="shared" ca="1" si="334"/>
        <v>13895.95537004148</v>
      </c>
      <c r="CS39" s="99">
        <f t="shared" ca="1" si="73"/>
        <v>1139.8466349179721</v>
      </c>
      <c r="CT39" s="99">
        <f t="shared" ca="1" si="335"/>
        <v>67741.985012663485</v>
      </c>
      <c r="CU39" s="99">
        <f t="shared" ca="1" si="336"/>
        <v>2950</v>
      </c>
      <c r="CV39" s="99">
        <f t="shared" si="337"/>
        <v>0</v>
      </c>
      <c r="CW39" s="37"/>
      <c r="CX39" s="48">
        <f t="shared" ca="1" si="338"/>
        <v>76051</v>
      </c>
      <c r="CY39" s="48">
        <f t="shared" ca="1" si="338"/>
        <v>76051</v>
      </c>
      <c r="CZ39" s="48">
        <f t="shared" ca="1" si="338"/>
        <v>76051</v>
      </c>
      <c r="DA39" s="48">
        <f t="shared" ca="1" si="338"/>
        <v>76051</v>
      </c>
      <c r="DB39" s="48">
        <f t="shared" ca="1" si="338"/>
        <v>76051</v>
      </c>
      <c r="DC39" s="48">
        <f t="shared" ca="1" si="338"/>
        <v>76051</v>
      </c>
      <c r="DD39" s="48">
        <f t="shared" ca="1" si="338"/>
        <v>76051</v>
      </c>
      <c r="DE39" s="48">
        <f t="shared" ca="1" si="338"/>
        <v>76051</v>
      </c>
      <c r="DF39" s="48">
        <f t="shared" ca="1" si="338"/>
        <v>0</v>
      </c>
      <c r="DG39" s="48">
        <f t="shared" ca="1" si="338"/>
        <v>0</v>
      </c>
      <c r="DH39" s="48">
        <f t="shared" ca="1" si="339"/>
        <v>0</v>
      </c>
      <c r="DI39" s="48">
        <f t="shared" ca="1" si="339"/>
        <v>0</v>
      </c>
      <c r="DJ39" s="48">
        <f t="shared" ca="1" si="339"/>
        <v>0</v>
      </c>
      <c r="DK39" s="48">
        <f t="shared" ca="1" si="339"/>
        <v>0</v>
      </c>
      <c r="DL39" s="48">
        <f t="shared" ca="1" si="339"/>
        <v>0</v>
      </c>
      <c r="DM39" s="48">
        <f t="shared" ca="1" si="339"/>
        <v>0</v>
      </c>
      <c r="DN39" s="48">
        <f t="shared" ca="1" si="339"/>
        <v>0</v>
      </c>
      <c r="DO39" s="48">
        <f t="shared" ca="1" si="339"/>
        <v>0</v>
      </c>
      <c r="DP39" s="48">
        <f t="shared" ca="1" si="339"/>
        <v>0</v>
      </c>
      <c r="DQ39" s="48">
        <f t="shared" ca="1" si="339"/>
        <v>0</v>
      </c>
      <c r="DR39" s="48">
        <f t="shared" ca="1" si="340"/>
        <v>0</v>
      </c>
      <c r="DS39" s="48">
        <f t="shared" ca="1" si="340"/>
        <v>0</v>
      </c>
      <c r="DT39" s="48">
        <f t="shared" ca="1" si="340"/>
        <v>0</v>
      </c>
      <c r="DU39" s="48">
        <f t="shared" ca="1" si="340"/>
        <v>0</v>
      </c>
      <c r="DV39" s="48">
        <f t="shared" ca="1" si="340"/>
        <v>0</v>
      </c>
      <c r="DW39" s="48">
        <f t="shared" ca="1" si="340"/>
        <v>0</v>
      </c>
      <c r="DX39" s="48">
        <f t="shared" ca="1" si="340"/>
        <v>0</v>
      </c>
      <c r="DY39" s="48">
        <f t="shared" ca="1" si="340"/>
        <v>0</v>
      </c>
      <c r="DZ39" s="48">
        <f t="shared" ca="1" si="340"/>
        <v>0</v>
      </c>
      <c r="EA39" s="48">
        <f t="shared" ca="1" si="340"/>
        <v>0</v>
      </c>
      <c r="EB39" s="48">
        <f t="shared" ca="1" si="341"/>
        <v>0</v>
      </c>
      <c r="EC39" s="48">
        <f t="shared" ca="1" si="341"/>
        <v>0</v>
      </c>
      <c r="ED39" s="48">
        <f t="shared" ca="1" si="341"/>
        <v>0</v>
      </c>
      <c r="EE39" s="48">
        <f t="shared" ca="1" si="341"/>
        <v>0</v>
      </c>
      <c r="EF39" s="48">
        <f t="shared" ca="1" si="341"/>
        <v>0</v>
      </c>
      <c r="EG39" s="48">
        <f t="shared" ca="1" si="341"/>
        <v>0</v>
      </c>
      <c r="EH39" s="48">
        <f t="shared" ca="1" si="341"/>
        <v>0</v>
      </c>
      <c r="EI39" s="48">
        <f t="shared" ca="1" si="341"/>
        <v>0</v>
      </c>
      <c r="EJ39" s="48">
        <f t="shared" ca="1" si="341"/>
        <v>0</v>
      </c>
      <c r="EK39" s="48">
        <f t="shared" ca="1" si="341"/>
        <v>0</v>
      </c>
      <c r="EL39" s="48">
        <f t="shared" ca="1" si="342"/>
        <v>0</v>
      </c>
      <c r="EM39" s="48">
        <f t="shared" ca="1" si="342"/>
        <v>0</v>
      </c>
      <c r="EN39" s="48">
        <f t="shared" ca="1" si="342"/>
        <v>0</v>
      </c>
      <c r="EO39" s="48">
        <f t="shared" ca="1" si="342"/>
        <v>0</v>
      </c>
      <c r="EP39" s="48">
        <f t="shared" ca="1" si="342"/>
        <v>0</v>
      </c>
      <c r="EQ39" s="48">
        <f t="shared" ca="1" si="342"/>
        <v>0</v>
      </c>
      <c r="ER39" s="48">
        <f t="shared" ca="1" si="342"/>
        <v>0</v>
      </c>
      <c r="ES39" s="48">
        <f t="shared" ca="1" si="342"/>
        <v>0</v>
      </c>
      <c r="ET39" s="48">
        <f t="shared" ca="1" si="342"/>
        <v>0</v>
      </c>
      <c r="EU39" s="48">
        <f t="shared" ca="1" si="342"/>
        <v>0</v>
      </c>
      <c r="EV39" s="48">
        <f t="shared" ca="1" si="342"/>
        <v>0</v>
      </c>
      <c r="EW39" s="48">
        <f t="shared" ca="1" si="342"/>
        <v>0</v>
      </c>
      <c r="EX39" s="48">
        <f t="shared" ca="1" si="342"/>
        <v>0</v>
      </c>
      <c r="EY39" s="68"/>
      <c r="EZ39" s="48">
        <f t="shared" ca="1" si="343"/>
        <v>8.6730000000000036</v>
      </c>
      <c r="FA39" s="48">
        <f t="shared" ca="1" si="343"/>
        <v>8.6730000000000036</v>
      </c>
      <c r="FB39" s="48">
        <f t="shared" ca="1" si="343"/>
        <v>8.6730000000000036</v>
      </c>
      <c r="FC39" s="48">
        <f t="shared" ca="1" si="343"/>
        <v>8.6730000000000036</v>
      </c>
      <c r="FD39" s="48">
        <f t="shared" ca="1" si="343"/>
        <v>8.6730000000000036</v>
      </c>
      <c r="FE39" s="48">
        <f t="shared" ca="1" si="343"/>
        <v>8.6730000000000036</v>
      </c>
      <c r="FF39" s="48">
        <f t="shared" ca="1" si="343"/>
        <v>8.6730000000000036</v>
      </c>
      <c r="FG39" s="48">
        <f t="shared" ca="1" si="343"/>
        <v>8.6730000000000036</v>
      </c>
      <c r="FH39" s="48">
        <f t="shared" ca="1" si="343"/>
        <v>0</v>
      </c>
      <c r="FI39" s="48">
        <f t="shared" ca="1" si="343"/>
        <v>0</v>
      </c>
      <c r="FJ39" s="48">
        <f t="shared" ca="1" si="344"/>
        <v>0</v>
      </c>
      <c r="FK39" s="48">
        <f t="shared" ca="1" si="344"/>
        <v>0</v>
      </c>
      <c r="FL39" s="48">
        <f t="shared" ca="1" si="344"/>
        <v>0</v>
      </c>
      <c r="FM39" s="48">
        <f t="shared" ca="1" si="344"/>
        <v>0</v>
      </c>
      <c r="FN39" s="48">
        <f t="shared" ca="1" si="344"/>
        <v>0</v>
      </c>
      <c r="FO39" s="48">
        <f t="shared" ca="1" si="344"/>
        <v>0</v>
      </c>
      <c r="FP39" s="48">
        <f t="shared" ca="1" si="344"/>
        <v>0</v>
      </c>
      <c r="FQ39" s="48">
        <f t="shared" ca="1" si="344"/>
        <v>0</v>
      </c>
      <c r="FR39" s="48">
        <f t="shared" ca="1" si="344"/>
        <v>0</v>
      </c>
      <c r="FS39" s="48">
        <f t="shared" ca="1" si="344"/>
        <v>0</v>
      </c>
      <c r="FT39" s="48">
        <f t="shared" ca="1" si="345"/>
        <v>0</v>
      </c>
      <c r="FU39" s="48">
        <f t="shared" ca="1" si="345"/>
        <v>0</v>
      </c>
      <c r="FV39" s="48">
        <f t="shared" ca="1" si="345"/>
        <v>0</v>
      </c>
      <c r="FW39" s="48">
        <f t="shared" ca="1" si="345"/>
        <v>0</v>
      </c>
      <c r="FX39" s="48">
        <f t="shared" ca="1" si="345"/>
        <v>0</v>
      </c>
      <c r="FY39" s="48">
        <f t="shared" ca="1" si="345"/>
        <v>0</v>
      </c>
      <c r="FZ39" s="48">
        <f t="shared" ca="1" si="345"/>
        <v>0</v>
      </c>
      <c r="GA39" s="48">
        <f t="shared" ca="1" si="345"/>
        <v>0</v>
      </c>
      <c r="GB39" s="48">
        <f t="shared" ca="1" si="345"/>
        <v>0</v>
      </c>
      <c r="GC39" s="48">
        <f t="shared" ca="1" si="345"/>
        <v>0</v>
      </c>
      <c r="GD39" s="48">
        <f t="shared" ca="1" si="346"/>
        <v>0</v>
      </c>
      <c r="GE39" s="48">
        <f t="shared" ca="1" si="346"/>
        <v>0</v>
      </c>
      <c r="GF39" s="48">
        <f t="shared" ca="1" si="346"/>
        <v>0</v>
      </c>
      <c r="GG39" s="48">
        <f t="shared" ca="1" si="346"/>
        <v>0</v>
      </c>
      <c r="GH39" s="48">
        <f t="shared" ca="1" si="346"/>
        <v>0</v>
      </c>
      <c r="GI39" s="48">
        <f t="shared" ca="1" si="346"/>
        <v>0</v>
      </c>
      <c r="GJ39" s="48">
        <f t="shared" ca="1" si="346"/>
        <v>0</v>
      </c>
      <c r="GK39" s="48">
        <f t="shared" ca="1" si="346"/>
        <v>0</v>
      </c>
      <c r="GL39" s="48">
        <f t="shared" ca="1" si="346"/>
        <v>0</v>
      </c>
      <c r="GM39" s="48">
        <f t="shared" ca="1" si="346"/>
        <v>0</v>
      </c>
      <c r="GN39" s="48">
        <f t="shared" ca="1" si="347"/>
        <v>0</v>
      </c>
      <c r="GO39" s="48">
        <f t="shared" ca="1" si="347"/>
        <v>0</v>
      </c>
      <c r="GP39" s="48">
        <f t="shared" ca="1" si="347"/>
        <v>0</v>
      </c>
      <c r="GQ39" s="48">
        <f t="shared" ca="1" si="347"/>
        <v>0</v>
      </c>
      <c r="GR39" s="48">
        <f t="shared" ca="1" si="347"/>
        <v>0</v>
      </c>
      <c r="GS39" s="48">
        <f t="shared" ca="1" si="347"/>
        <v>0</v>
      </c>
      <c r="GT39" s="48">
        <f t="shared" ca="1" si="347"/>
        <v>0</v>
      </c>
      <c r="GU39" s="48">
        <f t="shared" ca="1" si="347"/>
        <v>0</v>
      </c>
      <c r="GV39" s="48">
        <f t="shared" ca="1" si="347"/>
        <v>0</v>
      </c>
      <c r="GW39" s="48">
        <f t="shared" ca="1" si="347"/>
        <v>0</v>
      </c>
      <c r="GX39" s="48">
        <f t="shared" ca="1" si="347"/>
        <v>0</v>
      </c>
      <c r="GY39" s="48">
        <f t="shared" ca="1" si="347"/>
        <v>0</v>
      </c>
      <c r="GZ39" s="48">
        <f t="shared" ca="1" si="347"/>
        <v>0</v>
      </c>
      <c r="HA39" s="68"/>
      <c r="HB39" s="148">
        <f t="shared" ca="1" si="74"/>
        <v>2.7402591589136964</v>
      </c>
      <c r="HC39" s="148">
        <f t="shared" ca="1" si="75"/>
        <v>5.0968820355794753</v>
      </c>
      <c r="HD39" s="148">
        <f t="shared" ca="1" si="76"/>
        <v>3.7427960696335729</v>
      </c>
      <c r="HE39" s="148">
        <f t="shared" ca="1" si="77"/>
        <v>12.883540188201838</v>
      </c>
      <c r="HF39" s="148">
        <f t="shared" ca="1" si="78"/>
        <v>0.21269457919827825</v>
      </c>
      <c r="HG39" s="146"/>
      <c r="HH39" s="147"/>
      <c r="HI39" s="147"/>
      <c r="HJ39" s="147"/>
      <c r="HK39" s="148"/>
      <c r="HL39" s="147"/>
      <c r="HM39" s="147"/>
      <c r="HN39" s="147"/>
      <c r="HO39" s="148"/>
      <c r="HP39" s="146"/>
      <c r="HQ39" s="147"/>
      <c r="HR39" s="147"/>
      <c r="HS39" s="147"/>
      <c r="HT39" s="148"/>
      <c r="HU39" s="147"/>
      <c r="HV39" s="147"/>
      <c r="HW39" s="147"/>
      <c r="HX39" s="148"/>
      <c r="HY39" s="149"/>
      <c r="HZ39" s="148"/>
      <c r="IA39" s="148"/>
      <c r="IB39" s="150"/>
      <c r="IC39" s="148"/>
      <c r="ID39" s="150"/>
      <c r="IE39" s="148"/>
      <c r="IF39" s="151"/>
    </row>
    <row r="40" spans="1:240" s="36" customFormat="1" ht="14.45" customHeight="1">
      <c r="A40" s="39"/>
      <c r="B40" s="50" t="str">
        <f t="shared" si="348"/>
        <v>Residential_Appliance Recycling_Appliance Recycling_Freezer Recycle_2017_Actual</v>
      </c>
      <c r="C40" s="50">
        <f>INDEX('Measure Inputs'!$D:$D,MATCH($B40,'Measure Inputs'!$B:$B,0))</f>
        <v>4</v>
      </c>
      <c r="D40" s="51" t="str">
        <f>'Measure Inputs'!G10</f>
        <v>Residential</v>
      </c>
      <c r="E40" s="51" t="str">
        <f>'Measure Inputs'!H10</f>
        <v>Appliance Recycling</v>
      </c>
      <c r="F40" s="51" t="str">
        <f>'Measure Inputs'!I10</f>
        <v>Appliance Recycling</v>
      </c>
      <c r="G40" s="51" t="str">
        <f>'Measure Inputs'!J10</f>
        <v>Freezer Recycle</v>
      </c>
      <c r="H40" s="51">
        <f>'Measure Inputs'!K10</f>
        <v>2017</v>
      </c>
      <c r="I40" s="51" t="str">
        <f>'Measure Inputs'!L10</f>
        <v>Actual</v>
      </c>
      <c r="J40" s="37"/>
      <c r="K40" s="98" t="str">
        <f ca="1">INDEX(OFFSET('Measure Inputs'!$O$7,,,InputRows),$C40)</f>
        <v>Units</v>
      </c>
      <c r="L40" s="38">
        <f ca="1">INDEX(OFFSET('Measure Inputs'!$Q$7,,,InputRows),$C40)</f>
        <v>18</v>
      </c>
      <c r="M40" s="165">
        <f>INDEX('General Inputs'!$E$14:$E$15,MATCH(D40,'General Inputs'!$D$14:$D$15,0))</f>
        <v>1.0469999999999999</v>
      </c>
      <c r="N40" s="54">
        <f ca="1">INDEX(OFFSET('Measure Inputs'!$Y$7,,,InputRows),$C40)</f>
        <v>1</v>
      </c>
      <c r="O40" s="54">
        <f ca="1">INDEX(OFFSET('Measure Inputs'!$Z$7,,,InputRows),$C40)</f>
        <v>1</v>
      </c>
      <c r="P40" s="37"/>
      <c r="Q40" s="125">
        <f ca="1">CONVERT(INDEX(OFFSET('Measure Inputs'!$AB$7,,,InputRows),$C40),'Measure Inputs'!$AB$6,Q$8)*$L40</f>
        <v>19890</v>
      </c>
      <c r="R40" s="125">
        <f t="shared" ca="1" si="349"/>
        <v>19890</v>
      </c>
      <c r="S40" s="125">
        <f t="shared" ca="1" si="350"/>
        <v>19890</v>
      </c>
      <c r="T40" s="37"/>
      <c r="U40" s="125">
        <f ca="1">CONVERT(INDEX(OFFSET('Measure Inputs'!$AD$7,,,InputRows),$C40),'Measure Inputs'!$AD$6,U$8)*$L40</f>
        <v>0</v>
      </c>
      <c r="V40" s="125">
        <f t="shared" ca="1" si="351"/>
        <v>0</v>
      </c>
      <c r="W40" s="125">
        <f t="shared" ca="1" si="352"/>
        <v>0</v>
      </c>
      <c r="X40" s="37"/>
      <c r="Y40" s="125">
        <f ca="1">CONVERT(INDEX(OFFSET('Measure Inputs'!$AC$7,,,InputRows),$C40),'Measure Inputs'!$AC$6,Y$8)*$L40</f>
        <v>2.2679999999999989</v>
      </c>
      <c r="Z40" s="125">
        <f t="shared" ref="Z40:AA40" ca="1" si="368">Y40*N40</f>
        <v>2.2679999999999989</v>
      </c>
      <c r="AA40" s="125">
        <f t="shared" ca="1" si="368"/>
        <v>2.2679999999999989</v>
      </c>
      <c r="AB40" s="37"/>
      <c r="AC40" s="125">
        <f ca="1">CONVERT(INDEX(OFFSET('Measure Inputs'!$AE$7,,,InputRows),$C40),'Measure Inputs'!$AE$6,AC$8)*$L40</f>
        <v>0</v>
      </c>
      <c r="AD40" s="125">
        <f t="shared" ref="AD40:AE40" ca="1" si="369">AC40*N40</f>
        <v>0</v>
      </c>
      <c r="AE40" s="125">
        <f t="shared" ca="1" si="369"/>
        <v>0</v>
      </c>
      <c r="AF40" s="37"/>
      <c r="AG40" s="96">
        <f ca="1">INDEX(OFFSET('Measure Inputs'!$R$7,,,InputRows),$C40)</f>
        <v>8</v>
      </c>
      <c r="AH40" s="96">
        <f ca="1">INDEX(OFFSET('Measure Inputs'!$S$7,,,InputRows),$C40)</f>
        <v>0</v>
      </c>
      <c r="AI40" s="96">
        <f t="shared" ca="1" si="355"/>
        <v>159120</v>
      </c>
      <c r="AJ40" s="99">
        <f ca="1">INDEX(OFFSET('Measure Inputs'!$T$7,,,InputRows),$C40)*$L40*$N40*$O40</f>
        <v>1674</v>
      </c>
      <c r="AK40" s="99">
        <f ca="1">INDEX(OFFSET('Measure Inputs'!$U$7,,,InputRows),$C40)*$L40*$N40*$O40</f>
        <v>0</v>
      </c>
      <c r="AL40" s="99">
        <f ca="1">INDEX(OFFSET('Measure Inputs'!$V$7,,,InputRows),$C40)*$L40*$N40*$O40</f>
        <v>0</v>
      </c>
      <c r="AM40" s="99">
        <f ca="1">INDEX(OFFSET('Measure Inputs'!$W$7,,,InputRows),$C40)*$L40*$N40*$O40</f>
        <v>0</v>
      </c>
      <c r="AN40" s="99">
        <f ca="1">INDEX(OFFSET('Measure Inputs'!$X$7,,,InputRows),$C40)*$L40</f>
        <v>900</v>
      </c>
      <c r="AO40" s="99"/>
      <c r="AP40" s="99">
        <f t="shared" ca="1" si="308"/>
        <v>900</v>
      </c>
      <c r="AQ40" s="37"/>
      <c r="AR40" s="99">
        <f ca="1">SUMPRODUCT(--($CX$9:$EX$9=$H40)*$AJ40,'General Inputs'!$K$40:$BK$40)+SUMPRODUCT(--($CX$9:$EX$9=$H40+$AH40)*-$AK40,'General Inputs'!$K$43:$BK$43)</f>
        <v>1674</v>
      </c>
      <c r="AS40" s="99">
        <f ca="1">CONVERT(SUMPRODUCT($CX40:$EX40,'General Inputs'!$K$29:$BK$29,'General Inputs'!$K$40:$BK$40)*$M40,$Q$8,'General Inputs'!$E$17)</f>
        <v>1438.6832438652493</v>
      </c>
      <c r="AT40" s="99">
        <f ca="1">SUMPRODUCT(--($CX$9:$EX$9=$H40)*$AN40,'General Inputs'!$K$40:$BK$40)</f>
        <v>900</v>
      </c>
      <c r="AU40" s="99">
        <f>SUMPRODUCT(--($CX$9:$EX$9=$H40)*$AO40,'General Inputs'!$K$40:$BK$40)</f>
        <v>0</v>
      </c>
      <c r="AV40" s="99">
        <f ca="1">CONVERT(SUMPRODUCT($CX40:$EX40,'General Inputs'!$K$40:$BK$40,OFFSET('General Inputs'!$K$34:$BK$34,MATCH($D40,'General Inputs'!$J$34:$J$35,0)-1,)),$Q$8,'General Inputs'!$G$32)</f>
        <v>17716.901577913199</v>
      </c>
      <c r="AW40" s="99">
        <f ca="1">CONVERT(SUMPRODUCT($CX40:$EX40,'General Inputs'!$K$27:$BK$27,'General Inputs'!$K$40:$BK$40)*$M40,$Q$8,'General Inputs'!$E$17)</f>
        <v>3634.2790010667186</v>
      </c>
      <c r="AX40" s="99">
        <f ca="1">CONVERT(SUMPRODUCT($EZ40:$GZ40,'General Inputs'!$K$28:$BK$28,'General Inputs'!$K$40:$BK$40)*$M40,$Q$8,'General Inputs'!$E$17)</f>
        <v>298.07127499065592</v>
      </c>
      <c r="AY40" s="97">
        <f ca="1">SUMPRODUCT($CX40:$EX40,'General Inputs'!$K$40:$BK$40)</f>
        <v>120535.13328517982</v>
      </c>
      <c r="AZ40" s="37"/>
      <c r="BA40" s="99">
        <f t="shared" ca="1" si="356"/>
        <v>2258.3502760573747</v>
      </c>
      <c r="BB40" s="101">
        <f t="shared" ca="1" si="357"/>
        <v>2.3490742389829</v>
      </c>
      <c r="BC40" s="99">
        <f t="shared" ca="1" si="309"/>
        <v>1674</v>
      </c>
      <c r="BD40" s="99">
        <f t="shared" ca="1" si="310"/>
        <v>3932.3502760573747</v>
      </c>
      <c r="BE40" s="99">
        <f t="shared" ca="1" si="311"/>
        <v>3634.2790010667186</v>
      </c>
      <c r="BF40" s="99">
        <f t="shared" ca="1" si="312"/>
        <v>298.07127499065592</v>
      </c>
      <c r="BG40" s="99">
        <f t="shared" si="313"/>
        <v>0</v>
      </c>
      <c r="BH40" s="99">
        <f t="shared" ca="1" si="314"/>
        <v>1674</v>
      </c>
      <c r="BI40" s="37"/>
      <c r="BJ40" s="99">
        <f t="shared" ca="1" si="358"/>
        <v>3697.0335199226238</v>
      </c>
      <c r="BK40" s="101">
        <f t="shared" ca="1" si="359"/>
        <v>3.208502700073252</v>
      </c>
      <c r="BL40" s="99">
        <f t="shared" ca="1" si="315"/>
        <v>1674</v>
      </c>
      <c r="BM40" s="99">
        <f t="shared" ca="1" si="165"/>
        <v>5371.0335199226238</v>
      </c>
      <c r="BN40" s="99">
        <f t="shared" ca="1" si="316"/>
        <v>3634.2790010667186</v>
      </c>
      <c r="BO40" s="99">
        <f t="shared" ca="1" si="317"/>
        <v>298.07127499065592</v>
      </c>
      <c r="BP40" s="99">
        <f t="shared" ca="1" si="318"/>
        <v>1438.6832438652493</v>
      </c>
      <c r="BQ40" s="99">
        <f t="shared" si="319"/>
        <v>0</v>
      </c>
      <c r="BR40" s="99">
        <f t="shared" ca="1" si="320"/>
        <v>1674</v>
      </c>
      <c r="BS40" s="37"/>
      <c r="BT40" s="99">
        <f t="shared" ca="1" si="360"/>
        <v>16942.901577913199</v>
      </c>
      <c r="BU40" s="101">
        <f t="shared" ca="1" si="361"/>
        <v>11.121207633162006</v>
      </c>
      <c r="BV40" s="101">
        <f t="shared" ca="1" si="321"/>
        <v>0.71934633934403236</v>
      </c>
      <c r="BW40" s="99">
        <f t="shared" ca="1" si="322"/>
        <v>1674</v>
      </c>
      <c r="BX40" s="99">
        <f t="shared" ca="1" si="323"/>
        <v>18616.901577913199</v>
      </c>
      <c r="BY40" s="99">
        <f t="shared" ca="1" si="324"/>
        <v>17716.901577913199</v>
      </c>
      <c r="BZ40" s="99">
        <f t="shared" ca="1" si="325"/>
        <v>900</v>
      </c>
      <c r="CA40" s="99">
        <f t="shared" ca="1" si="326"/>
        <v>1674</v>
      </c>
      <c r="CB40" s="37"/>
      <c r="CC40" s="99">
        <f t="shared" ca="1" si="362"/>
        <v>3032.3502760573747</v>
      </c>
      <c r="CD40" s="101">
        <f t="shared" ca="1" si="363"/>
        <v>4.3692780845081938</v>
      </c>
      <c r="CE40" s="102">
        <f t="shared" ca="1" si="327"/>
        <v>-0.15886601398537814</v>
      </c>
      <c r="CF40" s="99">
        <f t="shared" ca="1" si="328"/>
        <v>900</v>
      </c>
      <c r="CG40" s="99">
        <f t="shared" ca="1" si="329"/>
        <v>3932.3502760573747</v>
      </c>
      <c r="CH40" s="99">
        <f t="shared" ca="1" si="330"/>
        <v>3634.2790010667186</v>
      </c>
      <c r="CI40" s="99">
        <f t="shared" ca="1" si="71"/>
        <v>298.07127499065592</v>
      </c>
      <c r="CJ40" s="99">
        <f t="shared" ca="1" si="72"/>
        <v>900</v>
      </c>
      <c r="CK40" s="99">
        <f t="shared" si="331"/>
        <v>0</v>
      </c>
      <c r="CL40" s="37"/>
      <c r="CM40" s="99">
        <f t="shared" ca="1" si="364"/>
        <v>-14684.551301855823</v>
      </c>
      <c r="CN40" s="101">
        <f t="shared" ca="1" si="365"/>
        <v>0.21122474433246474</v>
      </c>
      <c r="CO40" s="126"/>
      <c r="CP40" s="99">
        <f t="shared" ca="1" si="332"/>
        <v>18616.901577913199</v>
      </c>
      <c r="CQ40" s="99">
        <f t="shared" ca="1" si="333"/>
        <v>3932.3502760573747</v>
      </c>
      <c r="CR40" s="99">
        <f t="shared" ca="1" si="334"/>
        <v>3634.2790010667186</v>
      </c>
      <c r="CS40" s="99">
        <f t="shared" ca="1" si="73"/>
        <v>298.07127499065592</v>
      </c>
      <c r="CT40" s="99">
        <f t="shared" ca="1" si="335"/>
        <v>17716.901577913199</v>
      </c>
      <c r="CU40" s="99">
        <f t="shared" ca="1" si="336"/>
        <v>900</v>
      </c>
      <c r="CV40" s="99">
        <f t="shared" si="337"/>
        <v>0</v>
      </c>
      <c r="CW40" s="37"/>
      <c r="CX40" s="48">
        <f t="shared" ca="1" si="338"/>
        <v>19890</v>
      </c>
      <c r="CY40" s="48">
        <f t="shared" ca="1" si="338"/>
        <v>19890</v>
      </c>
      <c r="CZ40" s="48">
        <f t="shared" ca="1" si="338"/>
        <v>19890</v>
      </c>
      <c r="DA40" s="48">
        <f t="shared" ca="1" si="338"/>
        <v>19890</v>
      </c>
      <c r="DB40" s="48">
        <f t="shared" ca="1" si="338"/>
        <v>19890</v>
      </c>
      <c r="DC40" s="48">
        <f t="shared" ca="1" si="338"/>
        <v>19890</v>
      </c>
      <c r="DD40" s="48">
        <f t="shared" ca="1" si="338"/>
        <v>19890</v>
      </c>
      <c r="DE40" s="48">
        <f t="shared" ca="1" si="338"/>
        <v>19890</v>
      </c>
      <c r="DF40" s="48">
        <f t="shared" ca="1" si="338"/>
        <v>0</v>
      </c>
      <c r="DG40" s="48">
        <f t="shared" ca="1" si="338"/>
        <v>0</v>
      </c>
      <c r="DH40" s="48">
        <f t="shared" ca="1" si="339"/>
        <v>0</v>
      </c>
      <c r="DI40" s="48">
        <f t="shared" ca="1" si="339"/>
        <v>0</v>
      </c>
      <c r="DJ40" s="48">
        <f t="shared" ca="1" si="339"/>
        <v>0</v>
      </c>
      <c r="DK40" s="48">
        <f t="shared" ca="1" si="339"/>
        <v>0</v>
      </c>
      <c r="DL40" s="48">
        <f t="shared" ca="1" si="339"/>
        <v>0</v>
      </c>
      <c r="DM40" s="48">
        <f t="shared" ca="1" si="339"/>
        <v>0</v>
      </c>
      <c r="DN40" s="48">
        <f t="shared" ca="1" si="339"/>
        <v>0</v>
      </c>
      <c r="DO40" s="48">
        <f t="shared" ca="1" si="339"/>
        <v>0</v>
      </c>
      <c r="DP40" s="48">
        <f t="shared" ca="1" si="339"/>
        <v>0</v>
      </c>
      <c r="DQ40" s="48">
        <f t="shared" ca="1" si="339"/>
        <v>0</v>
      </c>
      <c r="DR40" s="48">
        <f t="shared" ca="1" si="340"/>
        <v>0</v>
      </c>
      <c r="DS40" s="48">
        <f t="shared" ca="1" si="340"/>
        <v>0</v>
      </c>
      <c r="DT40" s="48">
        <f t="shared" ca="1" si="340"/>
        <v>0</v>
      </c>
      <c r="DU40" s="48">
        <f t="shared" ca="1" si="340"/>
        <v>0</v>
      </c>
      <c r="DV40" s="48">
        <f t="shared" ca="1" si="340"/>
        <v>0</v>
      </c>
      <c r="DW40" s="48">
        <f t="shared" ca="1" si="340"/>
        <v>0</v>
      </c>
      <c r="DX40" s="48">
        <f t="shared" ca="1" si="340"/>
        <v>0</v>
      </c>
      <c r="DY40" s="48">
        <f t="shared" ca="1" si="340"/>
        <v>0</v>
      </c>
      <c r="DZ40" s="48">
        <f t="shared" ca="1" si="340"/>
        <v>0</v>
      </c>
      <c r="EA40" s="48">
        <f t="shared" ca="1" si="340"/>
        <v>0</v>
      </c>
      <c r="EB40" s="48">
        <f t="shared" ca="1" si="341"/>
        <v>0</v>
      </c>
      <c r="EC40" s="48">
        <f t="shared" ca="1" si="341"/>
        <v>0</v>
      </c>
      <c r="ED40" s="48">
        <f t="shared" ca="1" si="341"/>
        <v>0</v>
      </c>
      <c r="EE40" s="48">
        <f t="shared" ca="1" si="341"/>
        <v>0</v>
      </c>
      <c r="EF40" s="48">
        <f t="shared" ca="1" si="341"/>
        <v>0</v>
      </c>
      <c r="EG40" s="48">
        <f t="shared" ca="1" si="341"/>
        <v>0</v>
      </c>
      <c r="EH40" s="48">
        <f t="shared" ca="1" si="341"/>
        <v>0</v>
      </c>
      <c r="EI40" s="48">
        <f t="shared" ca="1" si="341"/>
        <v>0</v>
      </c>
      <c r="EJ40" s="48">
        <f t="shared" ca="1" si="341"/>
        <v>0</v>
      </c>
      <c r="EK40" s="48">
        <f t="shared" ca="1" si="341"/>
        <v>0</v>
      </c>
      <c r="EL40" s="48">
        <f t="shared" ca="1" si="342"/>
        <v>0</v>
      </c>
      <c r="EM40" s="48">
        <f t="shared" ca="1" si="342"/>
        <v>0</v>
      </c>
      <c r="EN40" s="48">
        <f t="shared" ca="1" si="342"/>
        <v>0</v>
      </c>
      <c r="EO40" s="48">
        <f t="shared" ca="1" si="342"/>
        <v>0</v>
      </c>
      <c r="EP40" s="48">
        <f t="shared" ca="1" si="342"/>
        <v>0</v>
      </c>
      <c r="EQ40" s="48">
        <f t="shared" ca="1" si="342"/>
        <v>0</v>
      </c>
      <c r="ER40" s="48">
        <f t="shared" ca="1" si="342"/>
        <v>0</v>
      </c>
      <c r="ES40" s="48">
        <f t="shared" ca="1" si="342"/>
        <v>0</v>
      </c>
      <c r="ET40" s="48">
        <f t="shared" ca="1" si="342"/>
        <v>0</v>
      </c>
      <c r="EU40" s="48">
        <f t="shared" ca="1" si="342"/>
        <v>0</v>
      </c>
      <c r="EV40" s="48">
        <f t="shared" ca="1" si="342"/>
        <v>0</v>
      </c>
      <c r="EW40" s="48">
        <f t="shared" ca="1" si="342"/>
        <v>0</v>
      </c>
      <c r="EX40" s="48">
        <f t="shared" ca="1" si="342"/>
        <v>0</v>
      </c>
      <c r="EY40" s="68"/>
      <c r="EZ40" s="48">
        <f t="shared" ca="1" si="343"/>
        <v>2.2679999999999989</v>
      </c>
      <c r="FA40" s="48">
        <f t="shared" ca="1" si="343"/>
        <v>2.2679999999999989</v>
      </c>
      <c r="FB40" s="48">
        <f t="shared" ca="1" si="343"/>
        <v>2.2679999999999989</v>
      </c>
      <c r="FC40" s="48">
        <f t="shared" ca="1" si="343"/>
        <v>2.2679999999999989</v>
      </c>
      <c r="FD40" s="48">
        <f t="shared" ca="1" si="343"/>
        <v>2.2679999999999989</v>
      </c>
      <c r="FE40" s="48">
        <f t="shared" ca="1" si="343"/>
        <v>2.2679999999999989</v>
      </c>
      <c r="FF40" s="48">
        <f t="shared" ca="1" si="343"/>
        <v>2.2679999999999989</v>
      </c>
      <c r="FG40" s="48">
        <f t="shared" ca="1" si="343"/>
        <v>2.2679999999999989</v>
      </c>
      <c r="FH40" s="48">
        <f t="shared" ca="1" si="343"/>
        <v>0</v>
      </c>
      <c r="FI40" s="48">
        <f t="shared" ca="1" si="343"/>
        <v>0</v>
      </c>
      <c r="FJ40" s="48">
        <f t="shared" ca="1" si="344"/>
        <v>0</v>
      </c>
      <c r="FK40" s="48">
        <f t="shared" ca="1" si="344"/>
        <v>0</v>
      </c>
      <c r="FL40" s="48">
        <f t="shared" ca="1" si="344"/>
        <v>0</v>
      </c>
      <c r="FM40" s="48">
        <f t="shared" ca="1" si="344"/>
        <v>0</v>
      </c>
      <c r="FN40" s="48">
        <f t="shared" ca="1" si="344"/>
        <v>0</v>
      </c>
      <c r="FO40" s="48">
        <f t="shared" ca="1" si="344"/>
        <v>0</v>
      </c>
      <c r="FP40" s="48">
        <f t="shared" ca="1" si="344"/>
        <v>0</v>
      </c>
      <c r="FQ40" s="48">
        <f t="shared" ca="1" si="344"/>
        <v>0</v>
      </c>
      <c r="FR40" s="48">
        <f t="shared" ca="1" si="344"/>
        <v>0</v>
      </c>
      <c r="FS40" s="48">
        <f t="shared" ca="1" si="344"/>
        <v>0</v>
      </c>
      <c r="FT40" s="48">
        <f t="shared" ca="1" si="345"/>
        <v>0</v>
      </c>
      <c r="FU40" s="48">
        <f t="shared" ca="1" si="345"/>
        <v>0</v>
      </c>
      <c r="FV40" s="48">
        <f t="shared" ca="1" si="345"/>
        <v>0</v>
      </c>
      <c r="FW40" s="48">
        <f t="shared" ca="1" si="345"/>
        <v>0</v>
      </c>
      <c r="FX40" s="48">
        <f t="shared" ca="1" si="345"/>
        <v>0</v>
      </c>
      <c r="FY40" s="48">
        <f t="shared" ca="1" si="345"/>
        <v>0</v>
      </c>
      <c r="FZ40" s="48">
        <f t="shared" ca="1" si="345"/>
        <v>0</v>
      </c>
      <c r="GA40" s="48">
        <f t="shared" ca="1" si="345"/>
        <v>0</v>
      </c>
      <c r="GB40" s="48">
        <f t="shared" ca="1" si="345"/>
        <v>0</v>
      </c>
      <c r="GC40" s="48">
        <f t="shared" ca="1" si="345"/>
        <v>0</v>
      </c>
      <c r="GD40" s="48">
        <f t="shared" ca="1" si="346"/>
        <v>0</v>
      </c>
      <c r="GE40" s="48">
        <f t="shared" ca="1" si="346"/>
        <v>0</v>
      </c>
      <c r="GF40" s="48">
        <f t="shared" ca="1" si="346"/>
        <v>0</v>
      </c>
      <c r="GG40" s="48">
        <f t="shared" ca="1" si="346"/>
        <v>0</v>
      </c>
      <c r="GH40" s="48">
        <f t="shared" ca="1" si="346"/>
        <v>0</v>
      </c>
      <c r="GI40" s="48">
        <f t="shared" ca="1" si="346"/>
        <v>0</v>
      </c>
      <c r="GJ40" s="48">
        <f t="shared" ca="1" si="346"/>
        <v>0</v>
      </c>
      <c r="GK40" s="48">
        <f t="shared" ca="1" si="346"/>
        <v>0</v>
      </c>
      <c r="GL40" s="48">
        <f t="shared" ca="1" si="346"/>
        <v>0</v>
      </c>
      <c r="GM40" s="48">
        <f t="shared" ca="1" si="346"/>
        <v>0</v>
      </c>
      <c r="GN40" s="48">
        <f t="shared" ca="1" si="347"/>
        <v>0</v>
      </c>
      <c r="GO40" s="48">
        <f t="shared" ca="1" si="347"/>
        <v>0</v>
      </c>
      <c r="GP40" s="48">
        <f t="shared" ca="1" si="347"/>
        <v>0</v>
      </c>
      <c r="GQ40" s="48">
        <f t="shared" ca="1" si="347"/>
        <v>0</v>
      </c>
      <c r="GR40" s="48">
        <f t="shared" ca="1" si="347"/>
        <v>0</v>
      </c>
      <c r="GS40" s="48">
        <f t="shared" ca="1" si="347"/>
        <v>0</v>
      </c>
      <c r="GT40" s="48">
        <f t="shared" ca="1" si="347"/>
        <v>0</v>
      </c>
      <c r="GU40" s="48">
        <f t="shared" ca="1" si="347"/>
        <v>0</v>
      </c>
      <c r="GV40" s="48">
        <f t="shared" ca="1" si="347"/>
        <v>0</v>
      </c>
      <c r="GW40" s="48">
        <f t="shared" ca="1" si="347"/>
        <v>0</v>
      </c>
      <c r="GX40" s="48">
        <f t="shared" ca="1" si="347"/>
        <v>0</v>
      </c>
      <c r="GY40" s="48">
        <f t="shared" ca="1" si="347"/>
        <v>0</v>
      </c>
      <c r="GZ40" s="48">
        <f t="shared" ca="1" si="347"/>
        <v>0</v>
      </c>
      <c r="HA40" s="68"/>
      <c r="HB40" s="148">
        <f t="shared" ca="1" si="74"/>
        <v>2.3490742389829</v>
      </c>
      <c r="HC40" s="148">
        <f t="shared" ca="1" si="75"/>
        <v>4.3692780845081938</v>
      </c>
      <c r="HD40" s="148">
        <f t="shared" ca="1" si="76"/>
        <v>3.208502700073252</v>
      </c>
      <c r="HE40" s="148">
        <f t="shared" ca="1" si="77"/>
        <v>11.121207633162006</v>
      </c>
      <c r="HF40" s="148">
        <f t="shared" ca="1" si="78"/>
        <v>0.21122474433246474</v>
      </c>
      <c r="HG40" s="146"/>
      <c r="HH40" s="147"/>
      <c r="HI40" s="147"/>
      <c r="HJ40" s="147"/>
      <c r="HK40" s="148"/>
      <c r="HL40" s="147"/>
      <c r="HM40" s="147"/>
      <c r="HN40" s="147"/>
      <c r="HO40" s="148"/>
      <c r="HP40" s="146"/>
      <c r="HQ40" s="147"/>
      <c r="HR40" s="147"/>
      <c r="HS40" s="147"/>
      <c r="HT40" s="148"/>
      <c r="HU40" s="147"/>
      <c r="HV40" s="147"/>
      <c r="HW40" s="147"/>
      <c r="HX40" s="148"/>
      <c r="HY40" s="149"/>
      <c r="HZ40" s="148"/>
      <c r="IA40" s="148"/>
      <c r="IB40" s="150"/>
      <c r="IC40" s="148"/>
      <c r="ID40" s="150"/>
      <c r="IE40" s="148"/>
      <c r="IF40" s="151"/>
    </row>
    <row r="41" spans="1:240" s="36" customFormat="1" ht="14.45" customHeight="1">
      <c r="A41" s="39"/>
      <c r="B41" s="50" t="str">
        <f t="shared" si="348"/>
        <v>Residential_High Efficiency HVAC_HVAC_Heat Pump SEER ≥15, EER ≥12.5, HSPF ≥8.5_2017_Actual</v>
      </c>
      <c r="C41" s="50">
        <f>INDEX('Measure Inputs'!$D:$D,MATCH($B41,'Measure Inputs'!$B:$B,0))</f>
        <v>5</v>
      </c>
      <c r="D41" s="51" t="str">
        <f>'Measure Inputs'!G11</f>
        <v>Residential</v>
      </c>
      <c r="E41" s="51" t="str">
        <f>'Measure Inputs'!H11</f>
        <v>High Efficiency HVAC</v>
      </c>
      <c r="F41" s="51" t="str">
        <f>'Measure Inputs'!I11</f>
        <v>HVAC</v>
      </c>
      <c r="G41" s="51" t="str">
        <f>'Measure Inputs'!J11</f>
        <v>Heat Pump SEER ≥15, EER ≥12.5, HSPF ≥8.5</v>
      </c>
      <c r="H41" s="51">
        <f>'Measure Inputs'!K11</f>
        <v>2017</v>
      </c>
      <c r="I41" s="51" t="str">
        <f>'Measure Inputs'!L11</f>
        <v>Actual</v>
      </c>
      <c r="J41" s="37"/>
      <c r="K41" s="98" t="str">
        <f ca="1">INDEX(OFFSET('Measure Inputs'!$O$7,,,InputRows),$C41)</f>
        <v>Units</v>
      </c>
      <c r="L41" s="38">
        <f ca="1">INDEX(OFFSET('Measure Inputs'!$Q$7,,,InputRows),$C41)</f>
        <v>0</v>
      </c>
      <c r="M41" s="165">
        <f>INDEX('General Inputs'!$E$14:$E$15,MATCH(D41,'General Inputs'!$D$14:$D$15,0))</f>
        <v>1.0469999999999999</v>
      </c>
      <c r="N41" s="54">
        <f ca="1">INDEX(OFFSET('Measure Inputs'!$Y$7,,,InputRows),$C41)</f>
        <v>1</v>
      </c>
      <c r="O41" s="54">
        <f ca="1">INDEX(OFFSET('Measure Inputs'!$Z$7,,,InputRows),$C41)</f>
        <v>1</v>
      </c>
      <c r="P41" s="37"/>
      <c r="Q41" s="125">
        <f ca="1">CONVERT(INDEX(OFFSET('Measure Inputs'!$AB$7,,,InputRows),$C41),'Measure Inputs'!$AB$6,Q$8)*$L41</f>
        <v>0</v>
      </c>
      <c r="R41" s="125">
        <f t="shared" ca="1" si="349"/>
        <v>0</v>
      </c>
      <c r="S41" s="125">
        <f t="shared" ca="1" si="350"/>
        <v>0</v>
      </c>
      <c r="T41" s="37"/>
      <c r="U41" s="125">
        <f ca="1">CONVERT(INDEX(OFFSET('Measure Inputs'!$AD$7,,,InputRows),$C41),'Measure Inputs'!$AD$6,U$8)*$L41</f>
        <v>0</v>
      </c>
      <c r="V41" s="125">
        <f t="shared" ca="1" si="351"/>
        <v>0</v>
      </c>
      <c r="W41" s="125">
        <f t="shared" ca="1" si="352"/>
        <v>0</v>
      </c>
      <c r="X41" s="37"/>
      <c r="Y41" s="125">
        <f ca="1">CONVERT(INDEX(OFFSET('Measure Inputs'!$AC$7,,,InputRows),$C41),'Measure Inputs'!$AC$6,Y$8)*$L41</f>
        <v>0</v>
      </c>
      <c r="Z41" s="125">
        <f t="shared" ref="Z41:AA41" ca="1" si="370">Y41*N41</f>
        <v>0</v>
      </c>
      <c r="AA41" s="125">
        <f t="shared" ca="1" si="370"/>
        <v>0</v>
      </c>
      <c r="AB41" s="37"/>
      <c r="AC41" s="125">
        <f ca="1">CONVERT(INDEX(OFFSET('Measure Inputs'!$AE$7,,,InputRows),$C41),'Measure Inputs'!$AE$6,AC$8)*$L41</f>
        <v>0</v>
      </c>
      <c r="AD41" s="125">
        <f t="shared" ref="AD41:AE41" ca="1" si="371">AC41*N41</f>
        <v>0</v>
      </c>
      <c r="AE41" s="125">
        <f t="shared" ca="1" si="371"/>
        <v>0</v>
      </c>
      <c r="AF41" s="37"/>
      <c r="AG41" s="96">
        <f ca="1">INDEX(OFFSET('Measure Inputs'!$R$7,,,InputRows),$C41)</f>
        <v>18</v>
      </c>
      <c r="AH41" s="96">
        <f ca="1">INDEX(OFFSET('Measure Inputs'!$S$7,,,InputRows),$C41)</f>
        <v>0</v>
      </c>
      <c r="AI41" s="96">
        <f t="shared" ca="1" si="355"/>
        <v>0</v>
      </c>
      <c r="AJ41" s="99">
        <f ca="1">INDEX(OFFSET('Measure Inputs'!$T$7,,,InputRows),$C41)*$L41*$N41*$O41</f>
        <v>0</v>
      </c>
      <c r="AK41" s="99">
        <f ca="1">INDEX(OFFSET('Measure Inputs'!$U$7,,,InputRows),$C41)*$L41*$N41*$O41</f>
        <v>0</v>
      </c>
      <c r="AL41" s="99">
        <f ca="1">INDEX(OFFSET('Measure Inputs'!$V$7,,,InputRows),$C41)*$L41*$N41*$O41</f>
        <v>0</v>
      </c>
      <c r="AM41" s="99">
        <f ca="1">INDEX(OFFSET('Measure Inputs'!$W$7,,,InputRows),$C41)*$L41*$N41*$O41</f>
        <v>0</v>
      </c>
      <c r="AN41" s="99">
        <f ca="1">INDEX(OFFSET('Measure Inputs'!$X$7,,,InputRows),$C41)*$L41</f>
        <v>0</v>
      </c>
      <c r="AO41" s="99"/>
      <c r="AP41" s="99">
        <f t="shared" ca="1" si="308"/>
        <v>0</v>
      </c>
      <c r="AQ41" s="37"/>
      <c r="AR41" s="99">
        <f ca="1">SUMPRODUCT(--($CX$9:$EX$9=$H41)*$AJ41,'General Inputs'!$K$40:$BK$40)+SUMPRODUCT(--($CX$9:$EX$9=$H41+$AH41)*-$AK41,'General Inputs'!$K$43:$BK$43)</f>
        <v>0</v>
      </c>
      <c r="AS41" s="99">
        <f ca="1">CONVERT(SUMPRODUCT($CX41:$EX41,'General Inputs'!$K$29:$BK$29,'General Inputs'!$K$40:$BK$40)*$M41,$Q$8,'General Inputs'!$E$17)</f>
        <v>0</v>
      </c>
      <c r="AT41" s="99">
        <f ca="1">SUMPRODUCT(--($CX$9:$EX$9=$H41)*$AN41,'General Inputs'!$K$40:$BK$40)</f>
        <v>0</v>
      </c>
      <c r="AU41" s="99">
        <f>SUMPRODUCT(--($CX$9:$EX$9=$H41)*$AO41,'General Inputs'!$K$40:$BK$40)</f>
        <v>0</v>
      </c>
      <c r="AV41" s="99">
        <f ca="1">CONVERT(SUMPRODUCT($CX41:$EX41,'General Inputs'!$K$40:$BK$40,OFFSET('General Inputs'!$K$34:$BK$34,MATCH($D41,'General Inputs'!$J$34:$J$35,0)-1,)),$Q$8,'General Inputs'!$G$32)</f>
        <v>0</v>
      </c>
      <c r="AW41" s="99">
        <f ca="1">CONVERT(SUMPRODUCT($CX41:$EX41,'General Inputs'!$K$27:$BK$27,'General Inputs'!$K$40:$BK$40)*$M41,$Q$8,'General Inputs'!$E$17)</f>
        <v>0</v>
      </c>
      <c r="AX41" s="99">
        <f ca="1">CONVERT(SUMPRODUCT($EZ41:$GZ41,'General Inputs'!$K$28:$BK$28,'General Inputs'!$K$40:$BK$40)*$M41,$Q$8,'General Inputs'!$E$17)</f>
        <v>0</v>
      </c>
      <c r="AY41" s="97">
        <f ca="1">SUMPRODUCT($CX41:$EX41,'General Inputs'!$K$40:$BK$40)</f>
        <v>0</v>
      </c>
      <c r="AZ41" s="37"/>
      <c r="BA41" s="99">
        <f t="shared" ca="1" si="356"/>
        <v>0</v>
      </c>
      <c r="BB41" s="101" t="e">
        <f t="shared" ca="1" si="357"/>
        <v>#DIV/0!</v>
      </c>
      <c r="BC41" s="99">
        <f t="shared" ca="1" si="309"/>
        <v>0</v>
      </c>
      <c r="BD41" s="99">
        <f t="shared" ca="1" si="310"/>
        <v>0</v>
      </c>
      <c r="BE41" s="99">
        <f t="shared" ca="1" si="311"/>
        <v>0</v>
      </c>
      <c r="BF41" s="99">
        <f t="shared" ca="1" si="312"/>
        <v>0</v>
      </c>
      <c r="BG41" s="99">
        <f t="shared" si="313"/>
        <v>0</v>
      </c>
      <c r="BH41" s="99">
        <f t="shared" ca="1" si="314"/>
        <v>0</v>
      </c>
      <c r="BI41" s="37"/>
      <c r="BJ41" s="99">
        <f t="shared" ca="1" si="358"/>
        <v>0</v>
      </c>
      <c r="BK41" s="101" t="e">
        <f t="shared" ca="1" si="359"/>
        <v>#DIV/0!</v>
      </c>
      <c r="BL41" s="99">
        <f t="shared" ca="1" si="315"/>
        <v>0</v>
      </c>
      <c r="BM41" s="99">
        <f t="shared" ca="1" si="165"/>
        <v>0</v>
      </c>
      <c r="BN41" s="99">
        <f t="shared" ca="1" si="316"/>
        <v>0</v>
      </c>
      <c r="BO41" s="99">
        <f t="shared" ca="1" si="317"/>
        <v>0</v>
      </c>
      <c r="BP41" s="99">
        <f t="shared" ca="1" si="318"/>
        <v>0</v>
      </c>
      <c r="BQ41" s="99">
        <f t="shared" si="319"/>
        <v>0</v>
      </c>
      <c r="BR41" s="99">
        <f t="shared" ca="1" si="320"/>
        <v>0</v>
      </c>
      <c r="BS41" s="37"/>
      <c r="BT41" s="99">
        <f t="shared" ca="1" si="360"/>
        <v>0</v>
      </c>
      <c r="BU41" s="101" t="e">
        <f t="shared" ca="1" si="361"/>
        <v>#DIV/0!</v>
      </c>
      <c r="BV41" s="101" t="e">
        <f t="shared" ca="1" si="321"/>
        <v>#DIV/0!</v>
      </c>
      <c r="BW41" s="99">
        <f t="shared" ca="1" si="322"/>
        <v>0</v>
      </c>
      <c r="BX41" s="99">
        <f t="shared" ca="1" si="323"/>
        <v>0</v>
      </c>
      <c r="BY41" s="99">
        <f t="shared" ca="1" si="324"/>
        <v>0</v>
      </c>
      <c r="BZ41" s="99">
        <f t="shared" ca="1" si="325"/>
        <v>0</v>
      </c>
      <c r="CA41" s="99">
        <f t="shared" ca="1" si="326"/>
        <v>0</v>
      </c>
      <c r="CB41" s="37"/>
      <c r="CC41" s="99">
        <f t="shared" ca="1" si="362"/>
        <v>0</v>
      </c>
      <c r="CD41" s="101" t="e">
        <f t="shared" ca="1" si="363"/>
        <v>#DIV/0!</v>
      </c>
      <c r="CE41" s="102" t="e">
        <f t="shared" ca="1" si="327"/>
        <v>#DIV/0!</v>
      </c>
      <c r="CF41" s="99">
        <f t="shared" ca="1" si="328"/>
        <v>0</v>
      </c>
      <c r="CG41" s="99">
        <f t="shared" ca="1" si="329"/>
        <v>0</v>
      </c>
      <c r="CH41" s="99">
        <f t="shared" ca="1" si="330"/>
        <v>0</v>
      </c>
      <c r="CI41" s="99">
        <f t="shared" ca="1" si="71"/>
        <v>0</v>
      </c>
      <c r="CJ41" s="99">
        <f t="shared" ca="1" si="72"/>
        <v>0</v>
      </c>
      <c r="CK41" s="99">
        <f t="shared" si="331"/>
        <v>0</v>
      </c>
      <c r="CL41" s="37"/>
      <c r="CM41" s="99">
        <f t="shared" ca="1" si="364"/>
        <v>0</v>
      </c>
      <c r="CN41" s="101" t="e">
        <f t="shared" ca="1" si="365"/>
        <v>#DIV/0!</v>
      </c>
      <c r="CO41" s="126"/>
      <c r="CP41" s="99">
        <f t="shared" ca="1" si="332"/>
        <v>0</v>
      </c>
      <c r="CQ41" s="99">
        <f t="shared" ca="1" si="333"/>
        <v>0</v>
      </c>
      <c r="CR41" s="99">
        <f t="shared" ca="1" si="334"/>
        <v>0</v>
      </c>
      <c r="CS41" s="99">
        <f t="shared" ca="1" si="73"/>
        <v>0</v>
      </c>
      <c r="CT41" s="99">
        <f t="shared" ca="1" si="335"/>
        <v>0</v>
      </c>
      <c r="CU41" s="99">
        <f t="shared" ca="1" si="336"/>
        <v>0</v>
      </c>
      <c r="CV41" s="99">
        <f t="shared" si="337"/>
        <v>0</v>
      </c>
      <c r="CW41" s="37"/>
      <c r="CX41" s="48">
        <f t="shared" ca="1" si="338"/>
        <v>0</v>
      </c>
      <c r="CY41" s="48">
        <f t="shared" ca="1" si="338"/>
        <v>0</v>
      </c>
      <c r="CZ41" s="48">
        <f t="shared" ca="1" si="338"/>
        <v>0</v>
      </c>
      <c r="DA41" s="48">
        <f t="shared" ca="1" si="338"/>
        <v>0</v>
      </c>
      <c r="DB41" s="48">
        <f t="shared" ca="1" si="338"/>
        <v>0</v>
      </c>
      <c r="DC41" s="48">
        <f t="shared" ca="1" si="338"/>
        <v>0</v>
      </c>
      <c r="DD41" s="48">
        <f t="shared" ca="1" si="338"/>
        <v>0</v>
      </c>
      <c r="DE41" s="48">
        <f t="shared" ca="1" si="338"/>
        <v>0</v>
      </c>
      <c r="DF41" s="48">
        <f t="shared" ca="1" si="338"/>
        <v>0</v>
      </c>
      <c r="DG41" s="48">
        <f t="shared" ca="1" si="338"/>
        <v>0</v>
      </c>
      <c r="DH41" s="48">
        <f t="shared" ca="1" si="339"/>
        <v>0</v>
      </c>
      <c r="DI41" s="48">
        <f t="shared" ca="1" si="339"/>
        <v>0</v>
      </c>
      <c r="DJ41" s="48">
        <f t="shared" ca="1" si="339"/>
        <v>0</v>
      </c>
      <c r="DK41" s="48">
        <f t="shared" ca="1" si="339"/>
        <v>0</v>
      </c>
      <c r="DL41" s="48">
        <f t="shared" ca="1" si="339"/>
        <v>0</v>
      </c>
      <c r="DM41" s="48">
        <f t="shared" ca="1" si="339"/>
        <v>0</v>
      </c>
      <c r="DN41" s="48">
        <f t="shared" ca="1" si="339"/>
        <v>0</v>
      </c>
      <c r="DO41" s="48">
        <f t="shared" ca="1" si="339"/>
        <v>0</v>
      </c>
      <c r="DP41" s="48">
        <f t="shared" ca="1" si="339"/>
        <v>0</v>
      </c>
      <c r="DQ41" s="48">
        <f t="shared" ca="1" si="339"/>
        <v>0</v>
      </c>
      <c r="DR41" s="48">
        <f t="shared" ca="1" si="340"/>
        <v>0</v>
      </c>
      <c r="DS41" s="48">
        <f t="shared" ca="1" si="340"/>
        <v>0</v>
      </c>
      <c r="DT41" s="48">
        <f t="shared" ca="1" si="340"/>
        <v>0</v>
      </c>
      <c r="DU41" s="48">
        <f t="shared" ca="1" si="340"/>
        <v>0</v>
      </c>
      <c r="DV41" s="48">
        <f t="shared" ca="1" si="340"/>
        <v>0</v>
      </c>
      <c r="DW41" s="48">
        <f t="shared" ca="1" si="340"/>
        <v>0</v>
      </c>
      <c r="DX41" s="48">
        <f t="shared" ca="1" si="340"/>
        <v>0</v>
      </c>
      <c r="DY41" s="48">
        <f t="shared" ca="1" si="340"/>
        <v>0</v>
      </c>
      <c r="DZ41" s="48">
        <f t="shared" ca="1" si="340"/>
        <v>0</v>
      </c>
      <c r="EA41" s="48">
        <f t="shared" ca="1" si="340"/>
        <v>0</v>
      </c>
      <c r="EB41" s="48">
        <f t="shared" ca="1" si="341"/>
        <v>0</v>
      </c>
      <c r="EC41" s="48">
        <f t="shared" ca="1" si="341"/>
        <v>0</v>
      </c>
      <c r="ED41" s="48">
        <f t="shared" ca="1" si="341"/>
        <v>0</v>
      </c>
      <c r="EE41" s="48">
        <f t="shared" ca="1" si="341"/>
        <v>0</v>
      </c>
      <c r="EF41" s="48">
        <f t="shared" ca="1" si="341"/>
        <v>0</v>
      </c>
      <c r="EG41" s="48">
        <f t="shared" ca="1" si="341"/>
        <v>0</v>
      </c>
      <c r="EH41" s="48">
        <f t="shared" ca="1" si="341"/>
        <v>0</v>
      </c>
      <c r="EI41" s="48">
        <f t="shared" ca="1" si="341"/>
        <v>0</v>
      </c>
      <c r="EJ41" s="48">
        <f t="shared" ca="1" si="341"/>
        <v>0</v>
      </c>
      <c r="EK41" s="48">
        <f t="shared" ca="1" si="341"/>
        <v>0</v>
      </c>
      <c r="EL41" s="48">
        <f t="shared" ca="1" si="342"/>
        <v>0</v>
      </c>
      <c r="EM41" s="48">
        <f t="shared" ca="1" si="342"/>
        <v>0</v>
      </c>
      <c r="EN41" s="48">
        <f t="shared" ca="1" si="342"/>
        <v>0</v>
      </c>
      <c r="EO41" s="48">
        <f t="shared" ca="1" si="342"/>
        <v>0</v>
      </c>
      <c r="EP41" s="48">
        <f t="shared" ca="1" si="342"/>
        <v>0</v>
      </c>
      <c r="EQ41" s="48">
        <f t="shared" ca="1" si="342"/>
        <v>0</v>
      </c>
      <c r="ER41" s="48">
        <f t="shared" ca="1" si="342"/>
        <v>0</v>
      </c>
      <c r="ES41" s="48">
        <f t="shared" ca="1" si="342"/>
        <v>0</v>
      </c>
      <c r="ET41" s="48">
        <f t="shared" ca="1" si="342"/>
        <v>0</v>
      </c>
      <c r="EU41" s="48">
        <f t="shared" ca="1" si="342"/>
        <v>0</v>
      </c>
      <c r="EV41" s="48">
        <f t="shared" ca="1" si="342"/>
        <v>0</v>
      </c>
      <c r="EW41" s="48">
        <f t="shared" ca="1" si="342"/>
        <v>0</v>
      </c>
      <c r="EX41" s="48">
        <f t="shared" ca="1" si="342"/>
        <v>0</v>
      </c>
      <c r="EY41" s="68"/>
      <c r="EZ41" s="48">
        <f t="shared" ca="1" si="343"/>
        <v>0</v>
      </c>
      <c r="FA41" s="48">
        <f t="shared" ca="1" si="343"/>
        <v>0</v>
      </c>
      <c r="FB41" s="48">
        <f t="shared" ca="1" si="343"/>
        <v>0</v>
      </c>
      <c r="FC41" s="48">
        <f t="shared" ca="1" si="343"/>
        <v>0</v>
      </c>
      <c r="FD41" s="48">
        <f t="shared" ca="1" si="343"/>
        <v>0</v>
      </c>
      <c r="FE41" s="48">
        <f t="shared" ca="1" si="343"/>
        <v>0</v>
      </c>
      <c r="FF41" s="48">
        <f t="shared" ca="1" si="343"/>
        <v>0</v>
      </c>
      <c r="FG41" s="48">
        <f t="shared" ca="1" si="343"/>
        <v>0</v>
      </c>
      <c r="FH41" s="48">
        <f t="shared" ca="1" si="343"/>
        <v>0</v>
      </c>
      <c r="FI41" s="48">
        <f t="shared" ca="1" si="343"/>
        <v>0</v>
      </c>
      <c r="FJ41" s="48">
        <f t="shared" ca="1" si="344"/>
        <v>0</v>
      </c>
      <c r="FK41" s="48">
        <f t="shared" ca="1" si="344"/>
        <v>0</v>
      </c>
      <c r="FL41" s="48">
        <f t="shared" ca="1" si="344"/>
        <v>0</v>
      </c>
      <c r="FM41" s="48">
        <f t="shared" ca="1" si="344"/>
        <v>0</v>
      </c>
      <c r="FN41" s="48">
        <f t="shared" ca="1" si="344"/>
        <v>0</v>
      </c>
      <c r="FO41" s="48">
        <f t="shared" ca="1" si="344"/>
        <v>0</v>
      </c>
      <c r="FP41" s="48">
        <f t="shared" ca="1" si="344"/>
        <v>0</v>
      </c>
      <c r="FQ41" s="48">
        <f t="shared" ca="1" si="344"/>
        <v>0</v>
      </c>
      <c r="FR41" s="48">
        <f t="shared" ca="1" si="344"/>
        <v>0</v>
      </c>
      <c r="FS41" s="48">
        <f t="shared" ca="1" si="344"/>
        <v>0</v>
      </c>
      <c r="FT41" s="48">
        <f t="shared" ca="1" si="345"/>
        <v>0</v>
      </c>
      <c r="FU41" s="48">
        <f t="shared" ca="1" si="345"/>
        <v>0</v>
      </c>
      <c r="FV41" s="48">
        <f t="shared" ca="1" si="345"/>
        <v>0</v>
      </c>
      <c r="FW41" s="48">
        <f t="shared" ca="1" si="345"/>
        <v>0</v>
      </c>
      <c r="FX41" s="48">
        <f t="shared" ca="1" si="345"/>
        <v>0</v>
      </c>
      <c r="FY41" s="48">
        <f t="shared" ca="1" si="345"/>
        <v>0</v>
      </c>
      <c r="FZ41" s="48">
        <f t="shared" ca="1" si="345"/>
        <v>0</v>
      </c>
      <c r="GA41" s="48">
        <f t="shared" ca="1" si="345"/>
        <v>0</v>
      </c>
      <c r="GB41" s="48">
        <f t="shared" ca="1" si="345"/>
        <v>0</v>
      </c>
      <c r="GC41" s="48">
        <f t="shared" ca="1" si="345"/>
        <v>0</v>
      </c>
      <c r="GD41" s="48">
        <f t="shared" ca="1" si="346"/>
        <v>0</v>
      </c>
      <c r="GE41" s="48">
        <f t="shared" ca="1" si="346"/>
        <v>0</v>
      </c>
      <c r="GF41" s="48">
        <f t="shared" ca="1" si="346"/>
        <v>0</v>
      </c>
      <c r="GG41" s="48">
        <f t="shared" ca="1" si="346"/>
        <v>0</v>
      </c>
      <c r="GH41" s="48">
        <f t="shared" ca="1" si="346"/>
        <v>0</v>
      </c>
      <c r="GI41" s="48">
        <f t="shared" ca="1" si="346"/>
        <v>0</v>
      </c>
      <c r="GJ41" s="48">
        <f t="shared" ca="1" si="346"/>
        <v>0</v>
      </c>
      <c r="GK41" s="48">
        <f t="shared" ca="1" si="346"/>
        <v>0</v>
      </c>
      <c r="GL41" s="48">
        <f t="shared" ca="1" si="346"/>
        <v>0</v>
      </c>
      <c r="GM41" s="48">
        <f t="shared" ca="1" si="346"/>
        <v>0</v>
      </c>
      <c r="GN41" s="48">
        <f t="shared" ca="1" si="347"/>
        <v>0</v>
      </c>
      <c r="GO41" s="48">
        <f t="shared" ca="1" si="347"/>
        <v>0</v>
      </c>
      <c r="GP41" s="48">
        <f t="shared" ca="1" si="347"/>
        <v>0</v>
      </c>
      <c r="GQ41" s="48">
        <f t="shared" ca="1" si="347"/>
        <v>0</v>
      </c>
      <c r="GR41" s="48">
        <f t="shared" ca="1" si="347"/>
        <v>0</v>
      </c>
      <c r="GS41" s="48">
        <f t="shared" ca="1" si="347"/>
        <v>0</v>
      </c>
      <c r="GT41" s="48">
        <f t="shared" ca="1" si="347"/>
        <v>0</v>
      </c>
      <c r="GU41" s="48">
        <f t="shared" ca="1" si="347"/>
        <v>0</v>
      </c>
      <c r="GV41" s="48">
        <f t="shared" ca="1" si="347"/>
        <v>0</v>
      </c>
      <c r="GW41" s="48">
        <f t="shared" ca="1" si="347"/>
        <v>0</v>
      </c>
      <c r="GX41" s="48">
        <f t="shared" ca="1" si="347"/>
        <v>0</v>
      </c>
      <c r="GY41" s="48">
        <f t="shared" ca="1" si="347"/>
        <v>0</v>
      </c>
      <c r="GZ41" s="48">
        <f t="shared" ca="1" si="347"/>
        <v>0</v>
      </c>
      <c r="HA41" s="68"/>
      <c r="HB41" s="148" t="str">
        <f t="shared" ca="1" si="74"/>
        <v>n/a</v>
      </c>
      <c r="HC41" s="148" t="str">
        <f t="shared" ca="1" si="75"/>
        <v>n/a</v>
      </c>
      <c r="HD41" s="148" t="str">
        <f t="shared" ca="1" si="76"/>
        <v>n/a</v>
      </c>
      <c r="HE41" s="148" t="str">
        <f t="shared" ca="1" si="77"/>
        <v>n/a</v>
      </c>
      <c r="HF41" s="148" t="str">
        <f t="shared" ca="1" si="78"/>
        <v>n/a</v>
      </c>
      <c r="HG41" s="146"/>
      <c r="HH41" s="147"/>
      <c r="HI41" s="147"/>
      <c r="HJ41" s="147"/>
      <c r="HK41" s="148"/>
      <c r="HL41" s="147"/>
      <c r="HM41" s="147"/>
      <c r="HN41" s="147"/>
      <c r="HO41" s="148"/>
      <c r="HP41" s="146"/>
      <c r="HQ41" s="147"/>
      <c r="HR41" s="147"/>
      <c r="HS41" s="147"/>
      <c r="HT41" s="148"/>
      <c r="HU41" s="147"/>
      <c r="HV41" s="147"/>
      <c r="HW41" s="147"/>
      <c r="HX41" s="148"/>
      <c r="HY41" s="149"/>
      <c r="HZ41" s="148"/>
      <c r="IA41" s="148"/>
      <c r="IB41" s="150"/>
      <c r="IC41" s="148"/>
      <c r="ID41" s="150"/>
      <c r="IE41" s="148"/>
      <c r="IF41" s="151"/>
    </row>
    <row r="42" spans="1:240" s="36" customFormat="1" ht="14.45" customHeight="1">
      <c r="A42" s="39"/>
      <c r="B42" s="50" t="str">
        <f t="shared" si="348"/>
        <v>Residential_High Efficiency HVAC_HVAC_Early Retirement Heat Pump SEER ≥15, EER ≥12.5, HSPF ≥8.5_2017_Actual</v>
      </c>
      <c r="C42" s="50">
        <f>INDEX('Measure Inputs'!$D:$D,MATCH($B42,'Measure Inputs'!$B:$B,0))</f>
        <v>6</v>
      </c>
      <c r="D42" s="51" t="str">
        <f>'Measure Inputs'!G12</f>
        <v>Residential</v>
      </c>
      <c r="E42" s="51" t="str">
        <f>'Measure Inputs'!H12</f>
        <v>High Efficiency HVAC</v>
      </c>
      <c r="F42" s="51" t="str">
        <f>'Measure Inputs'!I12</f>
        <v>HVAC</v>
      </c>
      <c r="G42" s="51" t="str">
        <f>'Measure Inputs'!J12</f>
        <v>Early Retirement Heat Pump SEER ≥15, EER ≥12.5, HSPF ≥8.5</v>
      </c>
      <c r="H42" s="51">
        <f>'Measure Inputs'!K12</f>
        <v>2017</v>
      </c>
      <c r="I42" s="51" t="str">
        <f>'Measure Inputs'!L12</f>
        <v>Actual</v>
      </c>
      <c r="J42" s="37"/>
      <c r="K42" s="98" t="str">
        <f ca="1">INDEX(OFFSET('Measure Inputs'!$O$7,,,InputRows),$C42)</f>
        <v>Units</v>
      </c>
      <c r="L42" s="38">
        <f ca="1">INDEX(OFFSET('Measure Inputs'!$Q$7,,,InputRows),$C42)</f>
        <v>0</v>
      </c>
      <c r="M42" s="165">
        <f>INDEX('General Inputs'!$E$14:$E$15,MATCH(D42,'General Inputs'!$D$14:$D$15,0))</f>
        <v>1.0469999999999999</v>
      </c>
      <c r="N42" s="54">
        <f ca="1">INDEX(OFFSET('Measure Inputs'!$Y$7,,,InputRows),$C42)</f>
        <v>1</v>
      </c>
      <c r="O42" s="54">
        <f ca="1">INDEX(OFFSET('Measure Inputs'!$Z$7,,,InputRows),$C42)</f>
        <v>1</v>
      </c>
      <c r="P42" s="37"/>
      <c r="Q42" s="125">
        <f ca="1">CONVERT(INDEX(OFFSET('Measure Inputs'!$AB$7,,,InputRows),$C42),'Measure Inputs'!$AB$6,Q$8)*$L42</f>
        <v>0</v>
      </c>
      <c r="R42" s="125">
        <f t="shared" ca="1" si="349"/>
        <v>0</v>
      </c>
      <c r="S42" s="125">
        <f t="shared" ca="1" si="350"/>
        <v>0</v>
      </c>
      <c r="T42" s="37"/>
      <c r="U42" s="125">
        <f ca="1">CONVERT(INDEX(OFFSET('Measure Inputs'!$AD$7,,,InputRows),$C42),'Measure Inputs'!$AD$6,U$8)*$L42</f>
        <v>0</v>
      </c>
      <c r="V42" s="125">
        <f t="shared" ca="1" si="351"/>
        <v>0</v>
      </c>
      <c r="W42" s="125">
        <f t="shared" ca="1" si="352"/>
        <v>0</v>
      </c>
      <c r="X42" s="37"/>
      <c r="Y42" s="125">
        <f ca="1">CONVERT(INDEX(OFFSET('Measure Inputs'!$AC$7,,,InputRows),$C42),'Measure Inputs'!$AC$6,Y$8)*$L42</f>
        <v>0</v>
      </c>
      <c r="Z42" s="125">
        <f t="shared" ref="Z42:AA42" ca="1" si="372">Y42*N42</f>
        <v>0</v>
      </c>
      <c r="AA42" s="125">
        <f t="shared" ca="1" si="372"/>
        <v>0</v>
      </c>
      <c r="AB42" s="37"/>
      <c r="AC42" s="125">
        <f ca="1">CONVERT(INDEX(OFFSET('Measure Inputs'!$AE$7,,,InputRows),$C42),'Measure Inputs'!$AE$6,AC$8)*$L42</f>
        <v>0</v>
      </c>
      <c r="AD42" s="125">
        <f t="shared" ref="AD42:AE42" ca="1" si="373">AC42*N42</f>
        <v>0</v>
      </c>
      <c r="AE42" s="125">
        <f t="shared" ca="1" si="373"/>
        <v>0</v>
      </c>
      <c r="AF42" s="37"/>
      <c r="AG42" s="96">
        <f ca="1">INDEX(OFFSET('Measure Inputs'!$R$7,,,InputRows),$C42)</f>
        <v>18</v>
      </c>
      <c r="AH42" s="96">
        <f ca="1">INDEX(OFFSET('Measure Inputs'!$S$7,,,InputRows),$C42)</f>
        <v>6</v>
      </c>
      <c r="AI42" s="96">
        <f t="shared" ca="1" si="355"/>
        <v>0</v>
      </c>
      <c r="AJ42" s="99">
        <f ca="1">INDEX(OFFSET('Measure Inputs'!$T$7,,,InputRows),$C42)*$L42*$N42*$O42</f>
        <v>0</v>
      </c>
      <c r="AK42" s="99">
        <f ca="1">INDEX(OFFSET('Measure Inputs'!$U$7,,,InputRows),$C42)*$L42*$N42*$O42</f>
        <v>0</v>
      </c>
      <c r="AL42" s="99">
        <f ca="1">INDEX(OFFSET('Measure Inputs'!$V$7,,,InputRows),$C42)*$L42*$N42*$O42</f>
        <v>0</v>
      </c>
      <c r="AM42" s="99">
        <f ca="1">INDEX(OFFSET('Measure Inputs'!$W$7,,,InputRows),$C42)*$L42*$N42*$O42</f>
        <v>0</v>
      </c>
      <c r="AN42" s="99">
        <f ca="1">INDEX(OFFSET('Measure Inputs'!$X$7,,,InputRows),$C42)*$L42</f>
        <v>0</v>
      </c>
      <c r="AO42" s="99"/>
      <c r="AP42" s="99">
        <f t="shared" ca="1" si="308"/>
        <v>0</v>
      </c>
      <c r="AQ42" s="37"/>
      <c r="AR42" s="99">
        <f ca="1">SUMPRODUCT(--($CX$9:$EX$9=$H42)*$AJ42,'General Inputs'!$K$40:$BK$40)+SUMPRODUCT(--($CX$9:$EX$9=$H42+$AH42)*-$AK42,'General Inputs'!$K$43:$BK$43)</f>
        <v>0</v>
      </c>
      <c r="AS42" s="99">
        <f ca="1">CONVERT(SUMPRODUCT($CX42:$EX42,'General Inputs'!$K$29:$BK$29,'General Inputs'!$K$40:$BK$40)*$M42,$Q$8,'General Inputs'!$E$17)</f>
        <v>0</v>
      </c>
      <c r="AT42" s="99">
        <f ca="1">SUMPRODUCT(--($CX$9:$EX$9=$H42)*$AN42,'General Inputs'!$K$40:$BK$40)</f>
        <v>0</v>
      </c>
      <c r="AU42" s="99">
        <f>SUMPRODUCT(--($CX$9:$EX$9=$H42)*$AO42,'General Inputs'!$K$40:$BK$40)</f>
        <v>0</v>
      </c>
      <c r="AV42" s="99">
        <f ca="1">CONVERT(SUMPRODUCT($CX42:$EX42,'General Inputs'!$K$40:$BK$40,OFFSET('General Inputs'!$K$34:$BK$34,MATCH($D42,'General Inputs'!$J$34:$J$35,0)-1,)),$Q$8,'General Inputs'!$G$32)</f>
        <v>0</v>
      </c>
      <c r="AW42" s="99">
        <f ca="1">CONVERT(SUMPRODUCT($CX42:$EX42,'General Inputs'!$K$27:$BK$27,'General Inputs'!$K$40:$BK$40)*$M42,$Q$8,'General Inputs'!$E$17)</f>
        <v>0</v>
      </c>
      <c r="AX42" s="99">
        <f ca="1">CONVERT(SUMPRODUCT($EZ42:$GZ42,'General Inputs'!$K$28:$BK$28,'General Inputs'!$K$40:$BK$40)*$M42,$Q$8,'General Inputs'!$E$17)</f>
        <v>0</v>
      </c>
      <c r="AY42" s="97">
        <f ca="1">SUMPRODUCT($CX42:$EX42,'General Inputs'!$K$40:$BK$40)</f>
        <v>0</v>
      </c>
      <c r="AZ42" s="37"/>
      <c r="BA42" s="99">
        <f t="shared" ca="1" si="356"/>
        <v>0</v>
      </c>
      <c r="BB42" s="101" t="e">
        <f t="shared" ca="1" si="357"/>
        <v>#DIV/0!</v>
      </c>
      <c r="BC42" s="99">
        <f t="shared" ca="1" si="309"/>
        <v>0</v>
      </c>
      <c r="BD42" s="99">
        <f t="shared" ca="1" si="310"/>
        <v>0</v>
      </c>
      <c r="BE42" s="99">
        <f t="shared" ca="1" si="311"/>
        <v>0</v>
      </c>
      <c r="BF42" s="99">
        <f t="shared" ca="1" si="312"/>
        <v>0</v>
      </c>
      <c r="BG42" s="99">
        <f t="shared" si="313"/>
        <v>0</v>
      </c>
      <c r="BH42" s="99">
        <f t="shared" ca="1" si="314"/>
        <v>0</v>
      </c>
      <c r="BI42" s="37"/>
      <c r="BJ42" s="99">
        <f t="shared" ca="1" si="358"/>
        <v>0</v>
      </c>
      <c r="BK42" s="101" t="e">
        <f t="shared" ca="1" si="359"/>
        <v>#DIV/0!</v>
      </c>
      <c r="BL42" s="99">
        <f t="shared" ca="1" si="315"/>
        <v>0</v>
      </c>
      <c r="BM42" s="99">
        <f t="shared" ca="1" si="165"/>
        <v>0</v>
      </c>
      <c r="BN42" s="99">
        <f t="shared" ca="1" si="316"/>
        <v>0</v>
      </c>
      <c r="BO42" s="99">
        <f t="shared" ca="1" si="317"/>
        <v>0</v>
      </c>
      <c r="BP42" s="99">
        <f t="shared" ca="1" si="318"/>
        <v>0</v>
      </c>
      <c r="BQ42" s="99">
        <f t="shared" si="319"/>
        <v>0</v>
      </c>
      <c r="BR42" s="99">
        <f t="shared" ca="1" si="320"/>
        <v>0</v>
      </c>
      <c r="BS42" s="37"/>
      <c r="BT42" s="99">
        <f t="shared" ca="1" si="360"/>
        <v>0</v>
      </c>
      <c r="BU42" s="101" t="e">
        <f t="shared" ca="1" si="361"/>
        <v>#DIV/0!</v>
      </c>
      <c r="BV42" s="101" t="e">
        <f t="shared" ca="1" si="321"/>
        <v>#DIV/0!</v>
      </c>
      <c r="BW42" s="99">
        <f t="shared" ca="1" si="322"/>
        <v>0</v>
      </c>
      <c r="BX42" s="99">
        <f t="shared" ca="1" si="323"/>
        <v>0</v>
      </c>
      <c r="BY42" s="99">
        <f t="shared" ca="1" si="324"/>
        <v>0</v>
      </c>
      <c r="BZ42" s="99">
        <f t="shared" ca="1" si="325"/>
        <v>0</v>
      </c>
      <c r="CA42" s="99">
        <f t="shared" ca="1" si="326"/>
        <v>0</v>
      </c>
      <c r="CB42" s="37"/>
      <c r="CC42" s="99">
        <f t="shared" ca="1" si="362"/>
        <v>0</v>
      </c>
      <c r="CD42" s="101" t="e">
        <f t="shared" ca="1" si="363"/>
        <v>#DIV/0!</v>
      </c>
      <c r="CE42" s="102" t="e">
        <f t="shared" ca="1" si="327"/>
        <v>#DIV/0!</v>
      </c>
      <c r="CF42" s="99">
        <f t="shared" ca="1" si="328"/>
        <v>0</v>
      </c>
      <c r="CG42" s="99">
        <f t="shared" ca="1" si="329"/>
        <v>0</v>
      </c>
      <c r="CH42" s="99">
        <f t="shared" ca="1" si="330"/>
        <v>0</v>
      </c>
      <c r="CI42" s="99">
        <f t="shared" ca="1" si="71"/>
        <v>0</v>
      </c>
      <c r="CJ42" s="99">
        <f t="shared" ca="1" si="72"/>
        <v>0</v>
      </c>
      <c r="CK42" s="99">
        <f t="shared" si="331"/>
        <v>0</v>
      </c>
      <c r="CL42" s="37"/>
      <c r="CM42" s="99">
        <f t="shared" ca="1" si="364"/>
        <v>0</v>
      </c>
      <c r="CN42" s="101" t="e">
        <f t="shared" ca="1" si="365"/>
        <v>#DIV/0!</v>
      </c>
      <c r="CO42" s="126"/>
      <c r="CP42" s="99">
        <f t="shared" ca="1" si="332"/>
        <v>0</v>
      </c>
      <c r="CQ42" s="99">
        <f t="shared" ca="1" si="333"/>
        <v>0</v>
      </c>
      <c r="CR42" s="99">
        <f t="shared" ca="1" si="334"/>
        <v>0</v>
      </c>
      <c r="CS42" s="99">
        <f t="shared" ca="1" si="73"/>
        <v>0</v>
      </c>
      <c r="CT42" s="99">
        <f t="shared" ca="1" si="335"/>
        <v>0</v>
      </c>
      <c r="CU42" s="99">
        <f t="shared" ca="1" si="336"/>
        <v>0</v>
      </c>
      <c r="CV42" s="99">
        <f t="shared" si="337"/>
        <v>0</v>
      </c>
      <c r="CW42" s="37"/>
      <c r="CX42" s="48">
        <f t="shared" ca="1" si="338"/>
        <v>0</v>
      </c>
      <c r="CY42" s="48">
        <f t="shared" ca="1" si="338"/>
        <v>0</v>
      </c>
      <c r="CZ42" s="48">
        <f t="shared" ca="1" si="338"/>
        <v>0</v>
      </c>
      <c r="DA42" s="48">
        <f t="shared" ca="1" si="338"/>
        <v>0</v>
      </c>
      <c r="DB42" s="48">
        <f t="shared" ca="1" si="338"/>
        <v>0</v>
      </c>
      <c r="DC42" s="48">
        <f t="shared" ca="1" si="338"/>
        <v>0</v>
      </c>
      <c r="DD42" s="48">
        <f t="shared" ca="1" si="338"/>
        <v>0</v>
      </c>
      <c r="DE42" s="48">
        <f t="shared" ca="1" si="338"/>
        <v>0</v>
      </c>
      <c r="DF42" s="48">
        <f t="shared" ca="1" si="338"/>
        <v>0</v>
      </c>
      <c r="DG42" s="48">
        <f t="shared" ca="1" si="338"/>
        <v>0</v>
      </c>
      <c r="DH42" s="48">
        <f t="shared" ca="1" si="339"/>
        <v>0</v>
      </c>
      <c r="DI42" s="48">
        <f t="shared" ca="1" si="339"/>
        <v>0</v>
      </c>
      <c r="DJ42" s="48">
        <f t="shared" ca="1" si="339"/>
        <v>0</v>
      </c>
      <c r="DK42" s="48">
        <f t="shared" ca="1" si="339"/>
        <v>0</v>
      </c>
      <c r="DL42" s="48">
        <f t="shared" ca="1" si="339"/>
        <v>0</v>
      </c>
      <c r="DM42" s="48">
        <f t="shared" ca="1" si="339"/>
        <v>0</v>
      </c>
      <c r="DN42" s="48">
        <f t="shared" ca="1" si="339"/>
        <v>0</v>
      </c>
      <c r="DO42" s="48">
        <f t="shared" ca="1" si="339"/>
        <v>0</v>
      </c>
      <c r="DP42" s="48">
        <f t="shared" ca="1" si="339"/>
        <v>0</v>
      </c>
      <c r="DQ42" s="48">
        <f t="shared" ca="1" si="339"/>
        <v>0</v>
      </c>
      <c r="DR42" s="48">
        <f t="shared" ca="1" si="340"/>
        <v>0</v>
      </c>
      <c r="DS42" s="48">
        <f t="shared" ca="1" si="340"/>
        <v>0</v>
      </c>
      <c r="DT42" s="48">
        <f t="shared" ca="1" si="340"/>
        <v>0</v>
      </c>
      <c r="DU42" s="48">
        <f t="shared" ca="1" si="340"/>
        <v>0</v>
      </c>
      <c r="DV42" s="48">
        <f t="shared" ca="1" si="340"/>
        <v>0</v>
      </c>
      <c r="DW42" s="48">
        <f t="shared" ca="1" si="340"/>
        <v>0</v>
      </c>
      <c r="DX42" s="48">
        <f t="shared" ca="1" si="340"/>
        <v>0</v>
      </c>
      <c r="DY42" s="48">
        <f t="shared" ca="1" si="340"/>
        <v>0</v>
      </c>
      <c r="DZ42" s="48">
        <f t="shared" ca="1" si="340"/>
        <v>0</v>
      </c>
      <c r="EA42" s="48">
        <f t="shared" ca="1" si="340"/>
        <v>0</v>
      </c>
      <c r="EB42" s="48">
        <f t="shared" ca="1" si="341"/>
        <v>0</v>
      </c>
      <c r="EC42" s="48">
        <f t="shared" ca="1" si="341"/>
        <v>0</v>
      </c>
      <c r="ED42" s="48">
        <f t="shared" ca="1" si="341"/>
        <v>0</v>
      </c>
      <c r="EE42" s="48">
        <f t="shared" ca="1" si="341"/>
        <v>0</v>
      </c>
      <c r="EF42" s="48">
        <f t="shared" ca="1" si="341"/>
        <v>0</v>
      </c>
      <c r="EG42" s="48">
        <f t="shared" ca="1" si="341"/>
        <v>0</v>
      </c>
      <c r="EH42" s="48">
        <f t="shared" ca="1" si="341"/>
        <v>0</v>
      </c>
      <c r="EI42" s="48">
        <f t="shared" ca="1" si="341"/>
        <v>0</v>
      </c>
      <c r="EJ42" s="48">
        <f t="shared" ca="1" si="341"/>
        <v>0</v>
      </c>
      <c r="EK42" s="48">
        <f t="shared" ca="1" si="341"/>
        <v>0</v>
      </c>
      <c r="EL42" s="48">
        <f t="shared" ca="1" si="342"/>
        <v>0</v>
      </c>
      <c r="EM42" s="48">
        <f t="shared" ca="1" si="342"/>
        <v>0</v>
      </c>
      <c r="EN42" s="48">
        <f t="shared" ca="1" si="342"/>
        <v>0</v>
      </c>
      <c r="EO42" s="48">
        <f t="shared" ca="1" si="342"/>
        <v>0</v>
      </c>
      <c r="EP42" s="48">
        <f t="shared" ca="1" si="342"/>
        <v>0</v>
      </c>
      <c r="EQ42" s="48">
        <f t="shared" ca="1" si="342"/>
        <v>0</v>
      </c>
      <c r="ER42" s="48">
        <f t="shared" ca="1" si="342"/>
        <v>0</v>
      </c>
      <c r="ES42" s="48">
        <f t="shared" ca="1" si="342"/>
        <v>0</v>
      </c>
      <c r="ET42" s="48">
        <f t="shared" ca="1" si="342"/>
        <v>0</v>
      </c>
      <c r="EU42" s="48">
        <f t="shared" ca="1" si="342"/>
        <v>0</v>
      </c>
      <c r="EV42" s="48">
        <f t="shared" ca="1" si="342"/>
        <v>0</v>
      </c>
      <c r="EW42" s="48">
        <f t="shared" ca="1" si="342"/>
        <v>0</v>
      </c>
      <c r="EX42" s="48">
        <f t="shared" ca="1" si="342"/>
        <v>0</v>
      </c>
      <c r="EY42" s="68"/>
      <c r="EZ42" s="48">
        <f t="shared" ca="1" si="343"/>
        <v>0</v>
      </c>
      <c r="FA42" s="48">
        <f t="shared" ca="1" si="343"/>
        <v>0</v>
      </c>
      <c r="FB42" s="48">
        <f t="shared" ca="1" si="343"/>
        <v>0</v>
      </c>
      <c r="FC42" s="48">
        <f t="shared" ca="1" si="343"/>
        <v>0</v>
      </c>
      <c r="FD42" s="48">
        <f t="shared" ca="1" si="343"/>
        <v>0</v>
      </c>
      <c r="FE42" s="48">
        <f t="shared" ca="1" si="343"/>
        <v>0</v>
      </c>
      <c r="FF42" s="48">
        <f t="shared" ca="1" si="343"/>
        <v>0</v>
      </c>
      <c r="FG42" s="48">
        <f t="shared" ca="1" si="343"/>
        <v>0</v>
      </c>
      <c r="FH42" s="48">
        <f t="shared" ca="1" si="343"/>
        <v>0</v>
      </c>
      <c r="FI42" s="48">
        <f t="shared" ca="1" si="343"/>
        <v>0</v>
      </c>
      <c r="FJ42" s="48">
        <f t="shared" ca="1" si="344"/>
        <v>0</v>
      </c>
      <c r="FK42" s="48">
        <f t="shared" ca="1" si="344"/>
        <v>0</v>
      </c>
      <c r="FL42" s="48">
        <f t="shared" ca="1" si="344"/>
        <v>0</v>
      </c>
      <c r="FM42" s="48">
        <f t="shared" ca="1" si="344"/>
        <v>0</v>
      </c>
      <c r="FN42" s="48">
        <f t="shared" ca="1" si="344"/>
        <v>0</v>
      </c>
      <c r="FO42" s="48">
        <f t="shared" ca="1" si="344"/>
        <v>0</v>
      </c>
      <c r="FP42" s="48">
        <f t="shared" ca="1" si="344"/>
        <v>0</v>
      </c>
      <c r="FQ42" s="48">
        <f t="shared" ca="1" si="344"/>
        <v>0</v>
      </c>
      <c r="FR42" s="48">
        <f t="shared" ca="1" si="344"/>
        <v>0</v>
      </c>
      <c r="FS42" s="48">
        <f t="shared" ca="1" si="344"/>
        <v>0</v>
      </c>
      <c r="FT42" s="48">
        <f t="shared" ca="1" si="345"/>
        <v>0</v>
      </c>
      <c r="FU42" s="48">
        <f t="shared" ca="1" si="345"/>
        <v>0</v>
      </c>
      <c r="FV42" s="48">
        <f t="shared" ca="1" si="345"/>
        <v>0</v>
      </c>
      <c r="FW42" s="48">
        <f t="shared" ca="1" si="345"/>
        <v>0</v>
      </c>
      <c r="FX42" s="48">
        <f t="shared" ca="1" si="345"/>
        <v>0</v>
      </c>
      <c r="FY42" s="48">
        <f t="shared" ca="1" si="345"/>
        <v>0</v>
      </c>
      <c r="FZ42" s="48">
        <f t="shared" ca="1" si="345"/>
        <v>0</v>
      </c>
      <c r="GA42" s="48">
        <f t="shared" ca="1" si="345"/>
        <v>0</v>
      </c>
      <c r="GB42" s="48">
        <f t="shared" ca="1" si="345"/>
        <v>0</v>
      </c>
      <c r="GC42" s="48">
        <f t="shared" ca="1" si="345"/>
        <v>0</v>
      </c>
      <c r="GD42" s="48">
        <f t="shared" ca="1" si="346"/>
        <v>0</v>
      </c>
      <c r="GE42" s="48">
        <f t="shared" ca="1" si="346"/>
        <v>0</v>
      </c>
      <c r="GF42" s="48">
        <f t="shared" ca="1" si="346"/>
        <v>0</v>
      </c>
      <c r="GG42" s="48">
        <f t="shared" ca="1" si="346"/>
        <v>0</v>
      </c>
      <c r="GH42" s="48">
        <f t="shared" ca="1" si="346"/>
        <v>0</v>
      </c>
      <c r="GI42" s="48">
        <f t="shared" ca="1" si="346"/>
        <v>0</v>
      </c>
      <c r="GJ42" s="48">
        <f t="shared" ca="1" si="346"/>
        <v>0</v>
      </c>
      <c r="GK42" s="48">
        <f t="shared" ca="1" si="346"/>
        <v>0</v>
      </c>
      <c r="GL42" s="48">
        <f t="shared" ca="1" si="346"/>
        <v>0</v>
      </c>
      <c r="GM42" s="48">
        <f t="shared" ca="1" si="346"/>
        <v>0</v>
      </c>
      <c r="GN42" s="48">
        <f t="shared" ca="1" si="347"/>
        <v>0</v>
      </c>
      <c r="GO42" s="48">
        <f t="shared" ca="1" si="347"/>
        <v>0</v>
      </c>
      <c r="GP42" s="48">
        <f t="shared" ca="1" si="347"/>
        <v>0</v>
      </c>
      <c r="GQ42" s="48">
        <f t="shared" ca="1" si="347"/>
        <v>0</v>
      </c>
      <c r="GR42" s="48">
        <f t="shared" ca="1" si="347"/>
        <v>0</v>
      </c>
      <c r="GS42" s="48">
        <f t="shared" ca="1" si="347"/>
        <v>0</v>
      </c>
      <c r="GT42" s="48">
        <f t="shared" ca="1" si="347"/>
        <v>0</v>
      </c>
      <c r="GU42" s="48">
        <f t="shared" ca="1" si="347"/>
        <v>0</v>
      </c>
      <c r="GV42" s="48">
        <f t="shared" ca="1" si="347"/>
        <v>0</v>
      </c>
      <c r="GW42" s="48">
        <f t="shared" ca="1" si="347"/>
        <v>0</v>
      </c>
      <c r="GX42" s="48">
        <f t="shared" ca="1" si="347"/>
        <v>0</v>
      </c>
      <c r="GY42" s="48">
        <f t="shared" ca="1" si="347"/>
        <v>0</v>
      </c>
      <c r="GZ42" s="48">
        <f t="shared" ca="1" si="347"/>
        <v>0</v>
      </c>
      <c r="HA42" s="68"/>
      <c r="HB42" s="148" t="str">
        <f t="shared" ca="1" si="74"/>
        <v>n/a</v>
      </c>
      <c r="HC42" s="148" t="str">
        <f t="shared" ca="1" si="75"/>
        <v>n/a</v>
      </c>
      <c r="HD42" s="148" t="str">
        <f t="shared" ca="1" si="76"/>
        <v>n/a</v>
      </c>
      <c r="HE42" s="148" t="str">
        <f t="shared" ca="1" si="77"/>
        <v>n/a</v>
      </c>
      <c r="HF42" s="148" t="str">
        <f t="shared" ca="1" si="78"/>
        <v>n/a</v>
      </c>
      <c r="HG42" s="146"/>
      <c r="HH42" s="147"/>
      <c r="HI42" s="147"/>
      <c r="HJ42" s="147"/>
      <c r="HK42" s="148"/>
      <c r="HL42" s="147"/>
      <c r="HM42" s="147"/>
      <c r="HN42" s="147"/>
      <c r="HO42" s="148"/>
      <c r="HP42" s="146"/>
      <c r="HQ42" s="147"/>
      <c r="HR42" s="147"/>
      <c r="HS42" s="147"/>
      <c r="HT42" s="148"/>
      <c r="HU42" s="147"/>
      <c r="HV42" s="147"/>
      <c r="HW42" s="147"/>
      <c r="HX42" s="148"/>
      <c r="HY42" s="149"/>
      <c r="HZ42" s="148"/>
      <c r="IA42" s="148"/>
      <c r="IB42" s="150"/>
      <c r="IC42" s="148"/>
      <c r="ID42" s="150"/>
      <c r="IE42" s="148"/>
      <c r="IF42" s="151"/>
    </row>
    <row r="43" spans="1:240" s="36" customFormat="1" ht="14.45" customHeight="1">
      <c r="A43" s="39"/>
      <c r="B43" s="50" t="str">
        <f t="shared" si="348"/>
        <v>Residential_High Efficiency HVAC_HVAC_Heat Pump SEER ≥15, EER ≥12.5, HSPF ≥8.5 Replace Electric Furnace_2017_Actual</v>
      </c>
      <c r="C43" s="50">
        <f>INDEX('Measure Inputs'!$D:$D,MATCH($B43,'Measure Inputs'!$B:$B,0))</f>
        <v>7</v>
      </c>
      <c r="D43" s="51" t="str">
        <f>'Measure Inputs'!G13</f>
        <v>Residential</v>
      </c>
      <c r="E43" s="51" t="str">
        <f>'Measure Inputs'!H13</f>
        <v>High Efficiency HVAC</v>
      </c>
      <c r="F43" s="51" t="str">
        <f>'Measure Inputs'!I13</f>
        <v>HVAC</v>
      </c>
      <c r="G43" s="51" t="str">
        <f>'Measure Inputs'!J13</f>
        <v>Heat Pump SEER ≥15, EER ≥12.5, HSPF ≥8.5 Replace Electric Furnace</v>
      </c>
      <c r="H43" s="51">
        <f>'Measure Inputs'!K13</f>
        <v>2017</v>
      </c>
      <c r="I43" s="51" t="str">
        <f>'Measure Inputs'!L13</f>
        <v>Actual</v>
      </c>
      <c r="J43" s="37"/>
      <c r="K43" s="98" t="str">
        <f ca="1">INDEX(OFFSET('Measure Inputs'!$O$7,,,InputRows),$C43)</f>
        <v>Units</v>
      </c>
      <c r="L43" s="38">
        <f ca="1">INDEX(OFFSET('Measure Inputs'!$Q$7,,,InputRows),$C43)</f>
        <v>0</v>
      </c>
      <c r="M43" s="165">
        <f>INDEX('General Inputs'!$E$14:$E$15,MATCH(D43,'General Inputs'!$D$14:$D$15,0))</f>
        <v>1.0469999999999999</v>
      </c>
      <c r="N43" s="54">
        <f ca="1">INDEX(OFFSET('Measure Inputs'!$Y$7,,,InputRows),$C43)</f>
        <v>1</v>
      </c>
      <c r="O43" s="54">
        <f ca="1">INDEX(OFFSET('Measure Inputs'!$Z$7,,,InputRows),$C43)</f>
        <v>1</v>
      </c>
      <c r="P43" s="37"/>
      <c r="Q43" s="125">
        <f ca="1">CONVERT(INDEX(OFFSET('Measure Inputs'!$AB$7,,,InputRows),$C43),'Measure Inputs'!$AB$6,Q$8)*$L43</f>
        <v>0</v>
      </c>
      <c r="R43" s="125">
        <f t="shared" ca="1" si="349"/>
        <v>0</v>
      </c>
      <c r="S43" s="125">
        <f t="shared" ca="1" si="350"/>
        <v>0</v>
      </c>
      <c r="T43" s="37"/>
      <c r="U43" s="125">
        <f ca="1">CONVERT(INDEX(OFFSET('Measure Inputs'!$AD$7,,,InputRows),$C43),'Measure Inputs'!$AD$6,U$8)*$L43</f>
        <v>0</v>
      </c>
      <c r="V43" s="125">
        <f t="shared" ca="1" si="351"/>
        <v>0</v>
      </c>
      <c r="W43" s="125">
        <f t="shared" ca="1" si="352"/>
        <v>0</v>
      </c>
      <c r="X43" s="37"/>
      <c r="Y43" s="125">
        <f ca="1">CONVERT(INDEX(OFFSET('Measure Inputs'!$AC$7,,,InputRows),$C43),'Measure Inputs'!$AC$6,Y$8)*$L43</f>
        <v>0</v>
      </c>
      <c r="Z43" s="125">
        <f t="shared" ref="Z43:AA43" ca="1" si="374">Y43*N43</f>
        <v>0</v>
      </c>
      <c r="AA43" s="125">
        <f t="shared" ca="1" si="374"/>
        <v>0</v>
      </c>
      <c r="AB43" s="37"/>
      <c r="AC43" s="125">
        <f ca="1">CONVERT(INDEX(OFFSET('Measure Inputs'!$AE$7,,,InputRows),$C43),'Measure Inputs'!$AE$6,AC$8)*$L43</f>
        <v>0</v>
      </c>
      <c r="AD43" s="125">
        <f t="shared" ref="AD43:AE43" ca="1" si="375">AC43*N43</f>
        <v>0</v>
      </c>
      <c r="AE43" s="125">
        <f t="shared" ca="1" si="375"/>
        <v>0</v>
      </c>
      <c r="AF43" s="37"/>
      <c r="AG43" s="96">
        <f ca="1">INDEX(OFFSET('Measure Inputs'!$R$7,,,InputRows),$C43)</f>
        <v>18</v>
      </c>
      <c r="AH43" s="96">
        <f ca="1">INDEX(OFFSET('Measure Inputs'!$S$7,,,InputRows),$C43)</f>
        <v>0</v>
      </c>
      <c r="AI43" s="96">
        <f t="shared" ca="1" si="355"/>
        <v>0</v>
      </c>
      <c r="AJ43" s="99">
        <f ca="1">INDEX(OFFSET('Measure Inputs'!$T$7,,,InputRows),$C43)*$L43*$N43*$O43</f>
        <v>0</v>
      </c>
      <c r="AK43" s="99">
        <f ca="1">INDEX(OFFSET('Measure Inputs'!$U$7,,,InputRows),$C43)*$L43*$N43*$O43</f>
        <v>0</v>
      </c>
      <c r="AL43" s="99">
        <f ca="1">INDEX(OFFSET('Measure Inputs'!$V$7,,,InputRows),$C43)*$L43*$N43*$O43</f>
        <v>0</v>
      </c>
      <c r="AM43" s="99">
        <f ca="1">INDEX(OFFSET('Measure Inputs'!$W$7,,,InputRows),$C43)*$L43*$N43*$O43</f>
        <v>0</v>
      </c>
      <c r="AN43" s="99">
        <f ca="1">INDEX(OFFSET('Measure Inputs'!$X$7,,,InputRows),$C43)*$L43</f>
        <v>0</v>
      </c>
      <c r="AO43" s="99"/>
      <c r="AP43" s="99">
        <f t="shared" ca="1" si="308"/>
        <v>0</v>
      </c>
      <c r="AQ43" s="37"/>
      <c r="AR43" s="99">
        <f ca="1">SUMPRODUCT(--($CX$9:$EX$9=$H43)*$AJ43,'General Inputs'!$K$40:$BK$40)+SUMPRODUCT(--($CX$9:$EX$9=$H43+$AH43)*-$AK43,'General Inputs'!$K$43:$BK$43)</f>
        <v>0</v>
      </c>
      <c r="AS43" s="99">
        <f ca="1">CONVERT(SUMPRODUCT($CX43:$EX43,'General Inputs'!$K$29:$BK$29,'General Inputs'!$K$40:$BK$40)*$M43,$Q$8,'General Inputs'!$E$17)</f>
        <v>0</v>
      </c>
      <c r="AT43" s="99">
        <f ca="1">SUMPRODUCT(--($CX$9:$EX$9=$H43)*$AN43,'General Inputs'!$K$40:$BK$40)</f>
        <v>0</v>
      </c>
      <c r="AU43" s="99">
        <f>SUMPRODUCT(--($CX$9:$EX$9=$H43)*$AO43,'General Inputs'!$K$40:$BK$40)</f>
        <v>0</v>
      </c>
      <c r="AV43" s="99">
        <f ca="1">CONVERT(SUMPRODUCT($CX43:$EX43,'General Inputs'!$K$40:$BK$40,OFFSET('General Inputs'!$K$34:$BK$34,MATCH($D43,'General Inputs'!$J$34:$J$35,0)-1,)),$Q$8,'General Inputs'!$G$32)</f>
        <v>0</v>
      </c>
      <c r="AW43" s="99">
        <f ca="1">CONVERT(SUMPRODUCT($CX43:$EX43,'General Inputs'!$K$27:$BK$27,'General Inputs'!$K$40:$BK$40)*$M43,$Q$8,'General Inputs'!$E$17)</f>
        <v>0</v>
      </c>
      <c r="AX43" s="99">
        <f ca="1">CONVERT(SUMPRODUCT($EZ43:$GZ43,'General Inputs'!$K$28:$BK$28,'General Inputs'!$K$40:$BK$40)*$M43,$Q$8,'General Inputs'!$E$17)</f>
        <v>0</v>
      </c>
      <c r="AY43" s="97">
        <f ca="1">SUMPRODUCT($CX43:$EX43,'General Inputs'!$K$40:$BK$40)</f>
        <v>0</v>
      </c>
      <c r="AZ43" s="37"/>
      <c r="BA43" s="99">
        <f t="shared" ca="1" si="356"/>
        <v>0</v>
      </c>
      <c r="BB43" s="101" t="e">
        <f t="shared" ca="1" si="357"/>
        <v>#DIV/0!</v>
      </c>
      <c r="BC43" s="99">
        <f t="shared" ca="1" si="309"/>
        <v>0</v>
      </c>
      <c r="BD43" s="99">
        <f t="shared" ca="1" si="310"/>
        <v>0</v>
      </c>
      <c r="BE43" s="99">
        <f t="shared" ca="1" si="311"/>
        <v>0</v>
      </c>
      <c r="BF43" s="99">
        <f t="shared" ca="1" si="312"/>
        <v>0</v>
      </c>
      <c r="BG43" s="99">
        <f t="shared" si="313"/>
        <v>0</v>
      </c>
      <c r="BH43" s="99">
        <f t="shared" ca="1" si="314"/>
        <v>0</v>
      </c>
      <c r="BI43" s="37"/>
      <c r="BJ43" s="99">
        <f t="shared" ca="1" si="358"/>
        <v>0</v>
      </c>
      <c r="BK43" s="101" t="e">
        <f t="shared" ca="1" si="359"/>
        <v>#DIV/0!</v>
      </c>
      <c r="BL43" s="99">
        <f t="shared" ca="1" si="315"/>
        <v>0</v>
      </c>
      <c r="BM43" s="99">
        <f t="shared" ca="1" si="165"/>
        <v>0</v>
      </c>
      <c r="BN43" s="99">
        <f t="shared" ca="1" si="316"/>
        <v>0</v>
      </c>
      <c r="BO43" s="99">
        <f t="shared" ca="1" si="317"/>
        <v>0</v>
      </c>
      <c r="BP43" s="99">
        <f t="shared" ca="1" si="318"/>
        <v>0</v>
      </c>
      <c r="BQ43" s="99">
        <f t="shared" si="319"/>
        <v>0</v>
      </c>
      <c r="BR43" s="99">
        <f t="shared" ca="1" si="320"/>
        <v>0</v>
      </c>
      <c r="BS43" s="37"/>
      <c r="BT43" s="99">
        <f t="shared" ca="1" si="360"/>
        <v>0</v>
      </c>
      <c r="BU43" s="101" t="e">
        <f t="shared" ca="1" si="361"/>
        <v>#DIV/0!</v>
      </c>
      <c r="BV43" s="101" t="e">
        <f t="shared" ca="1" si="321"/>
        <v>#DIV/0!</v>
      </c>
      <c r="BW43" s="99">
        <f t="shared" ca="1" si="322"/>
        <v>0</v>
      </c>
      <c r="BX43" s="99">
        <f t="shared" ca="1" si="323"/>
        <v>0</v>
      </c>
      <c r="BY43" s="99">
        <f t="shared" ca="1" si="324"/>
        <v>0</v>
      </c>
      <c r="BZ43" s="99">
        <f t="shared" ca="1" si="325"/>
        <v>0</v>
      </c>
      <c r="CA43" s="99">
        <f t="shared" ca="1" si="326"/>
        <v>0</v>
      </c>
      <c r="CB43" s="37"/>
      <c r="CC43" s="99">
        <f t="shared" ca="1" si="362"/>
        <v>0</v>
      </c>
      <c r="CD43" s="101" t="e">
        <f t="shared" ca="1" si="363"/>
        <v>#DIV/0!</v>
      </c>
      <c r="CE43" s="102" t="e">
        <f t="shared" ca="1" si="327"/>
        <v>#DIV/0!</v>
      </c>
      <c r="CF43" s="99">
        <f t="shared" ca="1" si="328"/>
        <v>0</v>
      </c>
      <c r="CG43" s="99">
        <f t="shared" ca="1" si="329"/>
        <v>0</v>
      </c>
      <c r="CH43" s="99">
        <f t="shared" ca="1" si="330"/>
        <v>0</v>
      </c>
      <c r="CI43" s="99">
        <f t="shared" ca="1" si="71"/>
        <v>0</v>
      </c>
      <c r="CJ43" s="99">
        <f t="shared" ca="1" si="72"/>
        <v>0</v>
      </c>
      <c r="CK43" s="99">
        <f t="shared" si="331"/>
        <v>0</v>
      </c>
      <c r="CL43" s="37"/>
      <c r="CM43" s="99">
        <f t="shared" ca="1" si="364"/>
        <v>0</v>
      </c>
      <c r="CN43" s="101" t="e">
        <f t="shared" ca="1" si="365"/>
        <v>#DIV/0!</v>
      </c>
      <c r="CO43" s="126"/>
      <c r="CP43" s="99">
        <f t="shared" ca="1" si="332"/>
        <v>0</v>
      </c>
      <c r="CQ43" s="99">
        <f t="shared" ca="1" si="333"/>
        <v>0</v>
      </c>
      <c r="CR43" s="99">
        <f t="shared" ca="1" si="334"/>
        <v>0</v>
      </c>
      <c r="CS43" s="99">
        <f t="shared" ca="1" si="73"/>
        <v>0</v>
      </c>
      <c r="CT43" s="99">
        <f t="shared" ca="1" si="335"/>
        <v>0</v>
      </c>
      <c r="CU43" s="99">
        <f t="shared" ca="1" si="336"/>
        <v>0</v>
      </c>
      <c r="CV43" s="99">
        <f t="shared" si="337"/>
        <v>0</v>
      </c>
      <c r="CW43" s="37"/>
      <c r="CX43" s="48">
        <f t="shared" ca="1" si="338"/>
        <v>0</v>
      </c>
      <c r="CY43" s="48">
        <f t="shared" ca="1" si="338"/>
        <v>0</v>
      </c>
      <c r="CZ43" s="48">
        <f t="shared" ca="1" si="338"/>
        <v>0</v>
      </c>
      <c r="DA43" s="48">
        <f t="shared" ca="1" si="338"/>
        <v>0</v>
      </c>
      <c r="DB43" s="48">
        <f t="shared" ca="1" si="338"/>
        <v>0</v>
      </c>
      <c r="DC43" s="48">
        <f t="shared" ca="1" si="338"/>
        <v>0</v>
      </c>
      <c r="DD43" s="48">
        <f t="shared" ca="1" si="338"/>
        <v>0</v>
      </c>
      <c r="DE43" s="48">
        <f t="shared" ca="1" si="338"/>
        <v>0</v>
      </c>
      <c r="DF43" s="48">
        <f t="shared" ca="1" si="338"/>
        <v>0</v>
      </c>
      <c r="DG43" s="48">
        <f t="shared" ca="1" si="338"/>
        <v>0</v>
      </c>
      <c r="DH43" s="48">
        <f t="shared" ca="1" si="339"/>
        <v>0</v>
      </c>
      <c r="DI43" s="48">
        <f t="shared" ca="1" si="339"/>
        <v>0</v>
      </c>
      <c r="DJ43" s="48">
        <f t="shared" ca="1" si="339"/>
        <v>0</v>
      </c>
      <c r="DK43" s="48">
        <f t="shared" ca="1" si="339"/>
        <v>0</v>
      </c>
      <c r="DL43" s="48">
        <f t="shared" ca="1" si="339"/>
        <v>0</v>
      </c>
      <c r="DM43" s="48">
        <f t="shared" ca="1" si="339"/>
        <v>0</v>
      </c>
      <c r="DN43" s="48">
        <f t="shared" ca="1" si="339"/>
        <v>0</v>
      </c>
      <c r="DO43" s="48">
        <f t="shared" ca="1" si="339"/>
        <v>0</v>
      </c>
      <c r="DP43" s="48">
        <f t="shared" ca="1" si="339"/>
        <v>0</v>
      </c>
      <c r="DQ43" s="48">
        <f t="shared" ca="1" si="339"/>
        <v>0</v>
      </c>
      <c r="DR43" s="48">
        <f t="shared" ca="1" si="340"/>
        <v>0</v>
      </c>
      <c r="DS43" s="48">
        <f t="shared" ca="1" si="340"/>
        <v>0</v>
      </c>
      <c r="DT43" s="48">
        <f t="shared" ca="1" si="340"/>
        <v>0</v>
      </c>
      <c r="DU43" s="48">
        <f t="shared" ca="1" si="340"/>
        <v>0</v>
      </c>
      <c r="DV43" s="48">
        <f t="shared" ca="1" si="340"/>
        <v>0</v>
      </c>
      <c r="DW43" s="48">
        <f t="shared" ca="1" si="340"/>
        <v>0</v>
      </c>
      <c r="DX43" s="48">
        <f t="shared" ca="1" si="340"/>
        <v>0</v>
      </c>
      <c r="DY43" s="48">
        <f t="shared" ca="1" si="340"/>
        <v>0</v>
      </c>
      <c r="DZ43" s="48">
        <f t="shared" ca="1" si="340"/>
        <v>0</v>
      </c>
      <c r="EA43" s="48">
        <f t="shared" ca="1" si="340"/>
        <v>0</v>
      </c>
      <c r="EB43" s="48">
        <f t="shared" ca="1" si="341"/>
        <v>0</v>
      </c>
      <c r="EC43" s="48">
        <f t="shared" ca="1" si="341"/>
        <v>0</v>
      </c>
      <c r="ED43" s="48">
        <f t="shared" ca="1" si="341"/>
        <v>0</v>
      </c>
      <c r="EE43" s="48">
        <f t="shared" ca="1" si="341"/>
        <v>0</v>
      </c>
      <c r="EF43" s="48">
        <f t="shared" ca="1" si="341"/>
        <v>0</v>
      </c>
      <c r="EG43" s="48">
        <f t="shared" ca="1" si="341"/>
        <v>0</v>
      </c>
      <c r="EH43" s="48">
        <f t="shared" ca="1" si="341"/>
        <v>0</v>
      </c>
      <c r="EI43" s="48">
        <f t="shared" ca="1" si="341"/>
        <v>0</v>
      </c>
      <c r="EJ43" s="48">
        <f t="shared" ca="1" si="341"/>
        <v>0</v>
      </c>
      <c r="EK43" s="48">
        <f t="shared" ca="1" si="341"/>
        <v>0</v>
      </c>
      <c r="EL43" s="48">
        <f t="shared" ca="1" si="342"/>
        <v>0</v>
      </c>
      <c r="EM43" s="48">
        <f t="shared" ca="1" si="342"/>
        <v>0</v>
      </c>
      <c r="EN43" s="48">
        <f t="shared" ca="1" si="342"/>
        <v>0</v>
      </c>
      <c r="EO43" s="48">
        <f t="shared" ca="1" si="342"/>
        <v>0</v>
      </c>
      <c r="EP43" s="48">
        <f t="shared" ca="1" si="342"/>
        <v>0</v>
      </c>
      <c r="EQ43" s="48">
        <f t="shared" ca="1" si="342"/>
        <v>0</v>
      </c>
      <c r="ER43" s="48">
        <f t="shared" ca="1" si="342"/>
        <v>0</v>
      </c>
      <c r="ES43" s="48">
        <f t="shared" ca="1" si="342"/>
        <v>0</v>
      </c>
      <c r="ET43" s="48">
        <f t="shared" ca="1" si="342"/>
        <v>0</v>
      </c>
      <c r="EU43" s="48">
        <f t="shared" ca="1" si="342"/>
        <v>0</v>
      </c>
      <c r="EV43" s="48">
        <f t="shared" ca="1" si="342"/>
        <v>0</v>
      </c>
      <c r="EW43" s="48">
        <f t="shared" ca="1" si="342"/>
        <v>0</v>
      </c>
      <c r="EX43" s="48">
        <f t="shared" ca="1" si="342"/>
        <v>0</v>
      </c>
      <c r="EY43" s="68"/>
      <c r="EZ43" s="48">
        <f t="shared" ca="1" si="343"/>
        <v>0</v>
      </c>
      <c r="FA43" s="48">
        <f t="shared" ca="1" si="343"/>
        <v>0</v>
      </c>
      <c r="FB43" s="48">
        <f t="shared" ca="1" si="343"/>
        <v>0</v>
      </c>
      <c r="FC43" s="48">
        <f t="shared" ca="1" si="343"/>
        <v>0</v>
      </c>
      <c r="FD43" s="48">
        <f t="shared" ca="1" si="343"/>
        <v>0</v>
      </c>
      <c r="FE43" s="48">
        <f t="shared" ca="1" si="343"/>
        <v>0</v>
      </c>
      <c r="FF43" s="48">
        <f t="shared" ca="1" si="343"/>
        <v>0</v>
      </c>
      <c r="FG43" s="48">
        <f t="shared" ca="1" si="343"/>
        <v>0</v>
      </c>
      <c r="FH43" s="48">
        <f t="shared" ca="1" si="343"/>
        <v>0</v>
      </c>
      <c r="FI43" s="48">
        <f t="shared" ca="1" si="343"/>
        <v>0</v>
      </c>
      <c r="FJ43" s="48">
        <f t="shared" ca="1" si="344"/>
        <v>0</v>
      </c>
      <c r="FK43" s="48">
        <f t="shared" ca="1" si="344"/>
        <v>0</v>
      </c>
      <c r="FL43" s="48">
        <f t="shared" ca="1" si="344"/>
        <v>0</v>
      </c>
      <c r="FM43" s="48">
        <f t="shared" ca="1" si="344"/>
        <v>0</v>
      </c>
      <c r="FN43" s="48">
        <f t="shared" ca="1" si="344"/>
        <v>0</v>
      </c>
      <c r="FO43" s="48">
        <f t="shared" ca="1" si="344"/>
        <v>0</v>
      </c>
      <c r="FP43" s="48">
        <f t="shared" ca="1" si="344"/>
        <v>0</v>
      </c>
      <c r="FQ43" s="48">
        <f t="shared" ca="1" si="344"/>
        <v>0</v>
      </c>
      <c r="FR43" s="48">
        <f t="shared" ca="1" si="344"/>
        <v>0</v>
      </c>
      <c r="FS43" s="48">
        <f t="shared" ca="1" si="344"/>
        <v>0</v>
      </c>
      <c r="FT43" s="48">
        <f t="shared" ca="1" si="345"/>
        <v>0</v>
      </c>
      <c r="FU43" s="48">
        <f t="shared" ca="1" si="345"/>
        <v>0</v>
      </c>
      <c r="FV43" s="48">
        <f t="shared" ca="1" si="345"/>
        <v>0</v>
      </c>
      <c r="FW43" s="48">
        <f t="shared" ca="1" si="345"/>
        <v>0</v>
      </c>
      <c r="FX43" s="48">
        <f t="shared" ca="1" si="345"/>
        <v>0</v>
      </c>
      <c r="FY43" s="48">
        <f t="shared" ca="1" si="345"/>
        <v>0</v>
      </c>
      <c r="FZ43" s="48">
        <f t="shared" ca="1" si="345"/>
        <v>0</v>
      </c>
      <c r="GA43" s="48">
        <f t="shared" ca="1" si="345"/>
        <v>0</v>
      </c>
      <c r="GB43" s="48">
        <f t="shared" ca="1" si="345"/>
        <v>0</v>
      </c>
      <c r="GC43" s="48">
        <f t="shared" ca="1" si="345"/>
        <v>0</v>
      </c>
      <c r="GD43" s="48">
        <f t="shared" ca="1" si="346"/>
        <v>0</v>
      </c>
      <c r="GE43" s="48">
        <f t="shared" ca="1" si="346"/>
        <v>0</v>
      </c>
      <c r="GF43" s="48">
        <f t="shared" ca="1" si="346"/>
        <v>0</v>
      </c>
      <c r="GG43" s="48">
        <f t="shared" ca="1" si="346"/>
        <v>0</v>
      </c>
      <c r="GH43" s="48">
        <f t="shared" ca="1" si="346"/>
        <v>0</v>
      </c>
      <c r="GI43" s="48">
        <f t="shared" ca="1" si="346"/>
        <v>0</v>
      </c>
      <c r="GJ43" s="48">
        <f t="shared" ca="1" si="346"/>
        <v>0</v>
      </c>
      <c r="GK43" s="48">
        <f t="shared" ca="1" si="346"/>
        <v>0</v>
      </c>
      <c r="GL43" s="48">
        <f t="shared" ca="1" si="346"/>
        <v>0</v>
      </c>
      <c r="GM43" s="48">
        <f t="shared" ca="1" si="346"/>
        <v>0</v>
      </c>
      <c r="GN43" s="48">
        <f t="shared" ca="1" si="347"/>
        <v>0</v>
      </c>
      <c r="GO43" s="48">
        <f t="shared" ca="1" si="347"/>
        <v>0</v>
      </c>
      <c r="GP43" s="48">
        <f t="shared" ca="1" si="347"/>
        <v>0</v>
      </c>
      <c r="GQ43" s="48">
        <f t="shared" ca="1" si="347"/>
        <v>0</v>
      </c>
      <c r="GR43" s="48">
        <f t="shared" ca="1" si="347"/>
        <v>0</v>
      </c>
      <c r="GS43" s="48">
        <f t="shared" ca="1" si="347"/>
        <v>0</v>
      </c>
      <c r="GT43" s="48">
        <f t="shared" ca="1" si="347"/>
        <v>0</v>
      </c>
      <c r="GU43" s="48">
        <f t="shared" ca="1" si="347"/>
        <v>0</v>
      </c>
      <c r="GV43" s="48">
        <f t="shared" ca="1" si="347"/>
        <v>0</v>
      </c>
      <c r="GW43" s="48">
        <f t="shared" ca="1" si="347"/>
        <v>0</v>
      </c>
      <c r="GX43" s="48">
        <f t="shared" ca="1" si="347"/>
        <v>0</v>
      </c>
      <c r="GY43" s="48">
        <f t="shared" ca="1" si="347"/>
        <v>0</v>
      </c>
      <c r="GZ43" s="48">
        <f t="shared" ca="1" si="347"/>
        <v>0</v>
      </c>
      <c r="HA43" s="68"/>
      <c r="HB43" s="148" t="str">
        <f t="shared" ca="1" si="74"/>
        <v>n/a</v>
      </c>
      <c r="HC43" s="148" t="str">
        <f t="shared" ca="1" si="75"/>
        <v>n/a</v>
      </c>
      <c r="HD43" s="148" t="str">
        <f t="shared" ca="1" si="76"/>
        <v>n/a</v>
      </c>
      <c r="HE43" s="148" t="str">
        <f t="shared" ca="1" si="77"/>
        <v>n/a</v>
      </c>
      <c r="HF43" s="148" t="str">
        <f t="shared" ca="1" si="78"/>
        <v>n/a</v>
      </c>
      <c r="HG43" s="146"/>
      <c r="HH43" s="147"/>
      <c r="HI43" s="147"/>
      <c r="HJ43" s="147"/>
      <c r="HK43" s="148"/>
      <c r="HL43" s="147"/>
      <c r="HM43" s="147"/>
      <c r="HN43" s="147"/>
      <c r="HO43" s="148"/>
      <c r="HP43" s="146"/>
      <c r="HQ43" s="147"/>
      <c r="HR43" s="147"/>
      <c r="HS43" s="147"/>
      <c r="HT43" s="148"/>
      <c r="HU43" s="147"/>
      <c r="HV43" s="147"/>
      <c r="HW43" s="147"/>
      <c r="HX43" s="148"/>
      <c r="HY43" s="149"/>
      <c r="HZ43" s="148"/>
      <c r="IA43" s="148"/>
      <c r="IB43" s="150"/>
      <c r="IC43" s="148"/>
      <c r="ID43" s="150"/>
      <c r="IE43" s="148"/>
      <c r="IF43" s="151"/>
    </row>
    <row r="44" spans="1:240" s="36" customFormat="1" ht="14.45" customHeight="1">
      <c r="A44" s="39"/>
      <c r="B44" s="50" t="str">
        <f t="shared" ref="B44:B99" si="376">D44&amp;"_"&amp;E44&amp;"_"&amp;F44&amp;"_"&amp;G44&amp;"_"&amp;H44&amp;"_"&amp;I44</f>
        <v>Residential_High Efficiency HVAC_HVAC_CAC SEER ≥15, EER ≥12.5_2017_Actual</v>
      </c>
      <c r="C44" s="50">
        <f>INDEX('Measure Inputs'!$D:$D,MATCH($B44,'Measure Inputs'!$B:$B,0))</f>
        <v>8</v>
      </c>
      <c r="D44" s="51" t="str">
        <f>'Measure Inputs'!G14</f>
        <v>Residential</v>
      </c>
      <c r="E44" s="51" t="str">
        <f>'Measure Inputs'!H14</f>
        <v>High Efficiency HVAC</v>
      </c>
      <c r="F44" s="51" t="str">
        <f>'Measure Inputs'!I14</f>
        <v>HVAC</v>
      </c>
      <c r="G44" s="51" t="str">
        <f>'Measure Inputs'!J14</f>
        <v>CAC SEER ≥15, EER ≥12.5</v>
      </c>
      <c r="H44" s="51">
        <f>'Measure Inputs'!K14</f>
        <v>2017</v>
      </c>
      <c r="I44" s="51" t="str">
        <f>'Measure Inputs'!L14</f>
        <v>Actual</v>
      </c>
      <c r="J44" s="37"/>
      <c r="K44" s="98" t="str">
        <f ca="1">INDEX(OFFSET('Measure Inputs'!$O$7,,,InputRows),$C44)</f>
        <v>Units</v>
      </c>
      <c r="L44" s="38">
        <f ca="1">INDEX(OFFSET('Measure Inputs'!$Q$7,,,InputRows),$C44)</f>
        <v>3</v>
      </c>
      <c r="M44" s="165">
        <f>INDEX('General Inputs'!$E$14:$E$15,MATCH(D44,'General Inputs'!$D$14:$D$15,0))</f>
        <v>1.0469999999999999</v>
      </c>
      <c r="N44" s="54">
        <f ca="1">INDEX(OFFSET('Measure Inputs'!$Y$7,,,InputRows),$C44)</f>
        <v>1</v>
      </c>
      <c r="O44" s="54">
        <f ca="1">INDEX(OFFSET('Measure Inputs'!$Z$7,,,InputRows),$C44)</f>
        <v>1</v>
      </c>
      <c r="P44" s="37"/>
      <c r="Q44" s="125">
        <f ca="1">CONVERT(INDEX(OFFSET('Measure Inputs'!$AB$7,,,InputRows),$C44),'Measure Inputs'!$AB$6,Q$8)*$L44</f>
        <v>923.71100000000001</v>
      </c>
      <c r="R44" s="125">
        <f t="shared" ref="R44:R99" ca="1" si="377">Q44*N44</f>
        <v>923.71100000000001</v>
      </c>
      <c r="S44" s="125">
        <f t="shared" ref="S44:S99" ca="1" si="378">R44*O44</f>
        <v>923.71100000000001</v>
      </c>
      <c r="T44" s="37"/>
      <c r="U44" s="125">
        <f ca="1">CONVERT(INDEX(OFFSET('Measure Inputs'!$AD$7,,,InputRows),$C44),'Measure Inputs'!$AD$6,U$8)*$L44</f>
        <v>0</v>
      </c>
      <c r="V44" s="125">
        <f t="shared" ref="V44:V99" ca="1" si="379">U44*N44</f>
        <v>0</v>
      </c>
      <c r="W44" s="125">
        <f t="shared" ref="W44:W99" ca="1" si="380">V44*O44</f>
        <v>0</v>
      </c>
      <c r="X44" s="37"/>
      <c r="Y44" s="125">
        <f ca="1">CONVERT(INDEX(OFFSET('Measure Inputs'!$AC$7,,,InputRows),$C44),'Measure Inputs'!$AC$6,Y$8)*$L44</f>
        <v>1.4510000000000001</v>
      </c>
      <c r="Z44" s="125">
        <f t="shared" ref="Z44:Z99" ca="1" si="381">Y44*N44</f>
        <v>1.4510000000000001</v>
      </c>
      <c r="AA44" s="125">
        <f t="shared" ref="AA44:AA99" ca="1" si="382">Z44*O44</f>
        <v>1.4510000000000001</v>
      </c>
      <c r="AB44" s="37"/>
      <c r="AC44" s="125">
        <f ca="1">CONVERT(INDEX(OFFSET('Measure Inputs'!$AE$7,,,InputRows),$C44),'Measure Inputs'!$AE$6,AC$8)*$L44</f>
        <v>0</v>
      </c>
      <c r="AD44" s="125">
        <f t="shared" ref="AD44:AD99" ca="1" si="383">AC44*N44</f>
        <v>0</v>
      </c>
      <c r="AE44" s="125">
        <f t="shared" ref="AE44:AE99" ca="1" si="384">AD44*O44</f>
        <v>0</v>
      </c>
      <c r="AF44" s="37"/>
      <c r="AG44" s="96">
        <f ca="1">INDEX(OFFSET('Measure Inputs'!$R$7,,,InputRows),$C44)</f>
        <v>18</v>
      </c>
      <c r="AH44" s="96">
        <f ca="1">INDEX(OFFSET('Measure Inputs'!$S$7,,,InputRows),$C44)</f>
        <v>0</v>
      </c>
      <c r="AI44" s="96">
        <f t="shared" ref="AI44:AI99" ca="1" si="385">SUM(CX44:EX44)</f>
        <v>16626.797999999995</v>
      </c>
      <c r="AJ44" s="99">
        <f ca="1">INDEX(OFFSET('Measure Inputs'!$T$7,,,InputRows),$C44)*$L44*$N44*$O44</f>
        <v>324</v>
      </c>
      <c r="AK44" s="99">
        <f ca="1">INDEX(OFFSET('Measure Inputs'!$U$7,,,InputRows),$C44)*$L44*$N44*$O44</f>
        <v>0</v>
      </c>
      <c r="AL44" s="99">
        <f ca="1">INDEX(OFFSET('Measure Inputs'!$V$7,,,InputRows),$C44)*$L44*$N44*$O44</f>
        <v>0</v>
      </c>
      <c r="AM44" s="99">
        <f ca="1">INDEX(OFFSET('Measure Inputs'!$W$7,,,InputRows),$C44)*$L44*$N44*$O44</f>
        <v>0</v>
      </c>
      <c r="AN44" s="99">
        <f ca="1">INDEX(OFFSET('Measure Inputs'!$X$7,,,InputRows),$C44)*$L44</f>
        <v>540</v>
      </c>
      <c r="AO44" s="99"/>
      <c r="AP44" s="99">
        <f t="shared" ref="AP44:AP99" ca="1" si="386">AO44+AN44</f>
        <v>540</v>
      </c>
      <c r="AQ44" s="37"/>
      <c r="AR44" s="99">
        <f ca="1">SUMPRODUCT(--($CX$9:$EX$9=$H44)*$AJ44,'General Inputs'!$K$40:$BK$40)+SUMPRODUCT(--($CX$9:$EX$9=$H44+$AH44)*-$AK44,'General Inputs'!$K$43:$BK$43)</f>
        <v>324</v>
      </c>
      <c r="AS44" s="99">
        <f ca="1">CONVERT(SUMPRODUCT($CX44:$EX44,'General Inputs'!$K$29:$BK$29,'General Inputs'!$K$40:$BK$40)*$M44,$Q$8,'General Inputs'!$E$17)</f>
        <v>106.19687160832703</v>
      </c>
      <c r="AT44" s="99">
        <f ca="1">SUMPRODUCT(--($CX$9:$EX$9=$H44)*$AN44,'General Inputs'!$K$40:$BK$40)</f>
        <v>540</v>
      </c>
      <c r="AU44" s="99">
        <f>SUMPRODUCT(--($CX$9:$EX$9=$H44)*$AO44,'General Inputs'!$K$40:$BK$40)</f>
        <v>0</v>
      </c>
      <c r="AV44" s="99">
        <f ca="1">CONVERT(SUMPRODUCT($CX44:$EX44,'General Inputs'!$K$40:$BK$40,OFFSET('General Inputs'!$K$34:$BK$34,MATCH($D44,'General Inputs'!$J$34:$J$35,0)-1,)),$Q$8,'General Inputs'!$G$32)</f>
        <v>1374.8570883234388</v>
      </c>
      <c r="AW44" s="99">
        <f ca="1">CONVERT(SUMPRODUCT($CX44:$EX44,'General Inputs'!$K$27:$BK$27,'General Inputs'!$K$40:$BK$40)*$M44,$Q$8,'General Inputs'!$E$17)</f>
        <v>282.02528662182334</v>
      </c>
      <c r="AX44" s="99">
        <f ca="1">CONVERT(SUMPRODUCT($EZ44:$GZ44,'General Inputs'!$K$28:$BK$28,'General Inputs'!$K$40:$BK$40)*$M44,$Q$8,'General Inputs'!$E$17)</f>
        <v>318.64927866635566</v>
      </c>
      <c r="AY44" s="97">
        <f ca="1">SUMPRODUCT($CX44:$EX44,'General Inputs'!$K$40:$BK$40)</f>
        <v>8897.3400700687871</v>
      </c>
      <c r="AZ44" s="37"/>
      <c r="BA44" s="99">
        <f t="shared" ref="BA44:BA99" ca="1" si="387">BD44-BC44</f>
        <v>276.674565288179</v>
      </c>
      <c r="BB44" s="101">
        <f t="shared" ref="BB44:BB99" ca="1" si="388">BD44/BC44</f>
        <v>1.853933843482034</v>
      </c>
      <c r="BC44" s="99">
        <f t="shared" ca="1" si="309"/>
        <v>324</v>
      </c>
      <c r="BD44" s="99">
        <f t="shared" ca="1" si="310"/>
        <v>600.674565288179</v>
      </c>
      <c r="BE44" s="99">
        <f t="shared" ca="1" si="311"/>
        <v>282.02528662182334</v>
      </c>
      <c r="BF44" s="99">
        <f t="shared" ca="1" si="312"/>
        <v>318.64927866635566</v>
      </c>
      <c r="BG44" s="99">
        <f t="shared" si="313"/>
        <v>0</v>
      </c>
      <c r="BH44" s="99">
        <f t="shared" ca="1" si="314"/>
        <v>324</v>
      </c>
      <c r="BI44" s="37"/>
      <c r="BJ44" s="99">
        <f t="shared" ref="BJ44:BJ99" ca="1" si="389">BM44-BL44</f>
        <v>382.871436896506</v>
      </c>
      <c r="BK44" s="101">
        <f t="shared" ref="BK44:BK99" ca="1" si="390">BM44/BL44</f>
        <v>2.1817019657299568</v>
      </c>
      <c r="BL44" s="99">
        <f t="shared" ca="1" si="315"/>
        <v>324</v>
      </c>
      <c r="BM44" s="99">
        <f t="shared" ca="1" si="165"/>
        <v>706.871436896506</v>
      </c>
      <c r="BN44" s="99">
        <f t="shared" ca="1" si="316"/>
        <v>282.02528662182334</v>
      </c>
      <c r="BO44" s="99">
        <f t="shared" ca="1" si="317"/>
        <v>318.64927866635566</v>
      </c>
      <c r="BP44" s="99">
        <f t="shared" ca="1" si="318"/>
        <v>106.19687160832703</v>
      </c>
      <c r="BQ44" s="99">
        <f t="shared" si="319"/>
        <v>0</v>
      </c>
      <c r="BR44" s="99">
        <f t="shared" ca="1" si="320"/>
        <v>324</v>
      </c>
      <c r="BS44" s="37"/>
      <c r="BT44" s="99">
        <f t="shared" ref="BT44:BT99" ca="1" si="391">BX44-BW44</f>
        <v>1590.8570883234388</v>
      </c>
      <c r="BU44" s="101">
        <f t="shared" ref="BU44:BU99" ca="1" si="392">BX44/BW44</f>
        <v>5.9100527417390083</v>
      </c>
      <c r="BV44" s="101">
        <f t="shared" ca="1" si="321"/>
        <v>3.0456580992716447</v>
      </c>
      <c r="BW44" s="99">
        <f t="shared" ca="1" si="322"/>
        <v>324</v>
      </c>
      <c r="BX44" s="99">
        <f t="shared" ca="1" si="323"/>
        <v>1914.8570883234388</v>
      </c>
      <c r="BY44" s="99">
        <f t="shared" ca="1" si="324"/>
        <v>1374.8570883234388</v>
      </c>
      <c r="BZ44" s="99">
        <f t="shared" ca="1" si="325"/>
        <v>540</v>
      </c>
      <c r="CA44" s="99">
        <f t="shared" ca="1" si="326"/>
        <v>324</v>
      </c>
      <c r="CB44" s="37"/>
      <c r="CC44" s="99">
        <f t="shared" ref="CC44:CC99" ca="1" si="393">CG44-CF44</f>
        <v>60.674565288178997</v>
      </c>
      <c r="CD44" s="101">
        <f t="shared" ref="CD44:CD99" ca="1" si="394">CG44/CF44</f>
        <v>1.1123603060892204</v>
      </c>
      <c r="CE44" s="102">
        <f t="shared" ca="1" si="327"/>
        <v>-1.2913254536351391</v>
      </c>
      <c r="CF44" s="99">
        <f t="shared" ca="1" si="328"/>
        <v>540</v>
      </c>
      <c r="CG44" s="99">
        <f t="shared" ca="1" si="329"/>
        <v>600.674565288179</v>
      </c>
      <c r="CH44" s="99">
        <f t="shared" ca="1" si="330"/>
        <v>282.02528662182334</v>
      </c>
      <c r="CI44" s="99">
        <f t="shared" ca="1" si="71"/>
        <v>318.64927866635566</v>
      </c>
      <c r="CJ44" s="99">
        <f t="shared" ca="1" si="72"/>
        <v>540</v>
      </c>
      <c r="CK44" s="99">
        <f t="shared" si="331"/>
        <v>0</v>
      </c>
      <c r="CL44" s="37"/>
      <c r="CM44" s="99">
        <f t="shared" ref="CM44:CM99" ca="1" si="395">CQ44-CP44</f>
        <v>-1314.1825230352597</v>
      </c>
      <c r="CN44" s="101">
        <f t="shared" ref="CN44:CN99" ca="1" si="396">CQ44/CP44</f>
        <v>0.31369159032860366</v>
      </c>
      <c r="CO44" s="126"/>
      <c r="CP44" s="99">
        <f t="shared" ca="1" si="332"/>
        <v>1914.8570883234388</v>
      </c>
      <c r="CQ44" s="99">
        <f t="shared" ca="1" si="333"/>
        <v>600.674565288179</v>
      </c>
      <c r="CR44" s="99">
        <f t="shared" ca="1" si="334"/>
        <v>282.02528662182334</v>
      </c>
      <c r="CS44" s="99">
        <f t="shared" ca="1" si="73"/>
        <v>318.64927866635566</v>
      </c>
      <c r="CT44" s="99">
        <f t="shared" ca="1" si="335"/>
        <v>1374.8570883234388</v>
      </c>
      <c r="CU44" s="99">
        <f t="shared" ca="1" si="336"/>
        <v>540</v>
      </c>
      <c r="CV44" s="99">
        <f t="shared" si="337"/>
        <v>0</v>
      </c>
      <c r="CW44" s="37"/>
      <c r="CX44" s="48">
        <f t="shared" ref="CX44:DM59" ca="1" si="397">IF(AND($H44&lt;=CX$9,$H44+$AG44&gt;CX$9),IF(AND($H44+$AH44&lt;=CX$9,$AH44&gt;0),$W44,$S44),0)</f>
        <v>923.71100000000001</v>
      </c>
      <c r="CY44" s="48">
        <f t="shared" ca="1" si="397"/>
        <v>923.71100000000001</v>
      </c>
      <c r="CZ44" s="48">
        <f t="shared" ca="1" si="397"/>
        <v>923.71100000000001</v>
      </c>
      <c r="DA44" s="48">
        <f t="shared" ca="1" si="397"/>
        <v>923.71100000000001</v>
      </c>
      <c r="DB44" s="48">
        <f t="shared" ca="1" si="397"/>
        <v>923.71100000000001</v>
      </c>
      <c r="DC44" s="48">
        <f t="shared" ca="1" si="397"/>
        <v>923.71100000000001</v>
      </c>
      <c r="DD44" s="48">
        <f t="shared" ca="1" si="397"/>
        <v>923.71100000000001</v>
      </c>
      <c r="DE44" s="48">
        <f t="shared" ca="1" si="397"/>
        <v>923.71100000000001</v>
      </c>
      <c r="DF44" s="48">
        <f t="shared" ca="1" si="397"/>
        <v>923.71100000000001</v>
      </c>
      <c r="DG44" s="48">
        <f t="shared" ca="1" si="397"/>
        <v>923.71100000000001</v>
      </c>
      <c r="DH44" s="48">
        <f t="shared" ca="1" si="397"/>
        <v>923.71100000000001</v>
      </c>
      <c r="DI44" s="48">
        <f t="shared" ca="1" si="397"/>
        <v>923.71100000000001</v>
      </c>
      <c r="DJ44" s="48">
        <f t="shared" ca="1" si="397"/>
        <v>923.71100000000001</v>
      </c>
      <c r="DK44" s="48">
        <f t="shared" ca="1" si="397"/>
        <v>923.71100000000001</v>
      </c>
      <c r="DL44" s="48">
        <f t="shared" ca="1" si="397"/>
        <v>923.71100000000001</v>
      </c>
      <c r="DM44" s="48">
        <f t="shared" ca="1" si="397"/>
        <v>923.71100000000001</v>
      </c>
      <c r="DN44" s="48">
        <f t="shared" ref="DN44:EC59" ca="1" si="398">IF(AND($H44&lt;=DN$9,$H44+$AG44&gt;DN$9),IF(AND($H44+$AH44&lt;=DN$9,$AH44&gt;0),$W44,$S44),0)</f>
        <v>923.71100000000001</v>
      </c>
      <c r="DO44" s="48">
        <f t="shared" ca="1" si="398"/>
        <v>923.71100000000001</v>
      </c>
      <c r="DP44" s="48">
        <f t="shared" ca="1" si="398"/>
        <v>0</v>
      </c>
      <c r="DQ44" s="48">
        <f t="shared" ca="1" si="398"/>
        <v>0</v>
      </c>
      <c r="DR44" s="48">
        <f t="shared" ca="1" si="398"/>
        <v>0</v>
      </c>
      <c r="DS44" s="48">
        <f t="shared" ca="1" si="398"/>
        <v>0</v>
      </c>
      <c r="DT44" s="48">
        <f t="shared" ca="1" si="398"/>
        <v>0</v>
      </c>
      <c r="DU44" s="48">
        <f t="shared" ca="1" si="398"/>
        <v>0</v>
      </c>
      <c r="DV44" s="48">
        <f t="shared" ca="1" si="398"/>
        <v>0</v>
      </c>
      <c r="DW44" s="48">
        <f t="shared" ca="1" si="398"/>
        <v>0</v>
      </c>
      <c r="DX44" s="48">
        <f t="shared" ca="1" si="398"/>
        <v>0</v>
      </c>
      <c r="DY44" s="48">
        <f t="shared" ca="1" si="398"/>
        <v>0</v>
      </c>
      <c r="DZ44" s="48">
        <f t="shared" ca="1" si="398"/>
        <v>0</v>
      </c>
      <c r="EA44" s="48">
        <f t="shared" ca="1" si="398"/>
        <v>0</v>
      </c>
      <c r="EB44" s="48">
        <f t="shared" ca="1" si="398"/>
        <v>0</v>
      </c>
      <c r="EC44" s="48">
        <f t="shared" ca="1" si="398"/>
        <v>0</v>
      </c>
      <c r="ED44" s="48">
        <f t="shared" ref="ED44:ES59" ca="1" si="399">IF(AND($H44&lt;=ED$9,$H44+$AG44&gt;ED$9),IF(AND($H44+$AH44&lt;=ED$9,$AH44&gt;0),$W44,$S44),0)</f>
        <v>0</v>
      </c>
      <c r="EE44" s="48">
        <f t="shared" ca="1" si="399"/>
        <v>0</v>
      </c>
      <c r="EF44" s="48">
        <f t="shared" ca="1" si="399"/>
        <v>0</v>
      </c>
      <c r="EG44" s="48">
        <f t="shared" ca="1" si="399"/>
        <v>0</v>
      </c>
      <c r="EH44" s="48">
        <f t="shared" ca="1" si="399"/>
        <v>0</v>
      </c>
      <c r="EI44" s="48">
        <f t="shared" ca="1" si="399"/>
        <v>0</v>
      </c>
      <c r="EJ44" s="48">
        <f t="shared" ca="1" si="399"/>
        <v>0</v>
      </c>
      <c r="EK44" s="48">
        <f t="shared" ca="1" si="399"/>
        <v>0</v>
      </c>
      <c r="EL44" s="48">
        <f t="shared" ca="1" si="399"/>
        <v>0</v>
      </c>
      <c r="EM44" s="48">
        <f t="shared" ca="1" si="399"/>
        <v>0</v>
      </c>
      <c r="EN44" s="48">
        <f t="shared" ca="1" si="399"/>
        <v>0</v>
      </c>
      <c r="EO44" s="48">
        <f t="shared" ca="1" si="399"/>
        <v>0</v>
      </c>
      <c r="EP44" s="48">
        <f t="shared" ca="1" si="399"/>
        <v>0</v>
      </c>
      <c r="EQ44" s="48">
        <f t="shared" ca="1" si="399"/>
        <v>0</v>
      </c>
      <c r="ER44" s="48">
        <f t="shared" ca="1" si="399"/>
        <v>0</v>
      </c>
      <c r="ES44" s="48">
        <f t="shared" ca="1" si="399"/>
        <v>0</v>
      </c>
      <c r="ET44" s="48">
        <f t="shared" ref="ET44:EX94" ca="1" si="400">IF(AND($H44&lt;=ET$9,$H44+$AG44&gt;ET$9),IF(AND($H44+$AH44&lt;=ET$9,$AH44&gt;0),$W44,$S44),0)</f>
        <v>0</v>
      </c>
      <c r="EU44" s="48">
        <f t="shared" ca="1" si="400"/>
        <v>0</v>
      </c>
      <c r="EV44" s="48">
        <f t="shared" ca="1" si="400"/>
        <v>0</v>
      </c>
      <c r="EW44" s="48">
        <f t="shared" ca="1" si="400"/>
        <v>0</v>
      </c>
      <c r="EX44" s="48">
        <f t="shared" ca="1" si="400"/>
        <v>0</v>
      </c>
      <c r="EY44" s="68"/>
      <c r="EZ44" s="48">
        <f t="shared" ref="EZ44:FO59" ca="1" si="401">IF(AND($H44&lt;=EZ$9,$H44+$AG44&gt;EZ$9),IF(AND($H44+$AH44&lt;=EZ$9,$AH44&gt;0),$AE44,$AA44),0)</f>
        <v>1.4510000000000001</v>
      </c>
      <c r="FA44" s="48">
        <f t="shared" ca="1" si="401"/>
        <v>1.4510000000000001</v>
      </c>
      <c r="FB44" s="48">
        <f t="shared" ca="1" si="401"/>
        <v>1.4510000000000001</v>
      </c>
      <c r="FC44" s="48">
        <f t="shared" ca="1" si="401"/>
        <v>1.4510000000000001</v>
      </c>
      <c r="FD44" s="48">
        <f t="shared" ca="1" si="401"/>
        <v>1.4510000000000001</v>
      </c>
      <c r="FE44" s="48">
        <f t="shared" ca="1" si="401"/>
        <v>1.4510000000000001</v>
      </c>
      <c r="FF44" s="48">
        <f t="shared" ca="1" si="401"/>
        <v>1.4510000000000001</v>
      </c>
      <c r="FG44" s="48">
        <f t="shared" ca="1" si="401"/>
        <v>1.4510000000000001</v>
      </c>
      <c r="FH44" s="48">
        <f t="shared" ca="1" si="401"/>
        <v>1.4510000000000001</v>
      </c>
      <c r="FI44" s="48">
        <f t="shared" ca="1" si="401"/>
        <v>1.4510000000000001</v>
      </c>
      <c r="FJ44" s="48">
        <f t="shared" ca="1" si="401"/>
        <v>1.4510000000000001</v>
      </c>
      <c r="FK44" s="48">
        <f t="shared" ca="1" si="401"/>
        <v>1.4510000000000001</v>
      </c>
      <c r="FL44" s="48">
        <f t="shared" ca="1" si="401"/>
        <v>1.4510000000000001</v>
      </c>
      <c r="FM44" s="48">
        <f t="shared" ca="1" si="401"/>
        <v>1.4510000000000001</v>
      </c>
      <c r="FN44" s="48">
        <f t="shared" ca="1" si="401"/>
        <v>1.4510000000000001</v>
      </c>
      <c r="FO44" s="48">
        <f t="shared" ca="1" si="401"/>
        <v>1.4510000000000001</v>
      </c>
      <c r="FP44" s="48">
        <f t="shared" ref="FP44:GE59" ca="1" si="402">IF(AND($H44&lt;=FP$9,$H44+$AG44&gt;FP$9),IF(AND($H44+$AH44&lt;=FP$9,$AH44&gt;0),$AE44,$AA44),0)</f>
        <v>1.4510000000000001</v>
      </c>
      <c r="FQ44" s="48">
        <f t="shared" ca="1" si="402"/>
        <v>1.4510000000000001</v>
      </c>
      <c r="FR44" s="48">
        <f t="shared" ca="1" si="402"/>
        <v>0</v>
      </c>
      <c r="FS44" s="48">
        <f t="shared" ca="1" si="402"/>
        <v>0</v>
      </c>
      <c r="FT44" s="48">
        <f t="shared" ca="1" si="402"/>
        <v>0</v>
      </c>
      <c r="FU44" s="48">
        <f t="shared" ca="1" si="402"/>
        <v>0</v>
      </c>
      <c r="FV44" s="48">
        <f t="shared" ca="1" si="402"/>
        <v>0</v>
      </c>
      <c r="FW44" s="48">
        <f t="shared" ca="1" si="402"/>
        <v>0</v>
      </c>
      <c r="FX44" s="48">
        <f t="shared" ca="1" si="402"/>
        <v>0</v>
      </c>
      <c r="FY44" s="48">
        <f t="shared" ca="1" si="402"/>
        <v>0</v>
      </c>
      <c r="FZ44" s="48">
        <f t="shared" ca="1" si="402"/>
        <v>0</v>
      </c>
      <c r="GA44" s="48">
        <f t="shared" ca="1" si="402"/>
        <v>0</v>
      </c>
      <c r="GB44" s="48">
        <f t="shared" ca="1" si="402"/>
        <v>0</v>
      </c>
      <c r="GC44" s="48">
        <f t="shared" ca="1" si="402"/>
        <v>0</v>
      </c>
      <c r="GD44" s="48">
        <f t="shared" ca="1" si="402"/>
        <v>0</v>
      </c>
      <c r="GE44" s="48">
        <f t="shared" ca="1" si="402"/>
        <v>0</v>
      </c>
      <c r="GF44" s="48">
        <f t="shared" ref="GF44:GU59" ca="1" si="403">IF(AND($H44&lt;=GF$9,$H44+$AG44&gt;GF$9),IF(AND($H44+$AH44&lt;=GF$9,$AH44&gt;0),$AE44,$AA44),0)</f>
        <v>0</v>
      </c>
      <c r="GG44" s="48">
        <f t="shared" ca="1" si="403"/>
        <v>0</v>
      </c>
      <c r="GH44" s="48">
        <f t="shared" ca="1" si="403"/>
        <v>0</v>
      </c>
      <c r="GI44" s="48">
        <f t="shared" ca="1" si="403"/>
        <v>0</v>
      </c>
      <c r="GJ44" s="48">
        <f t="shared" ca="1" si="403"/>
        <v>0</v>
      </c>
      <c r="GK44" s="48">
        <f t="shared" ca="1" si="403"/>
        <v>0</v>
      </c>
      <c r="GL44" s="48">
        <f t="shared" ca="1" si="403"/>
        <v>0</v>
      </c>
      <c r="GM44" s="48">
        <f t="shared" ca="1" si="403"/>
        <v>0</v>
      </c>
      <c r="GN44" s="48">
        <f t="shared" ca="1" si="403"/>
        <v>0</v>
      </c>
      <c r="GO44" s="48">
        <f t="shared" ca="1" si="403"/>
        <v>0</v>
      </c>
      <c r="GP44" s="48">
        <f t="shared" ca="1" si="403"/>
        <v>0</v>
      </c>
      <c r="GQ44" s="48">
        <f t="shared" ca="1" si="403"/>
        <v>0</v>
      </c>
      <c r="GR44" s="48">
        <f t="shared" ca="1" si="403"/>
        <v>0</v>
      </c>
      <c r="GS44" s="48">
        <f t="shared" ca="1" si="403"/>
        <v>0</v>
      </c>
      <c r="GT44" s="48">
        <f t="shared" ca="1" si="403"/>
        <v>0</v>
      </c>
      <c r="GU44" s="48">
        <f t="shared" ca="1" si="403"/>
        <v>0</v>
      </c>
      <c r="GV44" s="48">
        <f t="shared" ref="GV44:GZ94" ca="1" si="404">IF(AND($H44&lt;=GV$9,$H44+$AG44&gt;GV$9),IF(AND($H44+$AH44&lt;=GV$9,$AH44&gt;0),$AE44,$AA44),0)</f>
        <v>0</v>
      </c>
      <c r="GW44" s="48">
        <f t="shared" ca="1" si="404"/>
        <v>0</v>
      </c>
      <c r="GX44" s="48">
        <f t="shared" ca="1" si="404"/>
        <v>0</v>
      </c>
      <c r="GY44" s="48">
        <f t="shared" ca="1" si="404"/>
        <v>0</v>
      </c>
      <c r="GZ44" s="48">
        <f t="shared" ca="1" si="404"/>
        <v>0</v>
      </c>
      <c r="HA44" s="68"/>
      <c r="HB44" s="148">
        <f t="shared" ca="1" si="74"/>
        <v>1.853933843482034</v>
      </c>
      <c r="HC44" s="148">
        <f t="shared" ref="HC44:HC99" ca="1" si="405">IFERROR(CD44,"n/a")</f>
        <v>1.1123603060892204</v>
      </c>
      <c r="HD44" s="148">
        <f t="shared" ca="1" si="76"/>
        <v>2.1817019657299568</v>
      </c>
      <c r="HE44" s="148">
        <f t="shared" ref="HE44:HE99" ca="1" si="406">IFERROR(BU44,"n/a")</f>
        <v>5.9100527417390083</v>
      </c>
      <c r="HF44" s="148">
        <f t="shared" ref="HF44:HF99" ca="1" si="407">IFERROR(CN44,"n/a")</f>
        <v>0.31369159032860366</v>
      </c>
      <c r="HG44" s="146"/>
      <c r="HH44" s="147"/>
      <c r="HI44" s="147"/>
      <c r="HJ44" s="147"/>
      <c r="HK44" s="148"/>
      <c r="HL44" s="147"/>
      <c r="HM44" s="147"/>
      <c r="HN44" s="147"/>
      <c r="HO44" s="148"/>
      <c r="HP44" s="146"/>
      <c r="HQ44" s="147"/>
      <c r="HR44" s="147"/>
      <c r="HS44" s="147"/>
      <c r="HT44" s="148"/>
      <c r="HU44" s="147"/>
      <c r="HV44" s="147"/>
      <c r="HW44" s="147"/>
      <c r="HX44" s="148"/>
      <c r="HY44" s="149"/>
      <c r="HZ44" s="148"/>
      <c r="IA44" s="148"/>
      <c r="IB44" s="150"/>
      <c r="IC44" s="148"/>
      <c r="ID44" s="150"/>
      <c r="IE44" s="148"/>
      <c r="IF44" s="151"/>
    </row>
    <row r="45" spans="1:240" s="36" customFormat="1" ht="14.45" customHeight="1">
      <c r="A45" s="39"/>
      <c r="B45" s="50" t="str">
        <f t="shared" si="376"/>
        <v>Residential_High Efficiency HVAC_HVAC_Ductless Mini-Split AC SEER ≥19, EER ≥12.8_2017_Actual</v>
      </c>
      <c r="C45" s="50">
        <f>INDEX('Measure Inputs'!$D:$D,MATCH($B45,'Measure Inputs'!$B:$B,0))</f>
        <v>9</v>
      </c>
      <c r="D45" s="51" t="str">
        <f>'Measure Inputs'!G15</f>
        <v>Residential</v>
      </c>
      <c r="E45" s="51" t="str">
        <f>'Measure Inputs'!H15</f>
        <v>High Efficiency HVAC</v>
      </c>
      <c r="F45" s="51" t="str">
        <f>'Measure Inputs'!I15</f>
        <v>HVAC</v>
      </c>
      <c r="G45" s="51" t="str">
        <f>'Measure Inputs'!J15</f>
        <v>Ductless Mini-Split AC SEER ≥19, EER ≥12.8</v>
      </c>
      <c r="H45" s="51">
        <f>'Measure Inputs'!K15</f>
        <v>2017</v>
      </c>
      <c r="I45" s="51" t="str">
        <f>'Measure Inputs'!L15</f>
        <v>Actual</v>
      </c>
      <c r="J45" s="37"/>
      <c r="K45" s="98" t="str">
        <f ca="1">INDEX(OFFSET('Measure Inputs'!$O$7,,,InputRows),$C45)</f>
        <v>Units</v>
      </c>
      <c r="L45" s="38">
        <f ca="1">INDEX(OFFSET('Measure Inputs'!$Q$7,,,InputRows),$C45)</f>
        <v>0</v>
      </c>
      <c r="M45" s="165">
        <f>INDEX('General Inputs'!$E$14:$E$15,MATCH(D45,'General Inputs'!$D$14:$D$15,0))</f>
        <v>1.0469999999999999</v>
      </c>
      <c r="N45" s="54">
        <f ca="1">INDEX(OFFSET('Measure Inputs'!$Y$7,,,InputRows),$C45)</f>
        <v>1</v>
      </c>
      <c r="O45" s="54">
        <f ca="1">INDEX(OFFSET('Measure Inputs'!$Z$7,,,InputRows),$C45)</f>
        <v>1</v>
      </c>
      <c r="P45" s="37"/>
      <c r="Q45" s="125">
        <f ca="1">CONVERT(INDEX(OFFSET('Measure Inputs'!$AB$7,,,InputRows),$C45),'Measure Inputs'!$AB$6,Q$8)*$L45</f>
        <v>0</v>
      </c>
      <c r="R45" s="125">
        <f t="shared" ca="1" si="377"/>
        <v>0</v>
      </c>
      <c r="S45" s="125">
        <f t="shared" ca="1" si="378"/>
        <v>0</v>
      </c>
      <c r="T45" s="37"/>
      <c r="U45" s="125">
        <f ca="1">CONVERT(INDEX(OFFSET('Measure Inputs'!$AD$7,,,InputRows),$C45),'Measure Inputs'!$AD$6,U$8)*$L45</f>
        <v>0</v>
      </c>
      <c r="V45" s="125">
        <f t="shared" ca="1" si="379"/>
        <v>0</v>
      </c>
      <c r="W45" s="125">
        <f t="shared" ca="1" si="380"/>
        <v>0</v>
      </c>
      <c r="X45" s="37"/>
      <c r="Y45" s="125">
        <f ca="1">CONVERT(INDEX(OFFSET('Measure Inputs'!$AC$7,,,InputRows),$C45),'Measure Inputs'!$AC$6,Y$8)*$L45</f>
        <v>0</v>
      </c>
      <c r="Z45" s="125">
        <f t="shared" ca="1" si="381"/>
        <v>0</v>
      </c>
      <c r="AA45" s="125">
        <f t="shared" ca="1" si="382"/>
        <v>0</v>
      </c>
      <c r="AB45" s="37"/>
      <c r="AC45" s="125">
        <f ca="1">CONVERT(INDEX(OFFSET('Measure Inputs'!$AE$7,,,InputRows),$C45),'Measure Inputs'!$AE$6,AC$8)*$L45</f>
        <v>0</v>
      </c>
      <c r="AD45" s="125">
        <f t="shared" ca="1" si="383"/>
        <v>0</v>
      </c>
      <c r="AE45" s="125">
        <f t="shared" ca="1" si="384"/>
        <v>0</v>
      </c>
      <c r="AF45" s="37"/>
      <c r="AG45" s="96">
        <f ca="1">INDEX(OFFSET('Measure Inputs'!$R$7,,,InputRows),$C45)</f>
        <v>18</v>
      </c>
      <c r="AH45" s="96">
        <f ca="1">INDEX(OFFSET('Measure Inputs'!$S$7,,,InputRows),$C45)</f>
        <v>0</v>
      </c>
      <c r="AI45" s="96">
        <f t="shared" ca="1" si="385"/>
        <v>0</v>
      </c>
      <c r="AJ45" s="99">
        <f ca="1">INDEX(OFFSET('Measure Inputs'!$T$7,,,InputRows),$C45)*$L45*$N45*$O45</f>
        <v>0</v>
      </c>
      <c r="AK45" s="99">
        <f ca="1">INDEX(OFFSET('Measure Inputs'!$U$7,,,InputRows),$C45)*$L45*$N45*$O45</f>
        <v>0</v>
      </c>
      <c r="AL45" s="99">
        <f ca="1">INDEX(OFFSET('Measure Inputs'!$V$7,,,InputRows),$C45)*$L45*$N45*$O45</f>
        <v>0</v>
      </c>
      <c r="AM45" s="99">
        <f ca="1">INDEX(OFFSET('Measure Inputs'!$W$7,,,InputRows),$C45)*$L45*$N45*$O45</f>
        <v>0</v>
      </c>
      <c r="AN45" s="99">
        <f ca="1">INDEX(OFFSET('Measure Inputs'!$X$7,,,InputRows),$C45)*$L45</f>
        <v>0</v>
      </c>
      <c r="AO45" s="99"/>
      <c r="AP45" s="99">
        <f t="shared" ca="1" si="386"/>
        <v>0</v>
      </c>
      <c r="AQ45" s="37"/>
      <c r="AR45" s="99">
        <f ca="1">SUMPRODUCT(--($CX$9:$EX$9=$H45)*$AJ45,'General Inputs'!$K$40:$BK$40)+SUMPRODUCT(--($CX$9:$EX$9=$H45+$AH45)*-$AK45,'General Inputs'!$K$43:$BK$43)</f>
        <v>0</v>
      </c>
      <c r="AS45" s="99">
        <f ca="1">CONVERT(SUMPRODUCT($CX45:$EX45,'General Inputs'!$K$29:$BK$29,'General Inputs'!$K$40:$BK$40)*$M45,$Q$8,'General Inputs'!$E$17)</f>
        <v>0</v>
      </c>
      <c r="AT45" s="99">
        <f ca="1">SUMPRODUCT(--($CX$9:$EX$9=$H45)*$AN45,'General Inputs'!$K$40:$BK$40)</f>
        <v>0</v>
      </c>
      <c r="AU45" s="99">
        <f>SUMPRODUCT(--($CX$9:$EX$9=$H45)*$AO45,'General Inputs'!$K$40:$BK$40)</f>
        <v>0</v>
      </c>
      <c r="AV45" s="99">
        <f ca="1">CONVERT(SUMPRODUCT($CX45:$EX45,'General Inputs'!$K$40:$BK$40,OFFSET('General Inputs'!$K$34:$BK$34,MATCH($D45,'General Inputs'!$J$34:$J$35,0)-1,)),$Q$8,'General Inputs'!$G$32)</f>
        <v>0</v>
      </c>
      <c r="AW45" s="99">
        <f ca="1">CONVERT(SUMPRODUCT($CX45:$EX45,'General Inputs'!$K$27:$BK$27,'General Inputs'!$K$40:$BK$40)*$M45,$Q$8,'General Inputs'!$E$17)</f>
        <v>0</v>
      </c>
      <c r="AX45" s="99">
        <f ca="1">CONVERT(SUMPRODUCT($EZ45:$GZ45,'General Inputs'!$K$28:$BK$28,'General Inputs'!$K$40:$BK$40)*$M45,$Q$8,'General Inputs'!$E$17)</f>
        <v>0</v>
      </c>
      <c r="AY45" s="97">
        <f ca="1">SUMPRODUCT($CX45:$EX45,'General Inputs'!$K$40:$BK$40)</f>
        <v>0</v>
      </c>
      <c r="AZ45" s="37"/>
      <c r="BA45" s="99">
        <f t="shared" ca="1" si="387"/>
        <v>0</v>
      </c>
      <c r="BB45" s="101" t="e">
        <f t="shared" ca="1" si="388"/>
        <v>#DIV/0!</v>
      </c>
      <c r="BC45" s="99">
        <f t="shared" ca="1" si="309"/>
        <v>0</v>
      </c>
      <c r="BD45" s="99">
        <f t="shared" ca="1" si="310"/>
        <v>0</v>
      </c>
      <c r="BE45" s="99">
        <f t="shared" ca="1" si="311"/>
        <v>0</v>
      </c>
      <c r="BF45" s="99">
        <f t="shared" ca="1" si="312"/>
        <v>0</v>
      </c>
      <c r="BG45" s="99">
        <f t="shared" si="313"/>
        <v>0</v>
      </c>
      <c r="BH45" s="99">
        <f t="shared" ca="1" si="314"/>
        <v>0</v>
      </c>
      <c r="BI45" s="37"/>
      <c r="BJ45" s="99">
        <f t="shared" ca="1" si="389"/>
        <v>0</v>
      </c>
      <c r="BK45" s="101" t="e">
        <f t="shared" ca="1" si="390"/>
        <v>#DIV/0!</v>
      </c>
      <c r="BL45" s="99">
        <f t="shared" ca="1" si="315"/>
        <v>0</v>
      </c>
      <c r="BM45" s="99">
        <f t="shared" ca="1" si="165"/>
        <v>0</v>
      </c>
      <c r="BN45" s="99">
        <f t="shared" ca="1" si="316"/>
        <v>0</v>
      </c>
      <c r="BO45" s="99">
        <f t="shared" ca="1" si="317"/>
        <v>0</v>
      </c>
      <c r="BP45" s="99">
        <f t="shared" ca="1" si="318"/>
        <v>0</v>
      </c>
      <c r="BQ45" s="99">
        <f t="shared" si="319"/>
        <v>0</v>
      </c>
      <c r="BR45" s="99">
        <f t="shared" ca="1" si="320"/>
        <v>0</v>
      </c>
      <c r="BS45" s="37"/>
      <c r="BT45" s="99">
        <f t="shared" ca="1" si="391"/>
        <v>0</v>
      </c>
      <c r="BU45" s="101" t="e">
        <f t="shared" ca="1" si="392"/>
        <v>#DIV/0!</v>
      </c>
      <c r="BV45" s="101" t="e">
        <f t="shared" ca="1" si="321"/>
        <v>#DIV/0!</v>
      </c>
      <c r="BW45" s="99">
        <f t="shared" ca="1" si="322"/>
        <v>0</v>
      </c>
      <c r="BX45" s="99">
        <f t="shared" ca="1" si="323"/>
        <v>0</v>
      </c>
      <c r="BY45" s="99">
        <f t="shared" ca="1" si="324"/>
        <v>0</v>
      </c>
      <c r="BZ45" s="99">
        <f t="shared" ca="1" si="325"/>
        <v>0</v>
      </c>
      <c r="CA45" s="99">
        <f t="shared" ca="1" si="326"/>
        <v>0</v>
      </c>
      <c r="CB45" s="37"/>
      <c r="CC45" s="99">
        <f t="shared" ca="1" si="393"/>
        <v>0</v>
      </c>
      <c r="CD45" s="101" t="e">
        <f t="shared" ca="1" si="394"/>
        <v>#DIV/0!</v>
      </c>
      <c r="CE45" s="102" t="e">
        <f t="shared" ca="1" si="327"/>
        <v>#DIV/0!</v>
      </c>
      <c r="CF45" s="99">
        <f t="shared" ca="1" si="328"/>
        <v>0</v>
      </c>
      <c r="CG45" s="99">
        <f t="shared" ca="1" si="329"/>
        <v>0</v>
      </c>
      <c r="CH45" s="99">
        <f t="shared" ca="1" si="330"/>
        <v>0</v>
      </c>
      <c r="CI45" s="99">
        <f t="shared" ca="1" si="71"/>
        <v>0</v>
      </c>
      <c r="CJ45" s="99">
        <f t="shared" ca="1" si="72"/>
        <v>0</v>
      </c>
      <c r="CK45" s="99">
        <f t="shared" si="331"/>
        <v>0</v>
      </c>
      <c r="CL45" s="37"/>
      <c r="CM45" s="99">
        <f t="shared" ca="1" si="395"/>
        <v>0</v>
      </c>
      <c r="CN45" s="101" t="e">
        <f t="shared" ca="1" si="396"/>
        <v>#DIV/0!</v>
      </c>
      <c r="CO45" s="126"/>
      <c r="CP45" s="99">
        <f t="shared" ca="1" si="332"/>
        <v>0</v>
      </c>
      <c r="CQ45" s="99">
        <f t="shared" ca="1" si="333"/>
        <v>0</v>
      </c>
      <c r="CR45" s="99">
        <f t="shared" ca="1" si="334"/>
        <v>0</v>
      </c>
      <c r="CS45" s="99">
        <f t="shared" ca="1" si="73"/>
        <v>0</v>
      </c>
      <c r="CT45" s="99">
        <f t="shared" ca="1" si="335"/>
        <v>0</v>
      </c>
      <c r="CU45" s="99">
        <f t="shared" ca="1" si="336"/>
        <v>0</v>
      </c>
      <c r="CV45" s="99">
        <f t="shared" si="337"/>
        <v>0</v>
      </c>
      <c r="CW45" s="37"/>
      <c r="CX45" s="48">
        <f t="shared" ca="1" si="397"/>
        <v>0</v>
      </c>
      <c r="CY45" s="48">
        <f t="shared" ca="1" si="397"/>
        <v>0</v>
      </c>
      <c r="CZ45" s="48">
        <f t="shared" ca="1" si="397"/>
        <v>0</v>
      </c>
      <c r="DA45" s="48">
        <f t="shared" ca="1" si="397"/>
        <v>0</v>
      </c>
      <c r="DB45" s="48">
        <f t="shared" ca="1" si="397"/>
        <v>0</v>
      </c>
      <c r="DC45" s="48">
        <f t="shared" ca="1" si="397"/>
        <v>0</v>
      </c>
      <c r="DD45" s="48">
        <f t="shared" ca="1" si="397"/>
        <v>0</v>
      </c>
      <c r="DE45" s="48">
        <f t="shared" ca="1" si="397"/>
        <v>0</v>
      </c>
      <c r="DF45" s="48">
        <f t="shared" ca="1" si="397"/>
        <v>0</v>
      </c>
      <c r="DG45" s="48">
        <f t="shared" ca="1" si="397"/>
        <v>0</v>
      </c>
      <c r="DH45" s="48">
        <f t="shared" ca="1" si="397"/>
        <v>0</v>
      </c>
      <c r="DI45" s="48">
        <f t="shared" ca="1" si="397"/>
        <v>0</v>
      </c>
      <c r="DJ45" s="48">
        <f t="shared" ca="1" si="397"/>
        <v>0</v>
      </c>
      <c r="DK45" s="48">
        <f t="shared" ca="1" si="397"/>
        <v>0</v>
      </c>
      <c r="DL45" s="48">
        <f t="shared" ca="1" si="397"/>
        <v>0</v>
      </c>
      <c r="DM45" s="48">
        <f t="shared" ca="1" si="397"/>
        <v>0</v>
      </c>
      <c r="DN45" s="48">
        <f t="shared" ca="1" si="398"/>
        <v>0</v>
      </c>
      <c r="DO45" s="48">
        <f t="shared" ca="1" si="398"/>
        <v>0</v>
      </c>
      <c r="DP45" s="48">
        <f t="shared" ca="1" si="398"/>
        <v>0</v>
      </c>
      <c r="DQ45" s="48">
        <f t="shared" ca="1" si="398"/>
        <v>0</v>
      </c>
      <c r="DR45" s="48">
        <f t="shared" ca="1" si="398"/>
        <v>0</v>
      </c>
      <c r="DS45" s="48">
        <f t="shared" ca="1" si="398"/>
        <v>0</v>
      </c>
      <c r="DT45" s="48">
        <f t="shared" ca="1" si="398"/>
        <v>0</v>
      </c>
      <c r="DU45" s="48">
        <f t="shared" ca="1" si="398"/>
        <v>0</v>
      </c>
      <c r="DV45" s="48">
        <f t="shared" ca="1" si="398"/>
        <v>0</v>
      </c>
      <c r="DW45" s="48">
        <f t="shared" ca="1" si="398"/>
        <v>0</v>
      </c>
      <c r="DX45" s="48">
        <f t="shared" ca="1" si="398"/>
        <v>0</v>
      </c>
      <c r="DY45" s="48">
        <f t="shared" ca="1" si="398"/>
        <v>0</v>
      </c>
      <c r="DZ45" s="48">
        <f t="shared" ca="1" si="398"/>
        <v>0</v>
      </c>
      <c r="EA45" s="48">
        <f t="shared" ca="1" si="398"/>
        <v>0</v>
      </c>
      <c r="EB45" s="48">
        <f t="shared" ca="1" si="398"/>
        <v>0</v>
      </c>
      <c r="EC45" s="48">
        <f t="shared" ca="1" si="398"/>
        <v>0</v>
      </c>
      <c r="ED45" s="48">
        <f t="shared" ca="1" si="399"/>
        <v>0</v>
      </c>
      <c r="EE45" s="48">
        <f t="shared" ca="1" si="399"/>
        <v>0</v>
      </c>
      <c r="EF45" s="48">
        <f t="shared" ca="1" si="399"/>
        <v>0</v>
      </c>
      <c r="EG45" s="48">
        <f t="shared" ca="1" si="399"/>
        <v>0</v>
      </c>
      <c r="EH45" s="48">
        <f t="shared" ca="1" si="399"/>
        <v>0</v>
      </c>
      <c r="EI45" s="48">
        <f t="shared" ca="1" si="399"/>
        <v>0</v>
      </c>
      <c r="EJ45" s="48">
        <f t="shared" ca="1" si="399"/>
        <v>0</v>
      </c>
      <c r="EK45" s="48">
        <f t="shared" ca="1" si="399"/>
        <v>0</v>
      </c>
      <c r="EL45" s="48">
        <f t="shared" ca="1" si="399"/>
        <v>0</v>
      </c>
      <c r="EM45" s="48">
        <f t="shared" ca="1" si="399"/>
        <v>0</v>
      </c>
      <c r="EN45" s="48">
        <f t="shared" ca="1" si="399"/>
        <v>0</v>
      </c>
      <c r="EO45" s="48">
        <f t="shared" ca="1" si="399"/>
        <v>0</v>
      </c>
      <c r="EP45" s="48">
        <f t="shared" ca="1" si="399"/>
        <v>0</v>
      </c>
      <c r="EQ45" s="48">
        <f t="shared" ca="1" si="399"/>
        <v>0</v>
      </c>
      <c r="ER45" s="48">
        <f t="shared" ca="1" si="399"/>
        <v>0</v>
      </c>
      <c r="ES45" s="48">
        <f t="shared" ca="1" si="399"/>
        <v>0</v>
      </c>
      <c r="ET45" s="48">
        <f t="shared" ca="1" si="400"/>
        <v>0</v>
      </c>
      <c r="EU45" s="48">
        <f t="shared" ca="1" si="400"/>
        <v>0</v>
      </c>
      <c r="EV45" s="48">
        <f t="shared" ca="1" si="400"/>
        <v>0</v>
      </c>
      <c r="EW45" s="48">
        <f t="shared" ca="1" si="400"/>
        <v>0</v>
      </c>
      <c r="EX45" s="48">
        <f t="shared" ca="1" si="400"/>
        <v>0</v>
      </c>
      <c r="EY45" s="68"/>
      <c r="EZ45" s="48">
        <f t="shared" ca="1" si="401"/>
        <v>0</v>
      </c>
      <c r="FA45" s="48">
        <f t="shared" ca="1" si="401"/>
        <v>0</v>
      </c>
      <c r="FB45" s="48">
        <f t="shared" ca="1" si="401"/>
        <v>0</v>
      </c>
      <c r="FC45" s="48">
        <f t="shared" ca="1" si="401"/>
        <v>0</v>
      </c>
      <c r="FD45" s="48">
        <f t="shared" ca="1" si="401"/>
        <v>0</v>
      </c>
      <c r="FE45" s="48">
        <f t="shared" ca="1" si="401"/>
        <v>0</v>
      </c>
      <c r="FF45" s="48">
        <f t="shared" ca="1" si="401"/>
        <v>0</v>
      </c>
      <c r="FG45" s="48">
        <f t="shared" ca="1" si="401"/>
        <v>0</v>
      </c>
      <c r="FH45" s="48">
        <f t="shared" ca="1" si="401"/>
        <v>0</v>
      </c>
      <c r="FI45" s="48">
        <f t="shared" ca="1" si="401"/>
        <v>0</v>
      </c>
      <c r="FJ45" s="48">
        <f t="shared" ca="1" si="401"/>
        <v>0</v>
      </c>
      <c r="FK45" s="48">
        <f t="shared" ca="1" si="401"/>
        <v>0</v>
      </c>
      <c r="FL45" s="48">
        <f t="shared" ca="1" si="401"/>
        <v>0</v>
      </c>
      <c r="FM45" s="48">
        <f t="shared" ca="1" si="401"/>
        <v>0</v>
      </c>
      <c r="FN45" s="48">
        <f t="shared" ca="1" si="401"/>
        <v>0</v>
      </c>
      <c r="FO45" s="48">
        <f t="shared" ca="1" si="401"/>
        <v>0</v>
      </c>
      <c r="FP45" s="48">
        <f t="shared" ca="1" si="402"/>
        <v>0</v>
      </c>
      <c r="FQ45" s="48">
        <f t="shared" ca="1" si="402"/>
        <v>0</v>
      </c>
      <c r="FR45" s="48">
        <f t="shared" ca="1" si="402"/>
        <v>0</v>
      </c>
      <c r="FS45" s="48">
        <f t="shared" ca="1" si="402"/>
        <v>0</v>
      </c>
      <c r="FT45" s="48">
        <f t="shared" ca="1" si="402"/>
        <v>0</v>
      </c>
      <c r="FU45" s="48">
        <f t="shared" ca="1" si="402"/>
        <v>0</v>
      </c>
      <c r="FV45" s="48">
        <f t="shared" ca="1" si="402"/>
        <v>0</v>
      </c>
      <c r="FW45" s="48">
        <f t="shared" ca="1" si="402"/>
        <v>0</v>
      </c>
      <c r="FX45" s="48">
        <f t="shared" ca="1" si="402"/>
        <v>0</v>
      </c>
      <c r="FY45" s="48">
        <f t="shared" ca="1" si="402"/>
        <v>0</v>
      </c>
      <c r="FZ45" s="48">
        <f t="shared" ca="1" si="402"/>
        <v>0</v>
      </c>
      <c r="GA45" s="48">
        <f t="shared" ca="1" si="402"/>
        <v>0</v>
      </c>
      <c r="GB45" s="48">
        <f t="shared" ca="1" si="402"/>
        <v>0</v>
      </c>
      <c r="GC45" s="48">
        <f t="shared" ca="1" si="402"/>
        <v>0</v>
      </c>
      <c r="GD45" s="48">
        <f t="shared" ca="1" si="402"/>
        <v>0</v>
      </c>
      <c r="GE45" s="48">
        <f t="shared" ca="1" si="402"/>
        <v>0</v>
      </c>
      <c r="GF45" s="48">
        <f t="shared" ca="1" si="403"/>
        <v>0</v>
      </c>
      <c r="GG45" s="48">
        <f t="shared" ca="1" si="403"/>
        <v>0</v>
      </c>
      <c r="GH45" s="48">
        <f t="shared" ca="1" si="403"/>
        <v>0</v>
      </c>
      <c r="GI45" s="48">
        <f t="shared" ca="1" si="403"/>
        <v>0</v>
      </c>
      <c r="GJ45" s="48">
        <f t="shared" ca="1" si="403"/>
        <v>0</v>
      </c>
      <c r="GK45" s="48">
        <f t="shared" ca="1" si="403"/>
        <v>0</v>
      </c>
      <c r="GL45" s="48">
        <f t="shared" ca="1" si="403"/>
        <v>0</v>
      </c>
      <c r="GM45" s="48">
        <f t="shared" ca="1" si="403"/>
        <v>0</v>
      </c>
      <c r="GN45" s="48">
        <f t="shared" ca="1" si="403"/>
        <v>0</v>
      </c>
      <c r="GO45" s="48">
        <f t="shared" ca="1" si="403"/>
        <v>0</v>
      </c>
      <c r="GP45" s="48">
        <f t="shared" ca="1" si="403"/>
        <v>0</v>
      </c>
      <c r="GQ45" s="48">
        <f t="shared" ca="1" si="403"/>
        <v>0</v>
      </c>
      <c r="GR45" s="48">
        <f t="shared" ca="1" si="403"/>
        <v>0</v>
      </c>
      <c r="GS45" s="48">
        <f t="shared" ca="1" si="403"/>
        <v>0</v>
      </c>
      <c r="GT45" s="48">
        <f t="shared" ca="1" si="403"/>
        <v>0</v>
      </c>
      <c r="GU45" s="48">
        <f t="shared" ca="1" si="403"/>
        <v>0</v>
      </c>
      <c r="GV45" s="48">
        <f t="shared" ca="1" si="404"/>
        <v>0</v>
      </c>
      <c r="GW45" s="48">
        <f t="shared" ca="1" si="404"/>
        <v>0</v>
      </c>
      <c r="GX45" s="48">
        <f t="shared" ca="1" si="404"/>
        <v>0</v>
      </c>
      <c r="GY45" s="48">
        <f t="shared" ca="1" si="404"/>
        <v>0</v>
      </c>
      <c r="GZ45" s="48">
        <f t="shared" ca="1" si="404"/>
        <v>0</v>
      </c>
      <c r="HA45" s="68"/>
      <c r="HB45" s="148" t="str">
        <f t="shared" ca="1" si="74"/>
        <v>n/a</v>
      </c>
      <c r="HC45" s="148" t="str">
        <f t="shared" ca="1" si="405"/>
        <v>n/a</v>
      </c>
      <c r="HD45" s="148" t="str">
        <f t="shared" ca="1" si="76"/>
        <v>n/a</v>
      </c>
      <c r="HE45" s="148" t="str">
        <f t="shared" ca="1" si="406"/>
        <v>n/a</v>
      </c>
      <c r="HF45" s="148" t="str">
        <f t="shared" ca="1" si="407"/>
        <v>n/a</v>
      </c>
      <c r="HG45" s="146"/>
      <c r="HH45" s="147"/>
      <c r="HI45" s="147"/>
      <c r="HJ45" s="147"/>
      <c r="HK45" s="148"/>
      <c r="HL45" s="147"/>
      <c r="HM45" s="147"/>
      <c r="HN45" s="147"/>
      <c r="HO45" s="148"/>
      <c r="HP45" s="146"/>
      <c r="HQ45" s="147"/>
      <c r="HR45" s="147"/>
      <c r="HS45" s="147"/>
      <c r="HT45" s="148"/>
      <c r="HU45" s="147"/>
      <c r="HV45" s="147"/>
      <c r="HW45" s="147"/>
      <c r="HX45" s="148"/>
      <c r="HY45" s="149"/>
      <c r="HZ45" s="148"/>
      <c r="IA45" s="148"/>
      <c r="IB45" s="150"/>
      <c r="IC45" s="148"/>
      <c r="ID45" s="150"/>
      <c r="IE45" s="148"/>
      <c r="IF45" s="151"/>
    </row>
    <row r="46" spans="1:240" s="36" customFormat="1" ht="14.45" customHeight="1">
      <c r="A46" s="39"/>
      <c r="B46" s="50" t="str">
        <f t="shared" si="376"/>
        <v>Residential_High Efficiency HVAC_HVAC_Ductless Mini-Split HP SEER ≥19, EER ≥12.8, HSPF ≥10_2017_Actual</v>
      </c>
      <c r="C46" s="50">
        <f>INDEX('Measure Inputs'!$D:$D,MATCH($B46,'Measure Inputs'!$B:$B,0))</f>
        <v>10</v>
      </c>
      <c r="D46" s="51" t="str">
        <f>'Measure Inputs'!G16</f>
        <v>Residential</v>
      </c>
      <c r="E46" s="51" t="str">
        <f>'Measure Inputs'!H16</f>
        <v>High Efficiency HVAC</v>
      </c>
      <c r="F46" s="51" t="str">
        <f>'Measure Inputs'!I16</f>
        <v>HVAC</v>
      </c>
      <c r="G46" s="51" t="str">
        <f>'Measure Inputs'!J16</f>
        <v>Ductless Mini-Split HP SEER ≥19, EER ≥12.8, HSPF ≥10</v>
      </c>
      <c r="H46" s="51">
        <f>'Measure Inputs'!K16</f>
        <v>2017</v>
      </c>
      <c r="I46" s="51" t="str">
        <f>'Measure Inputs'!L16</f>
        <v>Actual</v>
      </c>
      <c r="J46" s="37"/>
      <c r="K46" s="98" t="str">
        <f ca="1">INDEX(OFFSET('Measure Inputs'!$O$7,,,InputRows),$C46)</f>
        <v>Units</v>
      </c>
      <c r="L46" s="38">
        <f ca="1">INDEX(OFFSET('Measure Inputs'!$Q$7,,,InputRows),$C46)</f>
        <v>0</v>
      </c>
      <c r="M46" s="165">
        <f>INDEX('General Inputs'!$E$14:$E$15,MATCH(D46,'General Inputs'!$D$14:$D$15,0))</f>
        <v>1.0469999999999999</v>
      </c>
      <c r="N46" s="54">
        <f ca="1">INDEX(OFFSET('Measure Inputs'!$Y$7,,,InputRows),$C46)</f>
        <v>1</v>
      </c>
      <c r="O46" s="54">
        <f ca="1">INDEX(OFFSET('Measure Inputs'!$Z$7,,,InputRows),$C46)</f>
        <v>1</v>
      </c>
      <c r="P46" s="37"/>
      <c r="Q46" s="125">
        <f ca="1">CONVERT(INDEX(OFFSET('Measure Inputs'!$AB$7,,,InputRows),$C46),'Measure Inputs'!$AB$6,Q$8)*$L46</f>
        <v>0</v>
      </c>
      <c r="R46" s="125">
        <f t="shared" ca="1" si="377"/>
        <v>0</v>
      </c>
      <c r="S46" s="125">
        <f t="shared" ca="1" si="378"/>
        <v>0</v>
      </c>
      <c r="T46" s="37"/>
      <c r="U46" s="125">
        <f ca="1">CONVERT(INDEX(OFFSET('Measure Inputs'!$AD$7,,,InputRows),$C46),'Measure Inputs'!$AD$6,U$8)*$L46</f>
        <v>0</v>
      </c>
      <c r="V46" s="125">
        <f t="shared" ca="1" si="379"/>
        <v>0</v>
      </c>
      <c r="W46" s="125">
        <f t="shared" ca="1" si="380"/>
        <v>0</v>
      </c>
      <c r="X46" s="37"/>
      <c r="Y46" s="125">
        <f ca="1">CONVERT(INDEX(OFFSET('Measure Inputs'!$AC$7,,,InputRows),$C46),'Measure Inputs'!$AC$6,Y$8)*$L46</f>
        <v>0</v>
      </c>
      <c r="Z46" s="125">
        <f t="shared" ca="1" si="381"/>
        <v>0</v>
      </c>
      <c r="AA46" s="125">
        <f t="shared" ca="1" si="382"/>
        <v>0</v>
      </c>
      <c r="AB46" s="37"/>
      <c r="AC46" s="125">
        <f ca="1">CONVERT(INDEX(OFFSET('Measure Inputs'!$AE$7,,,InputRows),$C46),'Measure Inputs'!$AE$6,AC$8)*$L46</f>
        <v>0</v>
      </c>
      <c r="AD46" s="125">
        <f t="shared" ca="1" si="383"/>
        <v>0</v>
      </c>
      <c r="AE46" s="125">
        <f t="shared" ca="1" si="384"/>
        <v>0</v>
      </c>
      <c r="AF46" s="37"/>
      <c r="AG46" s="96">
        <f ca="1">INDEX(OFFSET('Measure Inputs'!$R$7,,,InputRows),$C46)</f>
        <v>18</v>
      </c>
      <c r="AH46" s="96">
        <f ca="1">INDEX(OFFSET('Measure Inputs'!$S$7,,,InputRows),$C46)</f>
        <v>0</v>
      </c>
      <c r="AI46" s="96">
        <f t="shared" ca="1" si="385"/>
        <v>0</v>
      </c>
      <c r="AJ46" s="99">
        <f ca="1">INDEX(OFFSET('Measure Inputs'!$T$7,,,InputRows),$C46)*$L46*$N46*$O46</f>
        <v>0</v>
      </c>
      <c r="AK46" s="99">
        <f ca="1">INDEX(OFFSET('Measure Inputs'!$U$7,,,InputRows),$C46)*$L46*$N46*$O46</f>
        <v>0</v>
      </c>
      <c r="AL46" s="99">
        <f ca="1">INDEX(OFFSET('Measure Inputs'!$V$7,,,InputRows),$C46)*$L46*$N46*$O46</f>
        <v>0</v>
      </c>
      <c r="AM46" s="99">
        <f ca="1">INDEX(OFFSET('Measure Inputs'!$W$7,,,InputRows),$C46)*$L46*$N46*$O46</f>
        <v>0</v>
      </c>
      <c r="AN46" s="99">
        <f ca="1">INDEX(OFFSET('Measure Inputs'!$X$7,,,InputRows),$C46)*$L46</f>
        <v>0</v>
      </c>
      <c r="AO46" s="99"/>
      <c r="AP46" s="99">
        <f t="shared" ca="1" si="386"/>
        <v>0</v>
      </c>
      <c r="AQ46" s="37"/>
      <c r="AR46" s="99">
        <f ca="1">SUMPRODUCT(--($CX$9:$EX$9=$H46)*$AJ46,'General Inputs'!$K$40:$BK$40)+SUMPRODUCT(--($CX$9:$EX$9=$H46+$AH46)*-$AK46,'General Inputs'!$K$43:$BK$43)</f>
        <v>0</v>
      </c>
      <c r="AS46" s="99">
        <f ca="1">CONVERT(SUMPRODUCT($CX46:$EX46,'General Inputs'!$K$29:$BK$29,'General Inputs'!$K$40:$BK$40)*$M46,$Q$8,'General Inputs'!$E$17)</f>
        <v>0</v>
      </c>
      <c r="AT46" s="99">
        <f ca="1">SUMPRODUCT(--($CX$9:$EX$9=$H46)*$AN46,'General Inputs'!$K$40:$BK$40)</f>
        <v>0</v>
      </c>
      <c r="AU46" s="99">
        <f>SUMPRODUCT(--($CX$9:$EX$9=$H46)*$AO46,'General Inputs'!$K$40:$BK$40)</f>
        <v>0</v>
      </c>
      <c r="AV46" s="99">
        <f ca="1">CONVERT(SUMPRODUCT($CX46:$EX46,'General Inputs'!$K$40:$BK$40,OFFSET('General Inputs'!$K$34:$BK$34,MATCH($D46,'General Inputs'!$J$34:$J$35,0)-1,)),$Q$8,'General Inputs'!$G$32)</f>
        <v>0</v>
      </c>
      <c r="AW46" s="99">
        <f ca="1">CONVERT(SUMPRODUCT($CX46:$EX46,'General Inputs'!$K$27:$BK$27,'General Inputs'!$K$40:$BK$40)*$M46,$Q$8,'General Inputs'!$E$17)</f>
        <v>0</v>
      </c>
      <c r="AX46" s="99">
        <f ca="1">CONVERT(SUMPRODUCT($EZ46:$GZ46,'General Inputs'!$K$28:$BK$28,'General Inputs'!$K$40:$BK$40)*$M46,$Q$8,'General Inputs'!$E$17)</f>
        <v>0</v>
      </c>
      <c r="AY46" s="97">
        <f ca="1">SUMPRODUCT($CX46:$EX46,'General Inputs'!$K$40:$BK$40)</f>
        <v>0</v>
      </c>
      <c r="AZ46" s="37"/>
      <c r="BA46" s="99">
        <f t="shared" ca="1" si="387"/>
        <v>0</v>
      </c>
      <c r="BB46" s="101" t="e">
        <f t="shared" ca="1" si="388"/>
        <v>#DIV/0!</v>
      </c>
      <c r="BC46" s="99">
        <f t="shared" ca="1" si="309"/>
        <v>0</v>
      </c>
      <c r="BD46" s="99">
        <f t="shared" ca="1" si="310"/>
        <v>0</v>
      </c>
      <c r="BE46" s="99">
        <f t="shared" ca="1" si="311"/>
        <v>0</v>
      </c>
      <c r="BF46" s="99">
        <f t="shared" ca="1" si="312"/>
        <v>0</v>
      </c>
      <c r="BG46" s="99">
        <f t="shared" si="313"/>
        <v>0</v>
      </c>
      <c r="BH46" s="99">
        <f t="shared" ca="1" si="314"/>
        <v>0</v>
      </c>
      <c r="BI46" s="37"/>
      <c r="BJ46" s="99">
        <f t="shared" ca="1" si="389"/>
        <v>0</v>
      </c>
      <c r="BK46" s="101" t="e">
        <f t="shared" ca="1" si="390"/>
        <v>#DIV/0!</v>
      </c>
      <c r="BL46" s="99">
        <f t="shared" ca="1" si="315"/>
        <v>0</v>
      </c>
      <c r="BM46" s="99">
        <f t="shared" ca="1" si="165"/>
        <v>0</v>
      </c>
      <c r="BN46" s="99">
        <f t="shared" ca="1" si="316"/>
        <v>0</v>
      </c>
      <c r="BO46" s="99">
        <f t="shared" ca="1" si="317"/>
        <v>0</v>
      </c>
      <c r="BP46" s="99">
        <f t="shared" ca="1" si="318"/>
        <v>0</v>
      </c>
      <c r="BQ46" s="99">
        <f t="shared" si="319"/>
        <v>0</v>
      </c>
      <c r="BR46" s="99">
        <f t="shared" ca="1" si="320"/>
        <v>0</v>
      </c>
      <c r="BS46" s="37"/>
      <c r="BT46" s="99">
        <f t="shared" ca="1" si="391"/>
        <v>0</v>
      </c>
      <c r="BU46" s="101" t="e">
        <f t="shared" ca="1" si="392"/>
        <v>#DIV/0!</v>
      </c>
      <c r="BV46" s="101" t="e">
        <f t="shared" ca="1" si="321"/>
        <v>#DIV/0!</v>
      </c>
      <c r="BW46" s="99">
        <f t="shared" ca="1" si="322"/>
        <v>0</v>
      </c>
      <c r="BX46" s="99">
        <f t="shared" ca="1" si="323"/>
        <v>0</v>
      </c>
      <c r="BY46" s="99">
        <f t="shared" ca="1" si="324"/>
        <v>0</v>
      </c>
      <c r="BZ46" s="99">
        <f t="shared" ca="1" si="325"/>
        <v>0</v>
      </c>
      <c r="CA46" s="99">
        <f t="shared" ca="1" si="326"/>
        <v>0</v>
      </c>
      <c r="CB46" s="37"/>
      <c r="CC46" s="99">
        <f t="shared" ca="1" si="393"/>
        <v>0</v>
      </c>
      <c r="CD46" s="101" t="e">
        <f t="shared" ca="1" si="394"/>
        <v>#DIV/0!</v>
      </c>
      <c r="CE46" s="102" t="e">
        <f t="shared" ca="1" si="327"/>
        <v>#DIV/0!</v>
      </c>
      <c r="CF46" s="99">
        <f t="shared" ca="1" si="328"/>
        <v>0</v>
      </c>
      <c r="CG46" s="99">
        <f t="shared" ca="1" si="329"/>
        <v>0</v>
      </c>
      <c r="CH46" s="99">
        <f t="shared" ca="1" si="330"/>
        <v>0</v>
      </c>
      <c r="CI46" s="99">
        <f t="shared" ca="1" si="71"/>
        <v>0</v>
      </c>
      <c r="CJ46" s="99">
        <f t="shared" ca="1" si="72"/>
        <v>0</v>
      </c>
      <c r="CK46" s="99">
        <f t="shared" si="331"/>
        <v>0</v>
      </c>
      <c r="CL46" s="37"/>
      <c r="CM46" s="99">
        <f t="shared" ca="1" si="395"/>
        <v>0</v>
      </c>
      <c r="CN46" s="101" t="e">
        <f t="shared" ca="1" si="396"/>
        <v>#DIV/0!</v>
      </c>
      <c r="CO46" s="126"/>
      <c r="CP46" s="99">
        <f t="shared" ca="1" si="332"/>
        <v>0</v>
      </c>
      <c r="CQ46" s="99">
        <f t="shared" ca="1" si="333"/>
        <v>0</v>
      </c>
      <c r="CR46" s="99">
        <f t="shared" ca="1" si="334"/>
        <v>0</v>
      </c>
      <c r="CS46" s="99">
        <f t="shared" ca="1" si="73"/>
        <v>0</v>
      </c>
      <c r="CT46" s="99">
        <f t="shared" ca="1" si="335"/>
        <v>0</v>
      </c>
      <c r="CU46" s="99">
        <f t="shared" ca="1" si="336"/>
        <v>0</v>
      </c>
      <c r="CV46" s="99">
        <f t="shared" si="337"/>
        <v>0</v>
      </c>
      <c r="CW46" s="37"/>
      <c r="CX46" s="48">
        <f t="shared" ca="1" si="397"/>
        <v>0</v>
      </c>
      <c r="CY46" s="48">
        <f t="shared" ca="1" si="397"/>
        <v>0</v>
      </c>
      <c r="CZ46" s="48">
        <f t="shared" ca="1" si="397"/>
        <v>0</v>
      </c>
      <c r="DA46" s="48">
        <f t="shared" ca="1" si="397"/>
        <v>0</v>
      </c>
      <c r="DB46" s="48">
        <f t="shared" ca="1" si="397"/>
        <v>0</v>
      </c>
      <c r="DC46" s="48">
        <f t="shared" ca="1" si="397"/>
        <v>0</v>
      </c>
      <c r="DD46" s="48">
        <f t="shared" ca="1" si="397"/>
        <v>0</v>
      </c>
      <c r="DE46" s="48">
        <f t="shared" ca="1" si="397"/>
        <v>0</v>
      </c>
      <c r="DF46" s="48">
        <f t="shared" ca="1" si="397"/>
        <v>0</v>
      </c>
      <c r="DG46" s="48">
        <f t="shared" ca="1" si="397"/>
        <v>0</v>
      </c>
      <c r="DH46" s="48">
        <f t="shared" ca="1" si="397"/>
        <v>0</v>
      </c>
      <c r="DI46" s="48">
        <f t="shared" ca="1" si="397"/>
        <v>0</v>
      </c>
      <c r="DJ46" s="48">
        <f t="shared" ca="1" si="397"/>
        <v>0</v>
      </c>
      <c r="DK46" s="48">
        <f t="shared" ca="1" si="397"/>
        <v>0</v>
      </c>
      <c r="DL46" s="48">
        <f t="shared" ca="1" si="397"/>
        <v>0</v>
      </c>
      <c r="DM46" s="48">
        <f t="shared" ca="1" si="397"/>
        <v>0</v>
      </c>
      <c r="DN46" s="48">
        <f t="shared" ca="1" si="398"/>
        <v>0</v>
      </c>
      <c r="DO46" s="48">
        <f t="shared" ca="1" si="398"/>
        <v>0</v>
      </c>
      <c r="DP46" s="48">
        <f t="shared" ca="1" si="398"/>
        <v>0</v>
      </c>
      <c r="DQ46" s="48">
        <f t="shared" ca="1" si="398"/>
        <v>0</v>
      </c>
      <c r="DR46" s="48">
        <f t="shared" ca="1" si="398"/>
        <v>0</v>
      </c>
      <c r="DS46" s="48">
        <f t="shared" ca="1" si="398"/>
        <v>0</v>
      </c>
      <c r="DT46" s="48">
        <f t="shared" ca="1" si="398"/>
        <v>0</v>
      </c>
      <c r="DU46" s="48">
        <f t="shared" ca="1" si="398"/>
        <v>0</v>
      </c>
      <c r="DV46" s="48">
        <f t="shared" ca="1" si="398"/>
        <v>0</v>
      </c>
      <c r="DW46" s="48">
        <f t="shared" ca="1" si="398"/>
        <v>0</v>
      </c>
      <c r="DX46" s="48">
        <f t="shared" ca="1" si="398"/>
        <v>0</v>
      </c>
      <c r="DY46" s="48">
        <f t="shared" ca="1" si="398"/>
        <v>0</v>
      </c>
      <c r="DZ46" s="48">
        <f t="shared" ca="1" si="398"/>
        <v>0</v>
      </c>
      <c r="EA46" s="48">
        <f t="shared" ca="1" si="398"/>
        <v>0</v>
      </c>
      <c r="EB46" s="48">
        <f t="shared" ca="1" si="398"/>
        <v>0</v>
      </c>
      <c r="EC46" s="48">
        <f t="shared" ca="1" si="398"/>
        <v>0</v>
      </c>
      <c r="ED46" s="48">
        <f t="shared" ca="1" si="399"/>
        <v>0</v>
      </c>
      <c r="EE46" s="48">
        <f t="shared" ca="1" si="399"/>
        <v>0</v>
      </c>
      <c r="EF46" s="48">
        <f t="shared" ca="1" si="399"/>
        <v>0</v>
      </c>
      <c r="EG46" s="48">
        <f t="shared" ca="1" si="399"/>
        <v>0</v>
      </c>
      <c r="EH46" s="48">
        <f t="shared" ca="1" si="399"/>
        <v>0</v>
      </c>
      <c r="EI46" s="48">
        <f t="shared" ca="1" si="399"/>
        <v>0</v>
      </c>
      <c r="EJ46" s="48">
        <f t="shared" ca="1" si="399"/>
        <v>0</v>
      </c>
      <c r="EK46" s="48">
        <f t="shared" ca="1" si="399"/>
        <v>0</v>
      </c>
      <c r="EL46" s="48">
        <f t="shared" ca="1" si="399"/>
        <v>0</v>
      </c>
      <c r="EM46" s="48">
        <f t="shared" ca="1" si="399"/>
        <v>0</v>
      </c>
      <c r="EN46" s="48">
        <f t="shared" ca="1" si="399"/>
        <v>0</v>
      </c>
      <c r="EO46" s="48">
        <f t="shared" ca="1" si="399"/>
        <v>0</v>
      </c>
      <c r="EP46" s="48">
        <f t="shared" ca="1" si="399"/>
        <v>0</v>
      </c>
      <c r="EQ46" s="48">
        <f t="shared" ca="1" si="399"/>
        <v>0</v>
      </c>
      <c r="ER46" s="48">
        <f t="shared" ca="1" si="399"/>
        <v>0</v>
      </c>
      <c r="ES46" s="48">
        <f t="shared" ca="1" si="399"/>
        <v>0</v>
      </c>
      <c r="ET46" s="48">
        <f t="shared" ca="1" si="400"/>
        <v>0</v>
      </c>
      <c r="EU46" s="48">
        <f t="shared" ca="1" si="400"/>
        <v>0</v>
      </c>
      <c r="EV46" s="48">
        <f t="shared" ca="1" si="400"/>
        <v>0</v>
      </c>
      <c r="EW46" s="48">
        <f t="shared" ca="1" si="400"/>
        <v>0</v>
      </c>
      <c r="EX46" s="48">
        <f t="shared" ca="1" si="400"/>
        <v>0</v>
      </c>
      <c r="EY46" s="68"/>
      <c r="EZ46" s="48">
        <f t="shared" ca="1" si="401"/>
        <v>0</v>
      </c>
      <c r="FA46" s="48">
        <f t="shared" ca="1" si="401"/>
        <v>0</v>
      </c>
      <c r="FB46" s="48">
        <f t="shared" ca="1" si="401"/>
        <v>0</v>
      </c>
      <c r="FC46" s="48">
        <f t="shared" ca="1" si="401"/>
        <v>0</v>
      </c>
      <c r="FD46" s="48">
        <f t="shared" ca="1" si="401"/>
        <v>0</v>
      </c>
      <c r="FE46" s="48">
        <f t="shared" ca="1" si="401"/>
        <v>0</v>
      </c>
      <c r="FF46" s="48">
        <f t="shared" ca="1" si="401"/>
        <v>0</v>
      </c>
      <c r="FG46" s="48">
        <f t="shared" ca="1" si="401"/>
        <v>0</v>
      </c>
      <c r="FH46" s="48">
        <f t="shared" ca="1" si="401"/>
        <v>0</v>
      </c>
      <c r="FI46" s="48">
        <f t="shared" ca="1" si="401"/>
        <v>0</v>
      </c>
      <c r="FJ46" s="48">
        <f t="shared" ca="1" si="401"/>
        <v>0</v>
      </c>
      <c r="FK46" s="48">
        <f t="shared" ca="1" si="401"/>
        <v>0</v>
      </c>
      <c r="FL46" s="48">
        <f t="shared" ca="1" si="401"/>
        <v>0</v>
      </c>
      <c r="FM46" s="48">
        <f t="shared" ca="1" si="401"/>
        <v>0</v>
      </c>
      <c r="FN46" s="48">
        <f t="shared" ca="1" si="401"/>
        <v>0</v>
      </c>
      <c r="FO46" s="48">
        <f t="shared" ca="1" si="401"/>
        <v>0</v>
      </c>
      <c r="FP46" s="48">
        <f t="shared" ca="1" si="402"/>
        <v>0</v>
      </c>
      <c r="FQ46" s="48">
        <f t="shared" ca="1" si="402"/>
        <v>0</v>
      </c>
      <c r="FR46" s="48">
        <f t="shared" ca="1" si="402"/>
        <v>0</v>
      </c>
      <c r="FS46" s="48">
        <f t="shared" ca="1" si="402"/>
        <v>0</v>
      </c>
      <c r="FT46" s="48">
        <f t="shared" ca="1" si="402"/>
        <v>0</v>
      </c>
      <c r="FU46" s="48">
        <f t="shared" ca="1" si="402"/>
        <v>0</v>
      </c>
      <c r="FV46" s="48">
        <f t="shared" ca="1" si="402"/>
        <v>0</v>
      </c>
      <c r="FW46" s="48">
        <f t="shared" ca="1" si="402"/>
        <v>0</v>
      </c>
      <c r="FX46" s="48">
        <f t="shared" ca="1" si="402"/>
        <v>0</v>
      </c>
      <c r="FY46" s="48">
        <f t="shared" ca="1" si="402"/>
        <v>0</v>
      </c>
      <c r="FZ46" s="48">
        <f t="shared" ca="1" si="402"/>
        <v>0</v>
      </c>
      <c r="GA46" s="48">
        <f t="shared" ca="1" si="402"/>
        <v>0</v>
      </c>
      <c r="GB46" s="48">
        <f t="shared" ca="1" si="402"/>
        <v>0</v>
      </c>
      <c r="GC46" s="48">
        <f t="shared" ca="1" si="402"/>
        <v>0</v>
      </c>
      <c r="GD46" s="48">
        <f t="shared" ca="1" si="402"/>
        <v>0</v>
      </c>
      <c r="GE46" s="48">
        <f t="shared" ca="1" si="402"/>
        <v>0</v>
      </c>
      <c r="GF46" s="48">
        <f t="shared" ca="1" si="403"/>
        <v>0</v>
      </c>
      <c r="GG46" s="48">
        <f t="shared" ca="1" si="403"/>
        <v>0</v>
      </c>
      <c r="GH46" s="48">
        <f t="shared" ca="1" si="403"/>
        <v>0</v>
      </c>
      <c r="GI46" s="48">
        <f t="shared" ca="1" si="403"/>
        <v>0</v>
      </c>
      <c r="GJ46" s="48">
        <f t="shared" ca="1" si="403"/>
        <v>0</v>
      </c>
      <c r="GK46" s="48">
        <f t="shared" ca="1" si="403"/>
        <v>0</v>
      </c>
      <c r="GL46" s="48">
        <f t="shared" ca="1" si="403"/>
        <v>0</v>
      </c>
      <c r="GM46" s="48">
        <f t="shared" ca="1" si="403"/>
        <v>0</v>
      </c>
      <c r="GN46" s="48">
        <f t="shared" ca="1" si="403"/>
        <v>0</v>
      </c>
      <c r="GO46" s="48">
        <f t="shared" ca="1" si="403"/>
        <v>0</v>
      </c>
      <c r="GP46" s="48">
        <f t="shared" ca="1" si="403"/>
        <v>0</v>
      </c>
      <c r="GQ46" s="48">
        <f t="shared" ca="1" si="403"/>
        <v>0</v>
      </c>
      <c r="GR46" s="48">
        <f t="shared" ca="1" si="403"/>
        <v>0</v>
      </c>
      <c r="GS46" s="48">
        <f t="shared" ca="1" si="403"/>
        <v>0</v>
      </c>
      <c r="GT46" s="48">
        <f t="shared" ca="1" si="403"/>
        <v>0</v>
      </c>
      <c r="GU46" s="48">
        <f t="shared" ca="1" si="403"/>
        <v>0</v>
      </c>
      <c r="GV46" s="48">
        <f t="shared" ca="1" si="404"/>
        <v>0</v>
      </c>
      <c r="GW46" s="48">
        <f t="shared" ca="1" si="404"/>
        <v>0</v>
      </c>
      <c r="GX46" s="48">
        <f t="shared" ca="1" si="404"/>
        <v>0</v>
      </c>
      <c r="GY46" s="48">
        <f t="shared" ca="1" si="404"/>
        <v>0</v>
      </c>
      <c r="GZ46" s="48">
        <f t="shared" ca="1" si="404"/>
        <v>0</v>
      </c>
      <c r="HA46" s="68"/>
      <c r="HB46" s="148" t="str">
        <f t="shared" ca="1" si="74"/>
        <v>n/a</v>
      </c>
      <c r="HC46" s="148" t="str">
        <f t="shared" ca="1" si="405"/>
        <v>n/a</v>
      </c>
      <c r="HD46" s="148" t="str">
        <f t="shared" ca="1" si="76"/>
        <v>n/a</v>
      </c>
      <c r="HE46" s="148" t="str">
        <f t="shared" ca="1" si="406"/>
        <v>n/a</v>
      </c>
      <c r="HF46" s="148" t="str">
        <f t="shared" ca="1" si="407"/>
        <v>n/a</v>
      </c>
      <c r="HG46" s="146"/>
      <c r="HH46" s="147"/>
      <c r="HI46" s="147"/>
      <c r="HJ46" s="147"/>
      <c r="HK46" s="148"/>
      <c r="HL46" s="147"/>
      <c r="HM46" s="147"/>
      <c r="HN46" s="147"/>
      <c r="HO46" s="148"/>
      <c r="HP46" s="146"/>
      <c r="HQ46" s="147"/>
      <c r="HR46" s="147"/>
      <c r="HS46" s="147"/>
      <c r="HT46" s="148"/>
      <c r="HU46" s="147"/>
      <c r="HV46" s="147"/>
      <c r="HW46" s="147"/>
      <c r="HX46" s="148"/>
      <c r="HY46" s="149"/>
      <c r="HZ46" s="148"/>
      <c r="IA46" s="148"/>
      <c r="IB46" s="150"/>
      <c r="IC46" s="148"/>
      <c r="ID46" s="150"/>
      <c r="IE46" s="148"/>
      <c r="IF46" s="151"/>
    </row>
    <row r="47" spans="1:240" s="36" customFormat="1" ht="14.45" customHeight="1">
      <c r="A47" s="39"/>
      <c r="B47" s="50" t="str">
        <f t="shared" si="376"/>
        <v>Residential_High Efficiency HVAC_Water Heating_Heat Pump Water Heater_2017_Actual</v>
      </c>
      <c r="C47" s="50">
        <f>INDEX('Measure Inputs'!$D:$D,MATCH($B47,'Measure Inputs'!$B:$B,0))</f>
        <v>11</v>
      </c>
      <c r="D47" s="51" t="str">
        <f>'Measure Inputs'!G17</f>
        <v>Residential</v>
      </c>
      <c r="E47" s="51" t="str">
        <f>'Measure Inputs'!H17</f>
        <v>High Efficiency HVAC</v>
      </c>
      <c r="F47" s="51" t="str">
        <f>'Measure Inputs'!I17</f>
        <v>Water Heating</v>
      </c>
      <c r="G47" s="51" t="str">
        <f>'Measure Inputs'!J17</f>
        <v>Heat Pump Water Heater</v>
      </c>
      <c r="H47" s="51">
        <f>'Measure Inputs'!K17</f>
        <v>2017</v>
      </c>
      <c r="I47" s="51" t="str">
        <f>'Measure Inputs'!L17</f>
        <v>Actual</v>
      </c>
      <c r="J47" s="37"/>
      <c r="K47" s="98" t="str">
        <f ca="1">INDEX(OFFSET('Measure Inputs'!$O$7,,,InputRows),$C47)</f>
        <v>Units</v>
      </c>
      <c r="L47" s="38">
        <f ca="1">INDEX(OFFSET('Measure Inputs'!$Q$7,,,InputRows),$C47)</f>
        <v>0</v>
      </c>
      <c r="M47" s="165">
        <f>INDEX('General Inputs'!$E$14:$E$15,MATCH(D47,'General Inputs'!$D$14:$D$15,0))</f>
        <v>1.0469999999999999</v>
      </c>
      <c r="N47" s="54">
        <f ca="1">INDEX(OFFSET('Measure Inputs'!$Y$7,,,InputRows),$C47)</f>
        <v>1</v>
      </c>
      <c r="O47" s="54">
        <f ca="1">INDEX(OFFSET('Measure Inputs'!$Z$7,,,InputRows),$C47)</f>
        <v>1</v>
      </c>
      <c r="P47" s="37"/>
      <c r="Q47" s="125">
        <f ca="1">CONVERT(INDEX(OFFSET('Measure Inputs'!$AB$7,,,InputRows),$C47),'Measure Inputs'!$AB$6,Q$8)*$L47</f>
        <v>0</v>
      </c>
      <c r="R47" s="125">
        <f t="shared" ca="1" si="377"/>
        <v>0</v>
      </c>
      <c r="S47" s="125">
        <f t="shared" ca="1" si="378"/>
        <v>0</v>
      </c>
      <c r="T47" s="37"/>
      <c r="U47" s="125">
        <f ca="1">CONVERT(INDEX(OFFSET('Measure Inputs'!$AD$7,,,InputRows),$C47),'Measure Inputs'!$AD$6,U$8)*$L47</f>
        <v>0</v>
      </c>
      <c r="V47" s="125">
        <f t="shared" ca="1" si="379"/>
        <v>0</v>
      </c>
      <c r="W47" s="125">
        <f t="shared" ca="1" si="380"/>
        <v>0</v>
      </c>
      <c r="X47" s="37"/>
      <c r="Y47" s="125">
        <f ca="1">CONVERT(INDEX(OFFSET('Measure Inputs'!$AC$7,,,InputRows),$C47),'Measure Inputs'!$AC$6,Y$8)*$L47</f>
        <v>0</v>
      </c>
      <c r="Z47" s="125">
        <f t="shared" ca="1" si="381"/>
        <v>0</v>
      </c>
      <c r="AA47" s="125">
        <f t="shared" ca="1" si="382"/>
        <v>0</v>
      </c>
      <c r="AB47" s="37"/>
      <c r="AC47" s="125">
        <f ca="1">CONVERT(INDEX(OFFSET('Measure Inputs'!$AE$7,,,InputRows),$C47),'Measure Inputs'!$AE$6,AC$8)*$L47</f>
        <v>0</v>
      </c>
      <c r="AD47" s="125">
        <f t="shared" ca="1" si="383"/>
        <v>0</v>
      </c>
      <c r="AE47" s="125">
        <f t="shared" ca="1" si="384"/>
        <v>0</v>
      </c>
      <c r="AF47" s="37"/>
      <c r="AG47" s="96">
        <f ca="1">INDEX(OFFSET('Measure Inputs'!$R$7,,,InputRows),$C47)</f>
        <v>13</v>
      </c>
      <c r="AH47" s="96">
        <f ca="1">INDEX(OFFSET('Measure Inputs'!$S$7,,,InputRows),$C47)</f>
        <v>0</v>
      </c>
      <c r="AI47" s="96">
        <f t="shared" ca="1" si="385"/>
        <v>0</v>
      </c>
      <c r="AJ47" s="99">
        <f ca="1">INDEX(OFFSET('Measure Inputs'!$T$7,,,InputRows),$C47)*$L47*$N47*$O47</f>
        <v>0</v>
      </c>
      <c r="AK47" s="99">
        <f ca="1">INDEX(OFFSET('Measure Inputs'!$U$7,,,InputRows),$C47)*$L47*$N47*$O47</f>
        <v>0</v>
      </c>
      <c r="AL47" s="99">
        <f ca="1">INDEX(OFFSET('Measure Inputs'!$V$7,,,InputRows),$C47)*$L47*$N47*$O47</f>
        <v>0</v>
      </c>
      <c r="AM47" s="99">
        <f ca="1">INDEX(OFFSET('Measure Inputs'!$W$7,,,InputRows),$C47)*$L47*$N47*$O47</f>
        <v>0</v>
      </c>
      <c r="AN47" s="99">
        <f ca="1">INDEX(OFFSET('Measure Inputs'!$X$7,,,InputRows),$C47)*$L47</f>
        <v>0</v>
      </c>
      <c r="AO47" s="99"/>
      <c r="AP47" s="99">
        <f t="shared" ca="1" si="386"/>
        <v>0</v>
      </c>
      <c r="AQ47" s="37"/>
      <c r="AR47" s="99">
        <f ca="1">SUMPRODUCT(--($CX$9:$EX$9=$H47)*$AJ47,'General Inputs'!$K$40:$BK$40)+SUMPRODUCT(--($CX$9:$EX$9=$H47+$AH47)*-$AK47,'General Inputs'!$K$43:$BK$43)</f>
        <v>0</v>
      </c>
      <c r="AS47" s="99">
        <f ca="1">CONVERT(SUMPRODUCT($CX47:$EX47,'General Inputs'!$K$29:$BK$29,'General Inputs'!$K$40:$BK$40)*$M47,$Q$8,'General Inputs'!$E$17)</f>
        <v>0</v>
      </c>
      <c r="AT47" s="99">
        <f ca="1">SUMPRODUCT(--($CX$9:$EX$9=$H47)*$AN47,'General Inputs'!$K$40:$BK$40)</f>
        <v>0</v>
      </c>
      <c r="AU47" s="99">
        <f>SUMPRODUCT(--($CX$9:$EX$9=$H47)*$AO47,'General Inputs'!$K$40:$BK$40)</f>
        <v>0</v>
      </c>
      <c r="AV47" s="99">
        <f ca="1">CONVERT(SUMPRODUCT($CX47:$EX47,'General Inputs'!$K$40:$BK$40,OFFSET('General Inputs'!$K$34:$BK$34,MATCH($D47,'General Inputs'!$J$34:$J$35,0)-1,)),$Q$8,'General Inputs'!$G$32)</f>
        <v>0</v>
      </c>
      <c r="AW47" s="99">
        <f ca="1">CONVERT(SUMPRODUCT($CX47:$EX47,'General Inputs'!$K$27:$BK$27,'General Inputs'!$K$40:$BK$40)*$M47,$Q$8,'General Inputs'!$E$17)</f>
        <v>0</v>
      </c>
      <c r="AX47" s="99">
        <f ca="1">CONVERT(SUMPRODUCT($EZ47:$GZ47,'General Inputs'!$K$28:$BK$28,'General Inputs'!$K$40:$BK$40)*$M47,$Q$8,'General Inputs'!$E$17)</f>
        <v>0</v>
      </c>
      <c r="AY47" s="97">
        <f ca="1">SUMPRODUCT($CX47:$EX47,'General Inputs'!$K$40:$BK$40)</f>
        <v>0</v>
      </c>
      <c r="AZ47" s="37"/>
      <c r="BA47" s="99">
        <f t="shared" ca="1" si="387"/>
        <v>0</v>
      </c>
      <c r="BB47" s="101" t="e">
        <f t="shared" ca="1" si="388"/>
        <v>#DIV/0!</v>
      </c>
      <c r="BC47" s="99">
        <f t="shared" ca="1" si="309"/>
        <v>0</v>
      </c>
      <c r="BD47" s="99">
        <f t="shared" ca="1" si="310"/>
        <v>0</v>
      </c>
      <c r="BE47" s="99">
        <f t="shared" ca="1" si="311"/>
        <v>0</v>
      </c>
      <c r="BF47" s="99">
        <f t="shared" ca="1" si="312"/>
        <v>0</v>
      </c>
      <c r="BG47" s="99">
        <f t="shared" si="313"/>
        <v>0</v>
      </c>
      <c r="BH47" s="99">
        <f t="shared" ca="1" si="314"/>
        <v>0</v>
      </c>
      <c r="BI47" s="37"/>
      <c r="BJ47" s="99">
        <f t="shared" ca="1" si="389"/>
        <v>0</v>
      </c>
      <c r="BK47" s="101" t="e">
        <f t="shared" ca="1" si="390"/>
        <v>#DIV/0!</v>
      </c>
      <c r="BL47" s="99">
        <f t="shared" ca="1" si="315"/>
        <v>0</v>
      </c>
      <c r="BM47" s="99">
        <f t="shared" ca="1" si="165"/>
        <v>0</v>
      </c>
      <c r="BN47" s="99">
        <f t="shared" ca="1" si="316"/>
        <v>0</v>
      </c>
      <c r="BO47" s="99">
        <f t="shared" ca="1" si="317"/>
        <v>0</v>
      </c>
      <c r="BP47" s="99">
        <f t="shared" ca="1" si="318"/>
        <v>0</v>
      </c>
      <c r="BQ47" s="99">
        <f t="shared" si="319"/>
        <v>0</v>
      </c>
      <c r="BR47" s="99">
        <f t="shared" ca="1" si="320"/>
        <v>0</v>
      </c>
      <c r="BS47" s="37"/>
      <c r="BT47" s="99">
        <f t="shared" ca="1" si="391"/>
        <v>0</v>
      </c>
      <c r="BU47" s="101" t="e">
        <f t="shared" ca="1" si="392"/>
        <v>#DIV/0!</v>
      </c>
      <c r="BV47" s="101" t="e">
        <f t="shared" ca="1" si="321"/>
        <v>#DIV/0!</v>
      </c>
      <c r="BW47" s="99">
        <f t="shared" ca="1" si="322"/>
        <v>0</v>
      </c>
      <c r="BX47" s="99">
        <f t="shared" ca="1" si="323"/>
        <v>0</v>
      </c>
      <c r="BY47" s="99">
        <f t="shared" ca="1" si="324"/>
        <v>0</v>
      </c>
      <c r="BZ47" s="99">
        <f t="shared" ca="1" si="325"/>
        <v>0</v>
      </c>
      <c r="CA47" s="99">
        <f t="shared" ca="1" si="326"/>
        <v>0</v>
      </c>
      <c r="CB47" s="37"/>
      <c r="CC47" s="99">
        <f t="shared" ca="1" si="393"/>
        <v>0</v>
      </c>
      <c r="CD47" s="101" t="e">
        <f t="shared" ca="1" si="394"/>
        <v>#DIV/0!</v>
      </c>
      <c r="CE47" s="102" t="e">
        <f t="shared" ca="1" si="327"/>
        <v>#DIV/0!</v>
      </c>
      <c r="CF47" s="99">
        <f t="shared" ca="1" si="328"/>
        <v>0</v>
      </c>
      <c r="CG47" s="99">
        <f t="shared" ca="1" si="329"/>
        <v>0</v>
      </c>
      <c r="CH47" s="99">
        <f t="shared" ca="1" si="330"/>
        <v>0</v>
      </c>
      <c r="CI47" s="99">
        <f t="shared" ca="1" si="71"/>
        <v>0</v>
      </c>
      <c r="CJ47" s="99">
        <f t="shared" ca="1" si="72"/>
        <v>0</v>
      </c>
      <c r="CK47" s="99">
        <f t="shared" si="331"/>
        <v>0</v>
      </c>
      <c r="CL47" s="37"/>
      <c r="CM47" s="99">
        <f t="shared" ca="1" si="395"/>
        <v>0</v>
      </c>
      <c r="CN47" s="101" t="e">
        <f t="shared" ca="1" si="396"/>
        <v>#DIV/0!</v>
      </c>
      <c r="CO47" s="126"/>
      <c r="CP47" s="99">
        <f t="shared" ca="1" si="332"/>
        <v>0</v>
      </c>
      <c r="CQ47" s="99">
        <f t="shared" ca="1" si="333"/>
        <v>0</v>
      </c>
      <c r="CR47" s="99">
        <f t="shared" ca="1" si="334"/>
        <v>0</v>
      </c>
      <c r="CS47" s="99">
        <f t="shared" ca="1" si="73"/>
        <v>0</v>
      </c>
      <c r="CT47" s="99">
        <f t="shared" ca="1" si="335"/>
        <v>0</v>
      </c>
      <c r="CU47" s="99">
        <f t="shared" ca="1" si="336"/>
        <v>0</v>
      </c>
      <c r="CV47" s="99">
        <f t="shared" si="337"/>
        <v>0</v>
      </c>
      <c r="CW47" s="37"/>
      <c r="CX47" s="48">
        <f t="shared" ca="1" si="397"/>
        <v>0</v>
      </c>
      <c r="CY47" s="48">
        <f t="shared" ca="1" si="397"/>
        <v>0</v>
      </c>
      <c r="CZ47" s="48">
        <f t="shared" ca="1" si="397"/>
        <v>0</v>
      </c>
      <c r="DA47" s="48">
        <f t="shared" ca="1" si="397"/>
        <v>0</v>
      </c>
      <c r="DB47" s="48">
        <f t="shared" ca="1" si="397"/>
        <v>0</v>
      </c>
      <c r="DC47" s="48">
        <f t="shared" ca="1" si="397"/>
        <v>0</v>
      </c>
      <c r="DD47" s="48">
        <f t="shared" ca="1" si="397"/>
        <v>0</v>
      </c>
      <c r="DE47" s="48">
        <f t="shared" ca="1" si="397"/>
        <v>0</v>
      </c>
      <c r="DF47" s="48">
        <f t="shared" ca="1" si="397"/>
        <v>0</v>
      </c>
      <c r="DG47" s="48">
        <f t="shared" ca="1" si="397"/>
        <v>0</v>
      </c>
      <c r="DH47" s="48">
        <f t="shared" ca="1" si="397"/>
        <v>0</v>
      </c>
      <c r="DI47" s="48">
        <f t="shared" ca="1" si="397"/>
        <v>0</v>
      </c>
      <c r="DJ47" s="48">
        <f t="shared" ca="1" si="397"/>
        <v>0</v>
      </c>
      <c r="DK47" s="48">
        <f t="shared" ca="1" si="397"/>
        <v>0</v>
      </c>
      <c r="DL47" s="48">
        <f t="shared" ca="1" si="397"/>
        <v>0</v>
      </c>
      <c r="DM47" s="48">
        <f t="shared" ca="1" si="397"/>
        <v>0</v>
      </c>
      <c r="DN47" s="48">
        <f t="shared" ca="1" si="398"/>
        <v>0</v>
      </c>
      <c r="DO47" s="48">
        <f t="shared" ca="1" si="398"/>
        <v>0</v>
      </c>
      <c r="DP47" s="48">
        <f t="shared" ca="1" si="398"/>
        <v>0</v>
      </c>
      <c r="DQ47" s="48">
        <f t="shared" ca="1" si="398"/>
        <v>0</v>
      </c>
      <c r="DR47" s="48">
        <f t="shared" ca="1" si="398"/>
        <v>0</v>
      </c>
      <c r="DS47" s="48">
        <f t="shared" ca="1" si="398"/>
        <v>0</v>
      </c>
      <c r="DT47" s="48">
        <f t="shared" ca="1" si="398"/>
        <v>0</v>
      </c>
      <c r="DU47" s="48">
        <f t="shared" ca="1" si="398"/>
        <v>0</v>
      </c>
      <c r="DV47" s="48">
        <f t="shared" ca="1" si="398"/>
        <v>0</v>
      </c>
      <c r="DW47" s="48">
        <f t="shared" ca="1" si="398"/>
        <v>0</v>
      </c>
      <c r="DX47" s="48">
        <f t="shared" ca="1" si="398"/>
        <v>0</v>
      </c>
      <c r="DY47" s="48">
        <f t="shared" ca="1" si="398"/>
        <v>0</v>
      </c>
      <c r="DZ47" s="48">
        <f t="shared" ca="1" si="398"/>
        <v>0</v>
      </c>
      <c r="EA47" s="48">
        <f t="shared" ca="1" si="398"/>
        <v>0</v>
      </c>
      <c r="EB47" s="48">
        <f t="shared" ca="1" si="398"/>
        <v>0</v>
      </c>
      <c r="EC47" s="48">
        <f t="shared" ca="1" si="398"/>
        <v>0</v>
      </c>
      <c r="ED47" s="48">
        <f t="shared" ca="1" si="399"/>
        <v>0</v>
      </c>
      <c r="EE47" s="48">
        <f t="shared" ca="1" si="399"/>
        <v>0</v>
      </c>
      <c r="EF47" s="48">
        <f t="shared" ca="1" si="399"/>
        <v>0</v>
      </c>
      <c r="EG47" s="48">
        <f t="shared" ca="1" si="399"/>
        <v>0</v>
      </c>
      <c r="EH47" s="48">
        <f t="shared" ca="1" si="399"/>
        <v>0</v>
      </c>
      <c r="EI47" s="48">
        <f t="shared" ca="1" si="399"/>
        <v>0</v>
      </c>
      <c r="EJ47" s="48">
        <f t="shared" ca="1" si="399"/>
        <v>0</v>
      </c>
      <c r="EK47" s="48">
        <f t="shared" ca="1" si="399"/>
        <v>0</v>
      </c>
      <c r="EL47" s="48">
        <f t="shared" ca="1" si="399"/>
        <v>0</v>
      </c>
      <c r="EM47" s="48">
        <f t="shared" ca="1" si="399"/>
        <v>0</v>
      </c>
      <c r="EN47" s="48">
        <f t="shared" ca="1" si="399"/>
        <v>0</v>
      </c>
      <c r="EO47" s="48">
        <f t="shared" ca="1" si="399"/>
        <v>0</v>
      </c>
      <c r="EP47" s="48">
        <f t="shared" ca="1" si="399"/>
        <v>0</v>
      </c>
      <c r="EQ47" s="48">
        <f t="shared" ca="1" si="399"/>
        <v>0</v>
      </c>
      <c r="ER47" s="48">
        <f t="shared" ca="1" si="399"/>
        <v>0</v>
      </c>
      <c r="ES47" s="48">
        <f t="shared" ca="1" si="399"/>
        <v>0</v>
      </c>
      <c r="ET47" s="48">
        <f t="shared" ca="1" si="400"/>
        <v>0</v>
      </c>
      <c r="EU47" s="48">
        <f t="shared" ca="1" si="400"/>
        <v>0</v>
      </c>
      <c r="EV47" s="48">
        <f t="shared" ca="1" si="400"/>
        <v>0</v>
      </c>
      <c r="EW47" s="48">
        <f t="shared" ca="1" si="400"/>
        <v>0</v>
      </c>
      <c r="EX47" s="48">
        <f t="shared" ca="1" si="400"/>
        <v>0</v>
      </c>
      <c r="EY47" s="68"/>
      <c r="EZ47" s="48">
        <f t="shared" ca="1" si="401"/>
        <v>0</v>
      </c>
      <c r="FA47" s="48">
        <f t="shared" ca="1" si="401"/>
        <v>0</v>
      </c>
      <c r="FB47" s="48">
        <f t="shared" ca="1" si="401"/>
        <v>0</v>
      </c>
      <c r="FC47" s="48">
        <f t="shared" ca="1" si="401"/>
        <v>0</v>
      </c>
      <c r="FD47" s="48">
        <f t="shared" ca="1" si="401"/>
        <v>0</v>
      </c>
      <c r="FE47" s="48">
        <f t="shared" ca="1" si="401"/>
        <v>0</v>
      </c>
      <c r="FF47" s="48">
        <f t="shared" ca="1" si="401"/>
        <v>0</v>
      </c>
      <c r="FG47" s="48">
        <f t="shared" ca="1" si="401"/>
        <v>0</v>
      </c>
      <c r="FH47" s="48">
        <f t="shared" ca="1" si="401"/>
        <v>0</v>
      </c>
      <c r="FI47" s="48">
        <f t="shared" ca="1" si="401"/>
        <v>0</v>
      </c>
      <c r="FJ47" s="48">
        <f t="shared" ca="1" si="401"/>
        <v>0</v>
      </c>
      <c r="FK47" s="48">
        <f t="shared" ca="1" si="401"/>
        <v>0</v>
      </c>
      <c r="FL47" s="48">
        <f t="shared" ca="1" si="401"/>
        <v>0</v>
      </c>
      <c r="FM47" s="48">
        <f t="shared" ca="1" si="401"/>
        <v>0</v>
      </c>
      <c r="FN47" s="48">
        <f t="shared" ca="1" si="401"/>
        <v>0</v>
      </c>
      <c r="FO47" s="48">
        <f t="shared" ca="1" si="401"/>
        <v>0</v>
      </c>
      <c r="FP47" s="48">
        <f t="shared" ca="1" si="402"/>
        <v>0</v>
      </c>
      <c r="FQ47" s="48">
        <f t="shared" ca="1" si="402"/>
        <v>0</v>
      </c>
      <c r="FR47" s="48">
        <f t="shared" ca="1" si="402"/>
        <v>0</v>
      </c>
      <c r="FS47" s="48">
        <f t="shared" ca="1" si="402"/>
        <v>0</v>
      </c>
      <c r="FT47" s="48">
        <f t="shared" ca="1" si="402"/>
        <v>0</v>
      </c>
      <c r="FU47" s="48">
        <f t="shared" ca="1" si="402"/>
        <v>0</v>
      </c>
      <c r="FV47" s="48">
        <f t="shared" ca="1" si="402"/>
        <v>0</v>
      </c>
      <c r="FW47" s="48">
        <f t="shared" ca="1" si="402"/>
        <v>0</v>
      </c>
      <c r="FX47" s="48">
        <f t="shared" ca="1" si="402"/>
        <v>0</v>
      </c>
      <c r="FY47" s="48">
        <f t="shared" ca="1" si="402"/>
        <v>0</v>
      </c>
      <c r="FZ47" s="48">
        <f t="shared" ca="1" si="402"/>
        <v>0</v>
      </c>
      <c r="GA47" s="48">
        <f t="shared" ca="1" si="402"/>
        <v>0</v>
      </c>
      <c r="GB47" s="48">
        <f t="shared" ca="1" si="402"/>
        <v>0</v>
      </c>
      <c r="GC47" s="48">
        <f t="shared" ca="1" si="402"/>
        <v>0</v>
      </c>
      <c r="GD47" s="48">
        <f t="shared" ca="1" si="402"/>
        <v>0</v>
      </c>
      <c r="GE47" s="48">
        <f t="shared" ca="1" si="402"/>
        <v>0</v>
      </c>
      <c r="GF47" s="48">
        <f t="shared" ca="1" si="403"/>
        <v>0</v>
      </c>
      <c r="GG47" s="48">
        <f t="shared" ca="1" si="403"/>
        <v>0</v>
      </c>
      <c r="GH47" s="48">
        <f t="shared" ca="1" si="403"/>
        <v>0</v>
      </c>
      <c r="GI47" s="48">
        <f t="shared" ca="1" si="403"/>
        <v>0</v>
      </c>
      <c r="GJ47" s="48">
        <f t="shared" ca="1" si="403"/>
        <v>0</v>
      </c>
      <c r="GK47" s="48">
        <f t="shared" ca="1" si="403"/>
        <v>0</v>
      </c>
      <c r="GL47" s="48">
        <f t="shared" ca="1" si="403"/>
        <v>0</v>
      </c>
      <c r="GM47" s="48">
        <f t="shared" ca="1" si="403"/>
        <v>0</v>
      </c>
      <c r="GN47" s="48">
        <f t="shared" ca="1" si="403"/>
        <v>0</v>
      </c>
      <c r="GO47" s="48">
        <f t="shared" ca="1" si="403"/>
        <v>0</v>
      </c>
      <c r="GP47" s="48">
        <f t="shared" ca="1" si="403"/>
        <v>0</v>
      </c>
      <c r="GQ47" s="48">
        <f t="shared" ca="1" si="403"/>
        <v>0</v>
      </c>
      <c r="GR47" s="48">
        <f t="shared" ca="1" si="403"/>
        <v>0</v>
      </c>
      <c r="GS47" s="48">
        <f t="shared" ca="1" si="403"/>
        <v>0</v>
      </c>
      <c r="GT47" s="48">
        <f t="shared" ca="1" si="403"/>
        <v>0</v>
      </c>
      <c r="GU47" s="48">
        <f t="shared" ca="1" si="403"/>
        <v>0</v>
      </c>
      <c r="GV47" s="48">
        <f t="shared" ca="1" si="404"/>
        <v>0</v>
      </c>
      <c r="GW47" s="48">
        <f t="shared" ca="1" si="404"/>
        <v>0</v>
      </c>
      <c r="GX47" s="48">
        <f t="shared" ca="1" si="404"/>
        <v>0</v>
      </c>
      <c r="GY47" s="48">
        <f t="shared" ca="1" si="404"/>
        <v>0</v>
      </c>
      <c r="GZ47" s="48">
        <f t="shared" ca="1" si="404"/>
        <v>0</v>
      </c>
      <c r="HA47" s="68"/>
      <c r="HB47" s="148" t="str">
        <f t="shared" ca="1" si="74"/>
        <v>n/a</v>
      </c>
      <c r="HC47" s="148" t="str">
        <f t="shared" ca="1" si="405"/>
        <v>n/a</v>
      </c>
      <c r="HD47" s="148" t="str">
        <f t="shared" ca="1" si="76"/>
        <v>n/a</v>
      </c>
      <c r="HE47" s="148" t="str">
        <f t="shared" ca="1" si="406"/>
        <v>n/a</v>
      </c>
      <c r="HF47" s="148" t="str">
        <f t="shared" ca="1" si="407"/>
        <v>n/a</v>
      </c>
      <c r="HG47" s="146"/>
      <c r="HH47" s="147"/>
      <c r="HI47" s="147"/>
      <c r="HJ47" s="147"/>
      <c r="HK47" s="148"/>
      <c r="HL47" s="147"/>
      <c r="HM47" s="147"/>
      <c r="HN47" s="147"/>
      <c r="HO47" s="148"/>
      <c r="HP47" s="146"/>
      <c r="HQ47" s="147"/>
      <c r="HR47" s="147"/>
      <c r="HS47" s="147"/>
      <c r="HT47" s="148"/>
      <c r="HU47" s="147"/>
      <c r="HV47" s="147"/>
      <c r="HW47" s="147"/>
      <c r="HX47" s="148"/>
      <c r="HY47" s="149"/>
      <c r="HZ47" s="148"/>
      <c r="IA47" s="148"/>
      <c r="IB47" s="150"/>
      <c r="IC47" s="148"/>
      <c r="ID47" s="150"/>
      <c r="IE47" s="148"/>
      <c r="IF47" s="151"/>
    </row>
    <row r="48" spans="1:240" s="36" customFormat="1" ht="14.45" customHeight="1">
      <c r="A48" s="39"/>
      <c r="B48" s="50" t="str">
        <f t="shared" si="376"/>
        <v>Residential_High Efficiency HVAC_HVAC_Geothermal EER ≥17.1, COP ≥3.6_2017_Actual</v>
      </c>
      <c r="C48" s="50">
        <f>INDEX('Measure Inputs'!$D:$D,MATCH($B48,'Measure Inputs'!$B:$B,0))</f>
        <v>12</v>
      </c>
      <c r="D48" s="51" t="str">
        <f>'Measure Inputs'!G18</f>
        <v>Residential</v>
      </c>
      <c r="E48" s="51" t="str">
        <f>'Measure Inputs'!H18</f>
        <v>High Efficiency HVAC</v>
      </c>
      <c r="F48" s="51" t="str">
        <f>'Measure Inputs'!I18</f>
        <v>HVAC</v>
      </c>
      <c r="G48" s="51" t="str">
        <f>'Measure Inputs'!J18</f>
        <v>Geothermal EER ≥17.1, COP ≥3.6</v>
      </c>
      <c r="H48" s="51">
        <f>'Measure Inputs'!K18</f>
        <v>2017</v>
      </c>
      <c r="I48" s="51" t="str">
        <f>'Measure Inputs'!L18</f>
        <v>Actual</v>
      </c>
      <c r="J48" s="37"/>
      <c r="K48" s="98" t="str">
        <f ca="1">INDEX(OFFSET('Measure Inputs'!$O$7,,,InputRows),$C48)</f>
        <v>Units</v>
      </c>
      <c r="L48" s="38">
        <f ca="1">INDEX(OFFSET('Measure Inputs'!$Q$7,,,InputRows),$C48)</f>
        <v>0</v>
      </c>
      <c r="M48" s="165">
        <f>INDEX('General Inputs'!$E$14:$E$15,MATCH(D48,'General Inputs'!$D$14:$D$15,0))</f>
        <v>1.0469999999999999</v>
      </c>
      <c r="N48" s="54">
        <f ca="1">INDEX(OFFSET('Measure Inputs'!$Y$7,,,InputRows),$C48)</f>
        <v>1</v>
      </c>
      <c r="O48" s="54">
        <f ca="1">INDEX(OFFSET('Measure Inputs'!$Z$7,,,InputRows),$C48)</f>
        <v>1</v>
      </c>
      <c r="P48" s="37"/>
      <c r="Q48" s="125">
        <f ca="1">CONVERT(INDEX(OFFSET('Measure Inputs'!$AB$7,,,InputRows),$C48),'Measure Inputs'!$AB$6,Q$8)*$L48</f>
        <v>0</v>
      </c>
      <c r="R48" s="125">
        <f t="shared" ca="1" si="377"/>
        <v>0</v>
      </c>
      <c r="S48" s="125">
        <f t="shared" ca="1" si="378"/>
        <v>0</v>
      </c>
      <c r="T48" s="37"/>
      <c r="U48" s="125">
        <f ca="1">CONVERT(INDEX(OFFSET('Measure Inputs'!$AD$7,,,InputRows),$C48),'Measure Inputs'!$AD$6,U$8)*$L48</f>
        <v>0</v>
      </c>
      <c r="V48" s="125">
        <f t="shared" ca="1" si="379"/>
        <v>0</v>
      </c>
      <c r="W48" s="125">
        <f t="shared" ca="1" si="380"/>
        <v>0</v>
      </c>
      <c r="X48" s="37"/>
      <c r="Y48" s="125">
        <f ca="1">CONVERT(INDEX(OFFSET('Measure Inputs'!$AC$7,,,InputRows),$C48),'Measure Inputs'!$AC$6,Y$8)*$L48</f>
        <v>0</v>
      </c>
      <c r="Z48" s="125">
        <f t="shared" ca="1" si="381"/>
        <v>0</v>
      </c>
      <c r="AA48" s="125">
        <f t="shared" ca="1" si="382"/>
        <v>0</v>
      </c>
      <c r="AB48" s="37"/>
      <c r="AC48" s="125">
        <f ca="1">CONVERT(INDEX(OFFSET('Measure Inputs'!$AE$7,,,InputRows),$C48),'Measure Inputs'!$AE$6,AC$8)*$L48</f>
        <v>0</v>
      </c>
      <c r="AD48" s="125">
        <f t="shared" ca="1" si="383"/>
        <v>0</v>
      </c>
      <c r="AE48" s="125">
        <f t="shared" ca="1" si="384"/>
        <v>0</v>
      </c>
      <c r="AF48" s="37"/>
      <c r="AG48" s="96">
        <f ca="1">INDEX(OFFSET('Measure Inputs'!$R$7,,,InputRows),$C48)</f>
        <v>25</v>
      </c>
      <c r="AH48" s="96">
        <f ca="1">INDEX(OFFSET('Measure Inputs'!$S$7,,,InputRows),$C48)</f>
        <v>0</v>
      </c>
      <c r="AI48" s="96">
        <f t="shared" ca="1" si="385"/>
        <v>0</v>
      </c>
      <c r="AJ48" s="99">
        <f ca="1">INDEX(OFFSET('Measure Inputs'!$T$7,,,InputRows),$C48)*$L48*$N48*$O48</f>
        <v>0</v>
      </c>
      <c r="AK48" s="99">
        <f ca="1">INDEX(OFFSET('Measure Inputs'!$U$7,,,InputRows),$C48)*$L48*$N48*$O48</f>
        <v>0</v>
      </c>
      <c r="AL48" s="99">
        <f ca="1">INDEX(OFFSET('Measure Inputs'!$V$7,,,InputRows),$C48)*$L48*$N48*$O48</f>
        <v>0</v>
      </c>
      <c r="AM48" s="99">
        <f ca="1">INDEX(OFFSET('Measure Inputs'!$W$7,,,InputRows),$C48)*$L48*$N48*$O48</f>
        <v>0</v>
      </c>
      <c r="AN48" s="99">
        <f ca="1">INDEX(OFFSET('Measure Inputs'!$X$7,,,InputRows),$C48)*$L48</f>
        <v>0</v>
      </c>
      <c r="AO48" s="99"/>
      <c r="AP48" s="99">
        <f t="shared" ca="1" si="386"/>
        <v>0</v>
      </c>
      <c r="AQ48" s="37"/>
      <c r="AR48" s="99">
        <f ca="1">SUMPRODUCT(--($CX$9:$EX$9=$H48)*$AJ48,'General Inputs'!$K$40:$BK$40)+SUMPRODUCT(--($CX$9:$EX$9=$H48+$AH48)*-$AK48,'General Inputs'!$K$43:$BK$43)</f>
        <v>0</v>
      </c>
      <c r="AS48" s="99">
        <f ca="1">CONVERT(SUMPRODUCT($CX48:$EX48,'General Inputs'!$K$29:$BK$29,'General Inputs'!$K$40:$BK$40)*$M48,$Q$8,'General Inputs'!$E$17)</f>
        <v>0</v>
      </c>
      <c r="AT48" s="99">
        <f ca="1">SUMPRODUCT(--($CX$9:$EX$9=$H48)*$AN48,'General Inputs'!$K$40:$BK$40)</f>
        <v>0</v>
      </c>
      <c r="AU48" s="99">
        <f>SUMPRODUCT(--($CX$9:$EX$9=$H48)*$AO48,'General Inputs'!$K$40:$BK$40)</f>
        <v>0</v>
      </c>
      <c r="AV48" s="99">
        <f ca="1">CONVERT(SUMPRODUCT($CX48:$EX48,'General Inputs'!$K$40:$BK$40,OFFSET('General Inputs'!$K$34:$BK$34,MATCH($D48,'General Inputs'!$J$34:$J$35,0)-1,)),$Q$8,'General Inputs'!$G$32)</f>
        <v>0</v>
      </c>
      <c r="AW48" s="99">
        <f ca="1">CONVERT(SUMPRODUCT($CX48:$EX48,'General Inputs'!$K$27:$BK$27,'General Inputs'!$K$40:$BK$40)*$M48,$Q$8,'General Inputs'!$E$17)</f>
        <v>0</v>
      </c>
      <c r="AX48" s="99">
        <f ca="1">CONVERT(SUMPRODUCT($EZ48:$GZ48,'General Inputs'!$K$28:$BK$28,'General Inputs'!$K$40:$BK$40)*$M48,$Q$8,'General Inputs'!$E$17)</f>
        <v>0</v>
      </c>
      <c r="AY48" s="97">
        <f ca="1">SUMPRODUCT($CX48:$EX48,'General Inputs'!$K$40:$BK$40)</f>
        <v>0</v>
      </c>
      <c r="AZ48" s="37"/>
      <c r="BA48" s="99">
        <f t="shared" ca="1" si="387"/>
        <v>0</v>
      </c>
      <c r="BB48" s="101" t="e">
        <f t="shared" ca="1" si="388"/>
        <v>#DIV/0!</v>
      </c>
      <c r="BC48" s="99">
        <f t="shared" ca="1" si="309"/>
        <v>0</v>
      </c>
      <c r="BD48" s="99">
        <f t="shared" ca="1" si="310"/>
        <v>0</v>
      </c>
      <c r="BE48" s="99">
        <f t="shared" ca="1" si="311"/>
        <v>0</v>
      </c>
      <c r="BF48" s="99">
        <f t="shared" ca="1" si="312"/>
        <v>0</v>
      </c>
      <c r="BG48" s="99">
        <f t="shared" si="313"/>
        <v>0</v>
      </c>
      <c r="BH48" s="99">
        <f t="shared" ca="1" si="314"/>
        <v>0</v>
      </c>
      <c r="BI48" s="37"/>
      <c r="BJ48" s="99">
        <f t="shared" ca="1" si="389"/>
        <v>0</v>
      </c>
      <c r="BK48" s="101" t="e">
        <f t="shared" ca="1" si="390"/>
        <v>#DIV/0!</v>
      </c>
      <c r="BL48" s="99">
        <f t="shared" ca="1" si="315"/>
        <v>0</v>
      </c>
      <c r="BM48" s="99">
        <f t="shared" ca="1" si="165"/>
        <v>0</v>
      </c>
      <c r="BN48" s="99">
        <f t="shared" ca="1" si="316"/>
        <v>0</v>
      </c>
      <c r="BO48" s="99">
        <f t="shared" ca="1" si="317"/>
        <v>0</v>
      </c>
      <c r="BP48" s="99">
        <f t="shared" ca="1" si="318"/>
        <v>0</v>
      </c>
      <c r="BQ48" s="99">
        <f t="shared" si="319"/>
        <v>0</v>
      </c>
      <c r="BR48" s="99">
        <f t="shared" ca="1" si="320"/>
        <v>0</v>
      </c>
      <c r="BS48" s="37"/>
      <c r="BT48" s="99">
        <f t="shared" ca="1" si="391"/>
        <v>0</v>
      </c>
      <c r="BU48" s="101" t="e">
        <f t="shared" ca="1" si="392"/>
        <v>#DIV/0!</v>
      </c>
      <c r="BV48" s="101" t="e">
        <f t="shared" ca="1" si="321"/>
        <v>#DIV/0!</v>
      </c>
      <c r="BW48" s="99">
        <f t="shared" ca="1" si="322"/>
        <v>0</v>
      </c>
      <c r="BX48" s="99">
        <f t="shared" ca="1" si="323"/>
        <v>0</v>
      </c>
      <c r="BY48" s="99">
        <f t="shared" ca="1" si="324"/>
        <v>0</v>
      </c>
      <c r="BZ48" s="99">
        <f t="shared" ca="1" si="325"/>
        <v>0</v>
      </c>
      <c r="CA48" s="99">
        <f t="shared" ca="1" si="326"/>
        <v>0</v>
      </c>
      <c r="CB48" s="37"/>
      <c r="CC48" s="99">
        <f t="shared" ca="1" si="393"/>
        <v>0</v>
      </c>
      <c r="CD48" s="101" t="e">
        <f t="shared" ca="1" si="394"/>
        <v>#DIV/0!</v>
      </c>
      <c r="CE48" s="102" t="e">
        <f t="shared" ca="1" si="327"/>
        <v>#DIV/0!</v>
      </c>
      <c r="CF48" s="99">
        <f t="shared" ca="1" si="328"/>
        <v>0</v>
      </c>
      <c r="CG48" s="99">
        <f t="shared" ca="1" si="329"/>
        <v>0</v>
      </c>
      <c r="CH48" s="99">
        <f t="shared" ca="1" si="330"/>
        <v>0</v>
      </c>
      <c r="CI48" s="99">
        <f t="shared" ca="1" si="71"/>
        <v>0</v>
      </c>
      <c r="CJ48" s="99">
        <f t="shared" ca="1" si="72"/>
        <v>0</v>
      </c>
      <c r="CK48" s="99">
        <f t="shared" si="331"/>
        <v>0</v>
      </c>
      <c r="CL48" s="37"/>
      <c r="CM48" s="99">
        <f t="shared" ca="1" si="395"/>
        <v>0</v>
      </c>
      <c r="CN48" s="101" t="e">
        <f t="shared" ca="1" si="396"/>
        <v>#DIV/0!</v>
      </c>
      <c r="CO48" s="126"/>
      <c r="CP48" s="99">
        <f t="shared" ca="1" si="332"/>
        <v>0</v>
      </c>
      <c r="CQ48" s="99">
        <f t="shared" ca="1" si="333"/>
        <v>0</v>
      </c>
      <c r="CR48" s="99">
        <f t="shared" ca="1" si="334"/>
        <v>0</v>
      </c>
      <c r="CS48" s="99">
        <f t="shared" ca="1" si="73"/>
        <v>0</v>
      </c>
      <c r="CT48" s="99">
        <f t="shared" ca="1" si="335"/>
        <v>0</v>
      </c>
      <c r="CU48" s="99">
        <f t="shared" ca="1" si="336"/>
        <v>0</v>
      </c>
      <c r="CV48" s="99">
        <f t="shared" si="337"/>
        <v>0</v>
      </c>
      <c r="CW48" s="37"/>
      <c r="CX48" s="48">
        <f t="shared" ca="1" si="397"/>
        <v>0</v>
      </c>
      <c r="CY48" s="48">
        <f t="shared" ca="1" si="397"/>
        <v>0</v>
      </c>
      <c r="CZ48" s="48">
        <f t="shared" ca="1" si="397"/>
        <v>0</v>
      </c>
      <c r="DA48" s="48">
        <f t="shared" ca="1" si="397"/>
        <v>0</v>
      </c>
      <c r="DB48" s="48">
        <f t="shared" ca="1" si="397"/>
        <v>0</v>
      </c>
      <c r="DC48" s="48">
        <f t="shared" ca="1" si="397"/>
        <v>0</v>
      </c>
      <c r="DD48" s="48">
        <f t="shared" ca="1" si="397"/>
        <v>0</v>
      </c>
      <c r="DE48" s="48">
        <f t="shared" ca="1" si="397"/>
        <v>0</v>
      </c>
      <c r="DF48" s="48">
        <f t="shared" ca="1" si="397"/>
        <v>0</v>
      </c>
      <c r="DG48" s="48">
        <f t="shared" ca="1" si="397"/>
        <v>0</v>
      </c>
      <c r="DH48" s="48">
        <f t="shared" ca="1" si="397"/>
        <v>0</v>
      </c>
      <c r="DI48" s="48">
        <f t="shared" ca="1" si="397"/>
        <v>0</v>
      </c>
      <c r="DJ48" s="48">
        <f t="shared" ca="1" si="397"/>
        <v>0</v>
      </c>
      <c r="DK48" s="48">
        <f t="shared" ca="1" si="397"/>
        <v>0</v>
      </c>
      <c r="DL48" s="48">
        <f t="shared" ca="1" si="397"/>
        <v>0</v>
      </c>
      <c r="DM48" s="48">
        <f t="shared" ca="1" si="397"/>
        <v>0</v>
      </c>
      <c r="DN48" s="48">
        <f t="shared" ca="1" si="398"/>
        <v>0</v>
      </c>
      <c r="DO48" s="48">
        <f t="shared" ca="1" si="398"/>
        <v>0</v>
      </c>
      <c r="DP48" s="48">
        <f t="shared" ca="1" si="398"/>
        <v>0</v>
      </c>
      <c r="DQ48" s="48">
        <f t="shared" ca="1" si="398"/>
        <v>0</v>
      </c>
      <c r="DR48" s="48">
        <f t="shared" ca="1" si="398"/>
        <v>0</v>
      </c>
      <c r="DS48" s="48">
        <f t="shared" ca="1" si="398"/>
        <v>0</v>
      </c>
      <c r="DT48" s="48">
        <f t="shared" ca="1" si="398"/>
        <v>0</v>
      </c>
      <c r="DU48" s="48">
        <f t="shared" ca="1" si="398"/>
        <v>0</v>
      </c>
      <c r="DV48" s="48">
        <f t="shared" ca="1" si="398"/>
        <v>0</v>
      </c>
      <c r="DW48" s="48">
        <f t="shared" ca="1" si="398"/>
        <v>0</v>
      </c>
      <c r="DX48" s="48">
        <f t="shared" ca="1" si="398"/>
        <v>0</v>
      </c>
      <c r="DY48" s="48">
        <f t="shared" ca="1" si="398"/>
        <v>0</v>
      </c>
      <c r="DZ48" s="48">
        <f t="shared" ca="1" si="398"/>
        <v>0</v>
      </c>
      <c r="EA48" s="48">
        <f t="shared" ca="1" si="398"/>
        <v>0</v>
      </c>
      <c r="EB48" s="48">
        <f t="shared" ca="1" si="398"/>
        <v>0</v>
      </c>
      <c r="EC48" s="48">
        <f t="shared" ca="1" si="398"/>
        <v>0</v>
      </c>
      <c r="ED48" s="48">
        <f t="shared" ca="1" si="399"/>
        <v>0</v>
      </c>
      <c r="EE48" s="48">
        <f t="shared" ca="1" si="399"/>
        <v>0</v>
      </c>
      <c r="EF48" s="48">
        <f t="shared" ca="1" si="399"/>
        <v>0</v>
      </c>
      <c r="EG48" s="48">
        <f t="shared" ca="1" si="399"/>
        <v>0</v>
      </c>
      <c r="EH48" s="48">
        <f t="shared" ca="1" si="399"/>
        <v>0</v>
      </c>
      <c r="EI48" s="48">
        <f t="shared" ca="1" si="399"/>
        <v>0</v>
      </c>
      <c r="EJ48" s="48">
        <f t="shared" ca="1" si="399"/>
        <v>0</v>
      </c>
      <c r="EK48" s="48">
        <f t="shared" ca="1" si="399"/>
        <v>0</v>
      </c>
      <c r="EL48" s="48">
        <f t="shared" ca="1" si="399"/>
        <v>0</v>
      </c>
      <c r="EM48" s="48">
        <f t="shared" ca="1" si="399"/>
        <v>0</v>
      </c>
      <c r="EN48" s="48">
        <f t="shared" ca="1" si="399"/>
        <v>0</v>
      </c>
      <c r="EO48" s="48">
        <f t="shared" ca="1" si="399"/>
        <v>0</v>
      </c>
      <c r="EP48" s="48">
        <f t="shared" ca="1" si="399"/>
        <v>0</v>
      </c>
      <c r="EQ48" s="48">
        <f t="shared" ca="1" si="399"/>
        <v>0</v>
      </c>
      <c r="ER48" s="48">
        <f t="shared" ca="1" si="399"/>
        <v>0</v>
      </c>
      <c r="ES48" s="48">
        <f t="shared" ca="1" si="399"/>
        <v>0</v>
      </c>
      <c r="ET48" s="48">
        <f t="shared" ca="1" si="400"/>
        <v>0</v>
      </c>
      <c r="EU48" s="48">
        <f t="shared" ca="1" si="400"/>
        <v>0</v>
      </c>
      <c r="EV48" s="48">
        <f t="shared" ca="1" si="400"/>
        <v>0</v>
      </c>
      <c r="EW48" s="48">
        <f t="shared" ca="1" si="400"/>
        <v>0</v>
      </c>
      <c r="EX48" s="48">
        <f t="shared" ca="1" si="400"/>
        <v>0</v>
      </c>
      <c r="EY48" s="68"/>
      <c r="EZ48" s="48">
        <f t="shared" ca="1" si="401"/>
        <v>0</v>
      </c>
      <c r="FA48" s="48">
        <f t="shared" ca="1" si="401"/>
        <v>0</v>
      </c>
      <c r="FB48" s="48">
        <f t="shared" ca="1" si="401"/>
        <v>0</v>
      </c>
      <c r="FC48" s="48">
        <f t="shared" ca="1" si="401"/>
        <v>0</v>
      </c>
      <c r="FD48" s="48">
        <f t="shared" ca="1" si="401"/>
        <v>0</v>
      </c>
      <c r="FE48" s="48">
        <f t="shared" ca="1" si="401"/>
        <v>0</v>
      </c>
      <c r="FF48" s="48">
        <f t="shared" ca="1" si="401"/>
        <v>0</v>
      </c>
      <c r="FG48" s="48">
        <f t="shared" ca="1" si="401"/>
        <v>0</v>
      </c>
      <c r="FH48" s="48">
        <f t="shared" ca="1" si="401"/>
        <v>0</v>
      </c>
      <c r="FI48" s="48">
        <f t="shared" ca="1" si="401"/>
        <v>0</v>
      </c>
      <c r="FJ48" s="48">
        <f t="shared" ca="1" si="401"/>
        <v>0</v>
      </c>
      <c r="FK48" s="48">
        <f t="shared" ca="1" si="401"/>
        <v>0</v>
      </c>
      <c r="FL48" s="48">
        <f t="shared" ca="1" si="401"/>
        <v>0</v>
      </c>
      <c r="FM48" s="48">
        <f t="shared" ca="1" si="401"/>
        <v>0</v>
      </c>
      <c r="FN48" s="48">
        <f t="shared" ca="1" si="401"/>
        <v>0</v>
      </c>
      <c r="FO48" s="48">
        <f t="shared" ca="1" si="401"/>
        <v>0</v>
      </c>
      <c r="FP48" s="48">
        <f t="shared" ca="1" si="402"/>
        <v>0</v>
      </c>
      <c r="FQ48" s="48">
        <f t="shared" ca="1" si="402"/>
        <v>0</v>
      </c>
      <c r="FR48" s="48">
        <f t="shared" ca="1" si="402"/>
        <v>0</v>
      </c>
      <c r="FS48" s="48">
        <f t="shared" ca="1" si="402"/>
        <v>0</v>
      </c>
      <c r="FT48" s="48">
        <f t="shared" ca="1" si="402"/>
        <v>0</v>
      </c>
      <c r="FU48" s="48">
        <f t="shared" ca="1" si="402"/>
        <v>0</v>
      </c>
      <c r="FV48" s="48">
        <f t="shared" ca="1" si="402"/>
        <v>0</v>
      </c>
      <c r="FW48" s="48">
        <f t="shared" ca="1" si="402"/>
        <v>0</v>
      </c>
      <c r="FX48" s="48">
        <f t="shared" ca="1" si="402"/>
        <v>0</v>
      </c>
      <c r="FY48" s="48">
        <f t="shared" ca="1" si="402"/>
        <v>0</v>
      </c>
      <c r="FZ48" s="48">
        <f t="shared" ca="1" si="402"/>
        <v>0</v>
      </c>
      <c r="GA48" s="48">
        <f t="shared" ca="1" si="402"/>
        <v>0</v>
      </c>
      <c r="GB48" s="48">
        <f t="shared" ca="1" si="402"/>
        <v>0</v>
      </c>
      <c r="GC48" s="48">
        <f t="shared" ca="1" si="402"/>
        <v>0</v>
      </c>
      <c r="GD48" s="48">
        <f t="shared" ca="1" si="402"/>
        <v>0</v>
      </c>
      <c r="GE48" s="48">
        <f t="shared" ca="1" si="402"/>
        <v>0</v>
      </c>
      <c r="GF48" s="48">
        <f t="shared" ca="1" si="403"/>
        <v>0</v>
      </c>
      <c r="GG48" s="48">
        <f t="shared" ca="1" si="403"/>
        <v>0</v>
      </c>
      <c r="GH48" s="48">
        <f t="shared" ca="1" si="403"/>
        <v>0</v>
      </c>
      <c r="GI48" s="48">
        <f t="shared" ca="1" si="403"/>
        <v>0</v>
      </c>
      <c r="GJ48" s="48">
        <f t="shared" ca="1" si="403"/>
        <v>0</v>
      </c>
      <c r="GK48" s="48">
        <f t="shared" ca="1" si="403"/>
        <v>0</v>
      </c>
      <c r="GL48" s="48">
        <f t="shared" ca="1" si="403"/>
        <v>0</v>
      </c>
      <c r="GM48" s="48">
        <f t="shared" ca="1" si="403"/>
        <v>0</v>
      </c>
      <c r="GN48" s="48">
        <f t="shared" ca="1" si="403"/>
        <v>0</v>
      </c>
      <c r="GO48" s="48">
        <f t="shared" ca="1" si="403"/>
        <v>0</v>
      </c>
      <c r="GP48" s="48">
        <f t="shared" ca="1" si="403"/>
        <v>0</v>
      </c>
      <c r="GQ48" s="48">
        <f t="shared" ca="1" si="403"/>
        <v>0</v>
      </c>
      <c r="GR48" s="48">
        <f t="shared" ca="1" si="403"/>
        <v>0</v>
      </c>
      <c r="GS48" s="48">
        <f t="shared" ca="1" si="403"/>
        <v>0</v>
      </c>
      <c r="GT48" s="48">
        <f t="shared" ca="1" si="403"/>
        <v>0</v>
      </c>
      <c r="GU48" s="48">
        <f t="shared" ca="1" si="403"/>
        <v>0</v>
      </c>
      <c r="GV48" s="48">
        <f t="shared" ca="1" si="404"/>
        <v>0</v>
      </c>
      <c r="GW48" s="48">
        <f t="shared" ca="1" si="404"/>
        <v>0</v>
      </c>
      <c r="GX48" s="48">
        <f t="shared" ca="1" si="404"/>
        <v>0</v>
      </c>
      <c r="GY48" s="48">
        <f t="shared" ca="1" si="404"/>
        <v>0</v>
      </c>
      <c r="GZ48" s="48">
        <f t="shared" ca="1" si="404"/>
        <v>0</v>
      </c>
      <c r="HA48" s="68"/>
      <c r="HB48" s="148" t="str">
        <f t="shared" ca="1" si="74"/>
        <v>n/a</v>
      </c>
      <c r="HC48" s="148" t="str">
        <f t="shared" ca="1" si="405"/>
        <v>n/a</v>
      </c>
      <c r="HD48" s="148" t="str">
        <f t="shared" ca="1" si="76"/>
        <v>n/a</v>
      </c>
      <c r="HE48" s="148" t="str">
        <f t="shared" ca="1" si="406"/>
        <v>n/a</v>
      </c>
      <c r="HF48" s="148" t="str">
        <f t="shared" ca="1" si="407"/>
        <v>n/a</v>
      </c>
      <c r="HG48" s="146"/>
      <c r="HH48" s="147"/>
      <c r="HI48" s="147"/>
      <c r="HJ48" s="147"/>
      <c r="HK48" s="148"/>
      <c r="HL48" s="147"/>
      <c r="HM48" s="147"/>
      <c r="HN48" s="147"/>
      <c r="HO48" s="148"/>
      <c r="HP48" s="146"/>
      <c r="HQ48" s="147"/>
      <c r="HR48" s="147"/>
      <c r="HS48" s="147"/>
      <c r="HT48" s="148"/>
      <c r="HU48" s="147"/>
      <c r="HV48" s="147"/>
      <c r="HW48" s="147"/>
      <c r="HX48" s="148"/>
      <c r="HY48" s="149"/>
      <c r="HZ48" s="148"/>
      <c r="IA48" s="148"/>
      <c r="IB48" s="150"/>
      <c r="IC48" s="148"/>
      <c r="ID48" s="150"/>
      <c r="IE48" s="148"/>
      <c r="IF48" s="151"/>
    </row>
    <row r="49" spans="1:240" s="36" customFormat="1" ht="14.45" customHeight="1">
      <c r="A49" s="39"/>
      <c r="B49" s="50" t="str">
        <f t="shared" si="376"/>
        <v>Residential_High Efficiency HVAC_HVAC_Early Retirement Geothermal EER ≥17.1, COP ≥3.6_2017_Actual</v>
      </c>
      <c r="C49" s="50">
        <f>INDEX('Measure Inputs'!$D:$D,MATCH($B49,'Measure Inputs'!$B:$B,0))</f>
        <v>13</v>
      </c>
      <c r="D49" s="51" t="str">
        <f>'Measure Inputs'!G19</f>
        <v>Residential</v>
      </c>
      <c r="E49" s="51" t="str">
        <f>'Measure Inputs'!H19</f>
        <v>High Efficiency HVAC</v>
      </c>
      <c r="F49" s="51" t="str">
        <f>'Measure Inputs'!I19</f>
        <v>HVAC</v>
      </c>
      <c r="G49" s="51" t="str">
        <f>'Measure Inputs'!J19</f>
        <v>Early Retirement Geothermal EER ≥17.1, COP ≥3.6</v>
      </c>
      <c r="H49" s="51">
        <f>'Measure Inputs'!K19</f>
        <v>2017</v>
      </c>
      <c r="I49" s="51" t="str">
        <f>'Measure Inputs'!L19</f>
        <v>Actual</v>
      </c>
      <c r="J49" s="37"/>
      <c r="K49" s="98" t="str">
        <f ca="1">INDEX(OFFSET('Measure Inputs'!$O$7,,,InputRows),$C49)</f>
        <v>Units</v>
      </c>
      <c r="L49" s="38">
        <f ca="1">INDEX(OFFSET('Measure Inputs'!$Q$7,,,InputRows),$C49)</f>
        <v>0</v>
      </c>
      <c r="M49" s="165">
        <f>INDEX('General Inputs'!$E$14:$E$15,MATCH(D49,'General Inputs'!$D$14:$D$15,0))</f>
        <v>1.0469999999999999</v>
      </c>
      <c r="N49" s="54">
        <f ca="1">INDEX(OFFSET('Measure Inputs'!$Y$7,,,InputRows),$C49)</f>
        <v>1</v>
      </c>
      <c r="O49" s="54">
        <f ca="1">INDEX(OFFSET('Measure Inputs'!$Z$7,,,InputRows),$C49)</f>
        <v>1</v>
      </c>
      <c r="P49" s="37"/>
      <c r="Q49" s="125">
        <f ca="1">CONVERT(INDEX(OFFSET('Measure Inputs'!$AB$7,,,InputRows),$C49),'Measure Inputs'!$AB$6,Q$8)*$L49</f>
        <v>0</v>
      </c>
      <c r="R49" s="125">
        <f t="shared" ca="1" si="377"/>
        <v>0</v>
      </c>
      <c r="S49" s="125">
        <f t="shared" ca="1" si="378"/>
        <v>0</v>
      </c>
      <c r="T49" s="37"/>
      <c r="U49" s="125">
        <f ca="1">CONVERT(INDEX(OFFSET('Measure Inputs'!$AD$7,,,InputRows),$C49),'Measure Inputs'!$AD$6,U$8)*$L49</f>
        <v>0</v>
      </c>
      <c r="V49" s="125">
        <f t="shared" ca="1" si="379"/>
        <v>0</v>
      </c>
      <c r="W49" s="125">
        <f t="shared" ca="1" si="380"/>
        <v>0</v>
      </c>
      <c r="X49" s="37"/>
      <c r="Y49" s="125">
        <f ca="1">CONVERT(INDEX(OFFSET('Measure Inputs'!$AC$7,,,InputRows),$C49),'Measure Inputs'!$AC$6,Y$8)*$L49</f>
        <v>0</v>
      </c>
      <c r="Z49" s="125">
        <f t="shared" ca="1" si="381"/>
        <v>0</v>
      </c>
      <c r="AA49" s="125">
        <f t="shared" ca="1" si="382"/>
        <v>0</v>
      </c>
      <c r="AB49" s="37"/>
      <c r="AC49" s="125">
        <f ca="1">CONVERT(INDEX(OFFSET('Measure Inputs'!$AE$7,,,InputRows),$C49),'Measure Inputs'!$AE$6,AC$8)*$L49</f>
        <v>0</v>
      </c>
      <c r="AD49" s="125">
        <f t="shared" ca="1" si="383"/>
        <v>0</v>
      </c>
      <c r="AE49" s="125">
        <f t="shared" ca="1" si="384"/>
        <v>0</v>
      </c>
      <c r="AF49" s="37"/>
      <c r="AG49" s="96">
        <f ca="1">INDEX(OFFSET('Measure Inputs'!$R$7,,,InputRows),$C49)</f>
        <v>25</v>
      </c>
      <c r="AH49" s="96">
        <f ca="1">INDEX(OFFSET('Measure Inputs'!$S$7,,,InputRows),$C49)</f>
        <v>8</v>
      </c>
      <c r="AI49" s="96">
        <f t="shared" ca="1" si="385"/>
        <v>0</v>
      </c>
      <c r="AJ49" s="99">
        <f ca="1">INDEX(OFFSET('Measure Inputs'!$T$7,,,InputRows),$C49)*$L49*$N49*$O49</f>
        <v>0</v>
      </c>
      <c r="AK49" s="99">
        <f ca="1">INDEX(OFFSET('Measure Inputs'!$U$7,,,InputRows),$C49)*$L49*$N49*$O49</f>
        <v>0</v>
      </c>
      <c r="AL49" s="99">
        <f ca="1">INDEX(OFFSET('Measure Inputs'!$V$7,,,InputRows),$C49)*$L49*$N49*$O49</f>
        <v>0</v>
      </c>
      <c r="AM49" s="99">
        <f ca="1">INDEX(OFFSET('Measure Inputs'!$W$7,,,InputRows),$C49)*$L49*$N49*$O49</f>
        <v>0</v>
      </c>
      <c r="AN49" s="99">
        <f ca="1">INDEX(OFFSET('Measure Inputs'!$X$7,,,InputRows),$C49)*$L49</f>
        <v>0</v>
      </c>
      <c r="AO49" s="99"/>
      <c r="AP49" s="99">
        <f t="shared" ca="1" si="386"/>
        <v>0</v>
      </c>
      <c r="AQ49" s="37"/>
      <c r="AR49" s="99">
        <f ca="1">SUMPRODUCT(--($CX$9:$EX$9=$H49)*$AJ49,'General Inputs'!$K$40:$BK$40)+SUMPRODUCT(--($CX$9:$EX$9=$H49+$AH49)*-$AK49,'General Inputs'!$K$43:$BK$43)</f>
        <v>0</v>
      </c>
      <c r="AS49" s="99">
        <f ca="1">CONVERT(SUMPRODUCT($CX49:$EX49,'General Inputs'!$K$29:$BK$29,'General Inputs'!$K$40:$BK$40)*$M49,$Q$8,'General Inputs'!$E$17)</f>
        <v>0</v>
      </c>
      <c r="AT49" s="99">
        <f ca="1">SUMPRODUCT(--($CX$9:$EX$9=$H49)*$AN49,'General Inputs'!$K$40:$BK$40)</f>
        <v>0</v>
      </c>
      <c r="AU49" s="99">
        <f>SUMPRODUCT(--($CX$9:$EX$9=$H49)*$AO49,'General Inputs'!$K$40:$BK$40)</f>
        <v>0</v>
      </c>
      <c r="AV49" s="99">
        <f ca="1">CONVERT(SUMPRODUCT($CX49:$EX49,'General Inputs'!$K$40:$BK$40,OFFSET('General Inputs'!$K$34:$BK$34,MATCH($D49,'General Inputs'!$J$34:$J$35,0)-1,)),$Q$8,'General Inputs'!$G$32)</f>
        <v>0</v>
      </c>
      <c r="AW49" s="99">
        <f ca="1">CONVERT(SUMPRODUCT($CX49:$EX49,'General Inputs'!$K$27:$BK$27,'General Inputs'!$K$40:$BK$40)*$M49,$Q$8,'General Inputs'!$E$17)</f>
        <v>0</v>
      </c>
      <c r="AX49" s="99">
        <f ca="1">CONVERT(SUMPRODUCT($EZ49:$GZ49,'General Inputs'!$K$28:$BK$28,'General Inputs'!$K$40:$BK$40)*$M49,$Q$8,'General Inputs'!$E$17)</f>
        <v>0</v>
      </c>
      <c r="AY49" s="97">
        <f ca="1">SUMPRODUCT($CX49:$EX49,'General Inputs'!$K$40:$BK$40)</f>
        <v>0</v>
      </c>
      <c r="AZ49" s="37"/>
      <c r="BA49" s="99">
        <f t="shared" ca="1" si="387"/>
        <v>0</v>
      </c>
      <c r="BB49" s="101" t="e">
        <f t="shared" ca="1" si="388"/>
        <v>#DIV/0!</v>
      </c>
      <c r="BC49" s="99">
        <f t="shared" ca="1" si="309"/>
        <v>0</v>
      </c>
      <c r="BD49" s="99">
        <f t="shared" ca="1" si="310"/>
        <v>0</v>
      </c>
      <c r="BE49" s="99">
        <f t="shared" ca="1" si="311"/>
        <v>0</v>
      </c>
      <c r="BF49" s="99">
        <f t="shared" ca="1" si="312"/>
        <v>0</v>
      </c>
      <c r="BG49" s="99">
        <f t="shared" si="313"/>
        <v>0</v>
      </c>
      <c r="BH49" s="99">
        <f t="shared" ca="1" si="314"/>
        <v>0</v>
      </c>
      <c r="BI49" s="37"/>
      <c r="BJ49" s="99">
        <f t="shared" ca="1" si="389"/>
        <v>0</v>
      </c>
      <c r="BK49" s="101" t="e">
        <f t="shared" ca="1" si="390"/>
        <v>#DIV/0!</v>
      </c>
      <c r="BL49" s="99">
        <f t="shared" ca="1" si="315"/>
        <v>0</v>
      </c>
      <c r="BM49" s="99">
        <f t="shared" ca="1" si="165"/>
        <v>0</v>
      </c>
      <c r="BN49" s="99">
        <f t="shared" ca="1" si="316"/>
        <v>0</v>
      </c>
      <c r="BO49" s="99">
        <f t="shared" ca="1" si="317"/>
        <v>0</v>
      </c>
      <c r="BP49" s="99">
        <f t="shared" ca="1" si="318"/>
        <v>0</v>
      </c>
      <c r="BQ49" s="99">
        <f t="shared" si="319"/>
        <v>0</v>
      </c>
      <c r="BR49" s="99">
        <f t="shared" ca="1" si="320"/>
        <v>0</v>
      </c>
      <c r="BS49" s="37"/>
      <c r="BT49" s="99">
        <f t="shared" ca="1" si="391"/>
        <v>0</v>
      </c>
      <c r="BU49" s="101" t="e">
        <f t="shared" ca="1" si="392"/>
        <v>#DIV/0!</v>
      </c>
      <c r="BV49" s="101" t="e">
        <f t="shared" ca="1" si="321"/>
        <v>#DIV/0!</v>
      </c>
      <c r="BW49" s="99">
        <f t="shared" ca="1" si="322"/>
        <v>0</v>
      </c>
      <c r="BX49" s="99">
        <f t="shared" ca="1" si="323"/>
        <v>0</v>
      </c>
      <c r="BY49" s="99">
        <f t="shared" ca="1" si="324"/>
        <v>0</v>
      </c>
      <c r="BZ49" s="99">
        <f t="shared" ca="1" si="325"/>
        <v>0</v>
      </c>
      <c r="CA49" s="99">
        <f t="shared" ca="1" si="326"/>
        <v>0</v>
      </c>
      <c r="CB49" s="37"/>
      <c r="CC49" s="99">
        <f t="shared" ca="1" si="393"/>
        <v>0</v>
      </c>
      <c r="CD49" s="101" t="e">
        <f t="shared" ca="1" si="394"/>
        <v>#DIV/0!</v>
      </c>
      <c r="CE49" s="102" t="e">
        <f t="shared" ca="1" si="327"/>
        <v>#DIV/0!</v>
      </c>
      <c r="CF49" s="99">
        <f t="shared" ca="1" si="328"/>
        <v>0</v>
      </c>
      <c r="CG49" s="99">
        <f t="shared" ca="1" si="329"/>
        <v>0</v>
      </c>
      <c r="CH49" s="99">
        <f t="shared" ca="1" si="330"/>
        <v>0</v>
      </c>
      <c r="CI49" s="99">
        <f t="shared" ca="1" si="71"/>
        <v>0</v>
      </c>
      <c r="CJ49" s="99">
        <f t="shared" ca="1" si="72"/>
        <v>0</v>
      </c>
      <c r="CK49" s="99">
        <f t="shared" si="331"/>
        <v>0</v>
      </c>
      <c r="CL49" s="37"/>
      <c r="CM49" s="99">
        <f t="shared" ca="1" si="395"/>
        <v>0</v>
      </c>
      <c r="CN49" s="101" t="e">
        <f t="shared" ca="1" si="396"/>
        <v>#DIV/0!</v>
      </c>
      <c r="CO49" s="126"/>
      <c r="CP49" s="99">
        <f t="shared" ca="1" si="332"/>
        <v>0</v>
      </c>
      <c r="CQ49" s="99">
        <f t="shared" ca="1" si="333"/>
        <v>0</v>
      </c>
      <c r="CR49" s="99">
        <f t="shared" ca="1" si="334"/>
        <v>0</v>
      </c>
      <c r="CS49" s="99">
        <f t="shared" ca="1" si="73"/>
        <v>0</v>
      </c>
      <c r="CT49" s="99">
        <f t="shared" ca="1" si="335"/>
        <v>0</v>
      </c>
      <c r="CU49" s="99">
        <f t="shared" ca="1" si="336"/>
        <v>0</v>
      </c>
      <c r="CV49" s="99">
        <f t="shared" si="337"/>
        <v>0</v>
      </c>
      <c r="CW49" s="37"/>
      <c r="CX49" s="48">
        <f t="shared" ca="1" si="397"/>
        <v>0</v>
      </c>
      <c r="CY49" s="48">
        <f t="shared" ca="1" si="397"/>
        <v>0</v>
      </c>
      <c r="CZ49" s="48">
        <f t="shared" ca="1" si="397"/>
        <v>0</v>
      </c>
      <c r="DA49" s="48">
        <f t="shared" ca="1" si="397"/>
        <v>0</v>
      </c>
      <c r="DB49" s="48">
        <f t="shared" ca="1" si="397"/>
        <v>0</v>
      </c>
      <c r="DC49" s="48">
        <f t="shared" ca="1" si="397"/>
        <v>0</v>
      </c>
      <c r="DD49" s="48">
        <f t="shared" ca="1" si="397"/>
        <v>0</v>
      </c>
      <c r="DE49" s="48">
        <f t="shared" ca="1" si="397"/>
        <v>0</v>
      </c>
      <c r="DF49" s="48">
        <f t="shared" ca="1" si="397"/>
        <v>0</v>
      </c>
      <c r="DG49" s="48">
        <f t="shared" ca="1" si="397"/>
        <v>0</v>
      </c>
      <c r="DH49" s="48">
        <f t="shared" ca="1" si="397"/>
        <v>0</v>
      </c>
      <c r="DI49" s="48">
        <f t="shared" ca="1" si="397"/>
        <v>0</v>
      </c>
      <c r="DJ49" s="48">
        <f t="shared" ca="1" si="397"/>
        <v>0</v>
      </c>
      <c r="DK49" s="48">
        <f t="shared" ca="1" si="397"/>
        <v>0</v>
      </c>
      <c r="DL49" s="48">
        <f t="shared" ca="1" si="397"/>
        <v>0</v>
      </c>
      <c r="DM49" s="48">
        <f t="shared" ca="1" si="397"/>
        <v>0</v>
      </c>
      <c r="DN49" s="48">
        <f t="shared" ca="1" si="398"/>
        <v>0</v>
      </c>
      <c r="DO49" s="48">
        <f t="shared" ca="1" si="398"/>
        <v>0</v>
      </c>
      <c r="DP49" s="48">
        <f t="shared" ca="1" si="398"/>
        <v>0</v>
      </c>
      <c r="DQ49" s="48">
        <f t="shared" ca="1" si="398"/>
        <v>0</v>
      </c>
      <c r="DR49" s="48">
        <f t="shared" ca="1" si="398"/>
        <v>0</v>
      </c>
      <c r="DS49" s="48">
        <f t="shared" ca="1" si="398"/>
        <v>0</v>
      </c>
      <c r="DT49" s="48">
        <f t="shared" ca="1" si="398"/>
        <v>0</v>
      </c>
      <c r="DU49" s="48">
        <f t="shared" ca="1" si="398"/>
        <v>0</v>
      </c>
      <c r="DV49" s="48">
        <f t="shared" ca="1" si="398"/>
        <v>0</v>
      </c>
      <c r="DW49" s="48">
        <f t="shared" ca="1" si="398"/>
        <v>0</v>
      </c>
      <c r="DX49" s="48">
        <f t="shared" ca="1" si="398"/>
        <v>0</v>
      </c>
      <c r="DY49" s="48">
        <f t="shared" ca="1" si="398"/>
        <v>0</v>
      </c>
      <c r="DZ49" s="48">
        <f t="shared" ca="1" si="398"/>
        <v>0</v>
      </c>
      <c r="EA49" s="48">
        <f t="shared" ca="1" si="398"/>
        <v>0</v>
      </c>
      <c r="EB49" s="48">
        <f t="shared" ca="1" si="398"/>
        <v>0</v>
      </c>
      <c r="EC49" s="48">
        <f t="shared" ca="1" si="398"/>
        <v>0</v>
      </c>
      <c r="ED49" s="48">
        <f t="shared" ca="1" si="399"/>
        <v>0</v>
      </c>
      <c r="EE49" s="48">
        <f t="shared" ca="1" si="399"/>
        <v>0</v>
      </c>
      <c r="EF49" s="48">
        <f t="shared" ca="1" si="399"/>
        <v>0</v>
      </c>
      <c r="EG49" s="48">
        <f t="shared" ca="1" si="399"/>
        <v>0</v>
      </c>
      <c r="EH49" s="48">
        <f t="shared" ca="1" si="399"/>
        <v>0</v>
      </c>
      <c r="EI49" s="48">
        <f t="shared" ca="1" si="399"/>
        <v>0</v>
      </c>
      <c r="EJ49" s="48">
        <f t="shared" ca="1" si="399"/>
        <v>0</v>
      </c>
      <c r="EK49" s="48">
        <f t="shared" ca="1" si="399"/>
        <v>0</v>
      </c>
      <c r="EL49" s="48">
        <f t="shared" ca="1" si="399"/>
        <v>0</v>
      </c>
      <c r="EM49" s="48">
        <f t="shared" ca="1" si="399"/>
        <v>0</v>
      </c>
      <c r="EN49" s="48">
        <f t="shared" ca="1" si="399"/>
        <v>0</v>
      </c>
      <c r="EO49" s="48">
        <f t="shared" ca="1" si="399"/>
        <v>0</v>
      </c>
      <c r="EP49" s="48">
        <f t="shared" ca="1" si="399"/>
        <v>0</v>
      </c>
      <c r="EQ49" s="48">
        <f t="shared" ca="1" si="399"/>
        <v>0</v>
      </c>
      <c r="ER49" s="48">
        <f t="shared" ca="1" si="399"/>
        <v>0</v>
      </c>
      <c r="ES49" s="48">
        <f t="shared" ca="1" si="399"/>
        <v>0</v>
      </c>
      <c r="ET49" s="48">
        <f t="shared" ca="1" si="400"/>
        <v>0</v>
      </c>
      <c r="EU49" s="48">
        <f t="shared" ca="1" si="400"/>
        <v>0</v>
      </c>
      <c r="EV49" s="48">
        <f t="shared" ca="1" si="400"/>
        <v>0</v>
      </c>
      <c r="EW49" s="48">
        <f t="shared" ca="1" si="400"/>
        <v>0</v>
      </c>
      <c r="EX49" s="48">
        <f t="shared" ca="1" si="400"/>
        <v>0</v>
      </c>
      <c r="EY49" s="68"/>
      <c r="EZ49" s="48">
        <f t="shared" ca="1" si="401"/>
        <v>0</v>
      </c>
      <c r="FA49" s="48">
        <f t="shared" ca="1" si="401"/>
        <v>0</v>
      </c>
      <c r="FB49" s="48">
        <f t="shared" ca="1" si="401"/>
        <v>0</v>
      </c>
      <c r="FC49" s="48">
        <f t="shared" ca="1" si="401"/>
        <v>0</v>
      </c>
      <c r="FD49" s="48">
        <f t="shared" ca="1" si="401"/>
        <v>0</v>
      </c>
      <c r="FE49" s="48">
        <f t="shared" ca="1" si="401"/>
        <v>0</v>
      </c>
      <c r="FF49" s="48">
        <f t="shared" ca="1" si="401"/>
        <v>0</v>
      </c>
      <c r="FG49" s="48">
        <f t="shared" ca="1" si="401"/>
        <v>0</v>
      </c>
      <c r="FH49" s="48">
        <f t="shared" ca="1" si="401"/>
        <v>0</v>
      </c>
      <c r="FI49" s="48">
        <f t="shared" ca="1" si="401"/>
        <v>0</v>
      </c>
      <c r="FJ49" s="48">
        <f t="shared" ca="1" si="401"/>
        <v>0</v>
      </c>
      <c r="FK49" s="48">
        <f t="shared" ca="1" si="401"/>
        <v>0</v>
      </c>
      <c r="FL49" s="48">
        <f t="shared" ca="1" si="401"/>
        <v>0</v>
      </c>
      <c r="FM49" s="48">
        <f t="shared" ca="1" si="401"/>
        <v>0</v>
      </c>
      <c r="FN49" s="48">
        <f t="shared" ca="1" si="401"/>
        <v>0</v>
      </c>
      <c r="FO49" s="48">
        <f t="shared" ca="1" si="401"/>
        <v>0</v>
      </c>
      <c r="FP49" s="48">
        <f t="shared" ca="1" si="402"/>
        <v>0</v>
      </c>
      <c r="FQ49" s="48">
        <f t="shared" ca="1" si="402"/>
        <v>0</v>
      </c>
      <c r="FR49" s="48">
        <f t="shared" ca="1" si="402"/>
        <v>0</v>
      </c>
      <c r="FS49" s="48">
        <f t="shared" ca="1" si="402"/>
        <v>0</v>
      </c>
      <c r="FT49" s="48">
        <f t="shared" ca="1" si="402"/>
        <v>0</v>
      </c>
      <c r="FU49" s="48">
        <f t="shared" ca="1" si="402"/>
        <v>0</v>
      </c>
      <c r="FV49" s="48">
        <f t="shared" ca="1" si="402"/>
        <v>0</v>
      </c>
      <c r="FW49" s="48">
        <f t="shared" ca="1" si="402"/>
        <v>0</v>
      </c>
      <c r="FX49" s="48">
        <f t="shared" ca="1" si="402"/>
        <v>0</v>
      </c>
      <c r="FY49" s="48">
        <f t="shared" ca="1" si="402"/>
        <v>0</v>
      </c>
      <c r="FZ49" s="48">
        <f t="shared" ca="1" si="402"/>
        <v>0</v>
      </c>
      <c r="GA49" s="48">
        <f t="shared" ca="1" si="402"/>
        <v>0</v>
      </c>
      <c r="GB49" s="48">
        <f t="shared" ca="1" si="402"/>
        <v>0</v>
      </c>
      <c r="GC49" s="48">
        <f t="shared" ca="1" si="402"/>
        <v>0</v>
      </c>
      <c r="GD49" s="48">
        <f t="shared" ca="1" si="402"/>
        <v>0</v>
      </c>
      <c r="GE49" s="48">
        <f t="shared" ca="1" si="402"/>
        <v>0</v>
      </c>
      <c r="GF49" s="48">
        <f t="shared" ca="1" si="403"/>
        <v>0</v>
      </c>
      <c r="GG49" s="48">
        <f t="shared" ca="1" si="403"/>
        <v>0</v>
      </c>
      <c r="GH49" s="48">
        <f t="shared" ca="1" si="403"/>
        <v>0</v>
      </c>
      <c r="GI49" s="48">
        <f t="shared" ca="1" si="403"/>
        <v>0</v>
      </c>
      <c r="GJ49" s="48">
        <f t="shared" ca="1" si="403"/>
        <v>0</v>
      </c>
      <c r="GK49" s="48">
        <f t="shared" ca="1" si="403"/>
        <v>0</v>
      </c>
      <c r="GL49" s="48">
        <f t="shared" ca="1" si="403"/>
        <v>0</v>
      </c>
      <c r="GM49" s="48">
        <f t="shared" ca="1" si="403"/>
        <v>0</v>
      </c>
      <c r="GN49" s="48">
        <f t="shared" ca="1" si="403"/>
        <v>0</v>
      </c>
      <c r="GO49" s="48">
        <f t="shared" ca="1" si="403"/>
        <v>0</v>
      </c>
      <c r="GP49" s="48">
        <f t="shared" ca="1" si="403"/>
        <v>0</v>
      </c>
      <c r="GQ49" s="48">
        <f t="shared" ca="1" si="403"/>
        <v>0</v>
      </c>
      <c r="GR49" s="48">
        <f t="shared" ca="1" si="403"/>
        <v>0</v>
      </c>
      <c r="GS49" s="48">
        <f t="shared" ca="1" si="403"/>
        <v>0</v>
      </c>
      <c r="GT49" s="48">
        <f t="shared" ca="1" si="403"/>
        <v>0</v>
      </c>
      <c r="GU49" s="48">
        <f t="shared" ca="1" si="403"/>
        <v>0</v>
      </c>
      <c r="GV49" s="48">
        <f t="shared" ca="1" si="404"/>
        <v>0</v>
      </c>
      <c r="GW49" s="48">
        <f t="shared" ca="1" si="404"/>
        <v>0</v>
      </c>
      <c r="GX49" s="48">
        <f t="shared" ca="1" si="404"/>
        <v>0</v>
      </c>
      <c r="GY49" s="48">
        <f t="shared" ca="1" si="404"/>
        <v>0</v>
      </c>
      <c r="GZ49" s="48">
        <f t="shared" ca="1" si="404"/>
        <v>0</v>
      </c>
      <c r="HA49" s="68"/>
      <c r="HB49" s="148" t="str">
        <f t="shared" ca="1" si="74"/>
        <v>n/a</v>
      </c>
      <c r="HC49" s="148" t="str">
        <f t="shared" ca="1" si="405"/>
        <v>n/a</v>
      </c>
      <c r="HD49" s="148" t="str">
        <f t="shared" ca="1" si="76"/>
        <v>n/a</v>
      </c>
      <c r="HE49" s="148" t="str">
        <f t="shared" ca="1" si="406"/>
        <v>n/a</v>
      </c>
      <c r="HF49" s="148" t="str">
        <f t="shared" ca="1" si="407"/>
        <v>n/a</v>
      </c>
      <c r="HG49" s="146"/>
      <c r="HH49" s="147"/>
      <c r="HI49" s="147"/>
      <c r="HJ49" s="147"/>
      <c r="HK49" s="148"/>
      <c r="HL49" s="147"/>
      <c r="HM49" s="147"/>
      <c r="HN49" s="147"/>
      <c r="HO49" s="148"/>
      <c r="HP49" s="146"/>
      <c r="HQ49" s="147"/>
      <c r="HR49" s="147"/>
      <c r="HS49" s="147"/>
      <c r="HT49" s="148"/>
      <c r="HU49" s="147"/>
      <c r="HV49" s="147"/>
      <c r="HW49" s="147"/>
      <c r="HX49" s="148"/>
      <c r="HY49" s="149"/>
      <c r="HZ49" s="148"/>
      <c r="IA49" s="148"/>
      <c r="IB49" s="150"/>
      <c r="IC49" s="148"/>
      <c r="ID49" s="150"/>
      <c r="IE49" s="148"/>
      <c r="IF49" s="151"/>
    </row>
    <row r="50" spans="1:240" s="36" customFormat="1" ht="14.45" customHeight="1">
      <c r="A50" s="39"/>
      <c r="B50" s="50" t="str">
        <f t="shared" si="376"/>
        <v>Residential_Whole House Efficiency_Various_Air Sealing (Electric Heat)_2017_Actual</v>
      </c>
      <c r="C50" s="50">
        <f>INDEX('Measure Inputs'!$D:$D,MATCH($B50,'Measure Inputs'!$B:$B,0))</f>
        <v>14</v>
      </c>
      <c r="D50" s="51" t="str">
        <f>'Measure Inputs'!G20</f>
        <v>Residential</v>
      </c>
      <c r="E50" s="51" t="str">
        <f>'Measure Inputs'!H20</f>
        <v>Whole House Efficiency</v>
      </c>
      <c r="F50" s="51" t="str">
        <f>'Measure Inputs'!I20</f>
        <v>Various</v>
      </c>
      <c r="G50" s="51" t="str">
        <f>'Measure Inputs'!J20</f>
        <v>Air Sealing (Electric Heat)</v>
      </c>
      <c r="H50" s="51">
        <f>'Measure Inputs'!K20</f>
        <v>2017</v>
      </c>
      <c r="I50" s="51" t="str">
        <f>'Measure Inputs'!L20</f>
        <v>Actual</v>
      </c>
      <c r="J50" s="37"/>
      <c r="K50" s="98" t="str">
        <f ca="1">INDEX(OFFSET('Measure Inputs'!$O$7,,,InputRows),$C50)</f>
        <v>Units</v>
      </c>
      <c r="L50" s="38">
        <f ca="1">INDEX(OFFSET('Measure Inputs'!$Q$7,,,InputRows),$C50)</f>
        <v>0</v>
      </c>
      <c r="M50" s="165">
        <f>INDEX('General Inputs'!$E$14:$E$15,MATCH(D50,'General Inputs'!$D$14:$D$15,0))</f>
        <v>1.0469999999999999</v>
      </c>
      <c r="N50" s="54">
        <f ca="1">INDEX(OFFSET('Measure Inputs'!$Y$7,,,InputRows),$C50)</f>
        <v>1</v>
      </c>
      <c r="O50" s="54">
        <f ca="1">INDEX(OFFSET('Measure Inputs'!$Z$7,,,InputRows),$C50)</f>
        <v>1</v>
      </c>
      <c r="P50" s="37"/>
      <c r="Q50" s="125">
        <f ca="1">CONVERT(INDEX(OFFSET('Measure Inputs'!$AB$7,,,InputRows),$C50),'Measure Inputs'!$AB$6,Q$8)*$L50</f>
        <v>0</v>
      </c>
      <c r="R50" s="125">
        <f t="shared" ca="1" si="377"/>
        <v>0</v>
      </c>
      <c r="S50" s="125">
        <f t="shared" ca="1" si="378"/>
        <v>0</v>
      </c>
      <c r="T50" s="37"/>
      <c r="U50" s="125">
        <f ca="1">CONVERT(INDEX(OFFSET('Measure Inputs'!$AD$7,,,InputRows),$C50),'Measure Inputs'!$AD$6,U$8)*$L50</f>
        <v>0</v>
      </c>
      <c r="V50" s="125">
        <f t="shared" ca="1" si="379"/>
        <v>0</v>
      </c>
      <c r="W50" s="125">
        <f t="shared" ca="1" si="380"/>
        <v>0</v>
      </c>
      <c r="X50" s="37"/>
      <c r="Y50" s="125">
        <f ca="1">CONVERT(INDEX(OFFSET('Measure Inputs'!$AC$7,,,InputRows),$C50),'Measure Inputs'!$AC$6,Y$8)*$L50</f>
        <v>0</v>
      </c>
      <c r="Z50" s="125">
        <f t="shared" ca="1" si="381"/>
        <v>0</v>
      </c>
      <c r="AA50" s="125">
        <f t="shared" ca="1" si="382"/>
        <v>0</v>
      </c>
      <c r="AB50" s="37"/>
      <c r="AC50" s="125">
        <f ca="1">CONVERT(INDEX(OFFSET('Measure Inputs'!$AE$7,,,InputRows),$C50),'Measure Inputs'!$AE$6,AC$8)*$L50</f>
        <v>0</v>
      </c>
      <c r="AD50" s="125">
        <f t="shared" ca="1" si="383"/>
        <v>0</v>
      </c>
      <c r="AE50" s="125">
        <f t="shared" ca="1" si="384"/>
        <v>0</v>
      </c>
      <c r="AF50" s="37"/>
      <c r="AG50" s="96">
        <f ca="1">INDEX(OFFSET('Measure Inputs'!$R$7,,,InputRows),$C50)</f>
        <v>15</v>
      </c>
      <c r="AH50" s="96">
        <f ca="1">INDEX(OFFSET('Measure Inputs'!$S$7,,,InputRows),$C50)</f>
        <v>0</v>
      </c>
      <c r="AI50" s="96">
        <f t="shared" ca="1" si="385"/>
        <v>0</v>
      </c>
      <c r="AJ50" s="99">
        <f ca="1">INDEX(OFFSET('Measure Inputs'!$T$7,,,InputRows),$C50)*$L50*$N50*$O50</f>
        <v>0</v>
      </c>
      <c r="AK50" s="99">
        <f ca="1">INDEX(OFFSET('Measure Inputs'!$U$7,,,InputRows),$C50)*$L50*$N50*$O50</f>
        <v>0</v>
      </c>
      <c r="AL50" s="99">
        <f ca="1">INDEX(OFFSET('Measure Inputs'!$V$7,,,InputRows),$C50)*$L50*$N50*$O50</f>
        <v>0</v>
      </c>
      <c r="AM50" s="99">
        <f ca="1">INDEX(OFFSET('Measure Inputs'!$W$7,,,InputRows),$C50)*$L50*$N50*$O50</f>
        <v>0</v>
      </c>
      <c r="AN50" s="99">
        <f ca="1">INDEX(OFFSET('Measure Inputs'!$X$7,,,InputRows),$C50)*$L50</f>
        <v>0</v>
      </c>
      <c r="AO50" s="99"/>
      <c r="AP50" s="99">
        <f t="shared" ca="1" si="386"/>
        <v>0</v>
      </c>
      <c r="AQ50" s="37"/>
      <c r="AR50" s="99">
        <f ca="1">SUMPRODUCT(--($CX$9:$EX$9=$H50)*$AJ50,'General Inputs'!$K$40:$BK$40)+SUMPRODUCT(--($CX$9:$EX$9=$H50+$AH50)*-$AK50,'General Inputs'!$K$43:$BK$43)</f>
        <v>0</v>
      </c>
      <c r="AS50" s="99">
        <f ca="1">CONVERT(SUMPRODUCT($CX50:$EX50,'General Inputs'!$K$29:$BK$29,'General Inputs'!$K$40:$BK$40)*$M50,$Q$8,'General Inputs'!$E$17)</f>
        <v>0</v>
      </c>
      <c r="AT50" s="99">
        <f ca="1">SUMPRODUCT(--($CX$9:$EX$9=$H50)*$AN50,'General Inputs'!$K$40:$BK$40)</f>
        <v>0</v>
      </c>
      <c r="AU50" s="99">
        <f>SUMPRODUCT(--($CX$9:$EX$9=$H50)*$AO50,'General Inputs'!$K$40:$BK$40)</f>
        <v>0</v>
      </c>
      <c r="AV50" s="99">
        <f ca="1">CONVERT(SUMPRODUCT($CX50:$EX50,'General Inputs'!$K$40:$BK$40,OFFSET('General Inputs'!$K$34:$BK$34,MATCH($D50,'General Inputs'!$J$34:$J$35,0)-1,)),$Q$8,'General Inputs'!$G$32)</f>
        <v>0</v>
      </c>
      <c r="AW50" s="99">
        <f ca="1">CONVERT(SUMPRODUCT($CX50:$EX50,'General Inputs'!$K$27:$BK$27,'General Inputs'!$K$40:$BK$40)*$M50,$Q$8,'General Inputs'!$E$17)</f>
        <v>0</v>
      </c>
      <c r="AX50" s="99">
        <f ca="1">CONVERT(SUMPRODUCT($EZ50:$GZ50,'General Inputs'!$K$28:$BK$28,'General Inputs'!$K$40:$BK$40)*$M50,$Q$8,'General Inputs'!$E$17)</f>
        <v>0</v>
      </c>
      <c r="AY50" s="97">
        <f ca="1">SUMPRODUCT($CX50:$EX50,'General Inputs'!$K$40:$BK$40)</f>
        <v>0</v>
      </c>
      <c r="AZ50" s="37"/>
      <c r="BA50" s="99">
        <f t="shared" ca="1" si="387"/>
        <v>0</v>
      </c>
      <c r="BB50" s="101" t="e">
        <f t="shared" ca="1" si="388"/>
        <v>#DIV/0!</v>
      </c>
      <c r="BC50" s="99">
        <f t="shared" ca="1" si="309"/>
        <v>0</v>
      </c>
      <c r="BD50" s="99">
        <f t="shared" ca="1" si="310"/>
        <v>0</v>
      </c>
      <c r="BE50" s="99">
        <f t="shared" ca="1" si="311"/>
        <v>0</v>
      </c>
      <c r="BF50" s="99">
        <f t="shared" ca="1" si="312"/>
        <v>0</v>
      </c>
      <c r="BG50" s="99">
        <f t="shared" si="313"/>
        <v>0</v>
      </c>
      <c r="BH50" s="99">
        <f t="shared" ca="1" si="314"/>
        <v>0</v>
      </c>
      <c r="BI50" s="37"/>
      <c r="BJ50" s="99">
        <f t="shared" ca="1" si="389"/>
        <v>0</v>
      </c>
      <c r="BK50" s="101" t="e">
        <f t="shared" ca="1" si="390"/>
        <v>#DIV/0!</v>
      </c>
      <c r="BL50" s="99">
        <f t="shared" ca="1" si="315"/>
        <v>0</v>
      </c>
      <c r="BM50" s="99">
        <f t="shared" ca="1" si="165"/>
        <v>0</v>
      </c>
      <c r="BN50" s="99">
        <f t="shared" ca="1" si="316"/>
        <v>0</v>
      </c>
      <c r="BO50" s="99">
        <f t="shared" ca="1" si="317"/>
        <v>0</v>
      </c>
      <c r="BP50" s="99">
        <f t="shared" ca="1" si="318"/>
        <v>0</v>
      </c>
      <c r="BQ50" s="99">
        <f t="shared" si="319"/>
        <v>0</v>
      </c>
      <c r="BR50" s="99">
        <f t="shared" ca="1" si="320"/>
        <v>0</v>
      </c>
      <c r="BS50" s="37"/>
      <c r="BT50" s="99">
        <f t="shared" ca="1" si="391"/>
        <v>0</v>
      </c>
      <c r="BU50" s="101" t="e">
        <f t="shared" ca="1" si="392"/>
        <v>#DIV/0!</v>
      </c>
      <c r="BV50" s="101" t="e">
        <f t="shared" ca="1" si="321"/>
        <v>#DIV/0!</v>
      </c>
      <c r="BW50" s="99">
        <f t="shared" ca="1" si="322"/>
        <v>0</v>
      </c>
      <c r="BX50" s="99">
        <f t="shared" ca="1" si="323"/>
        <v>0</v>
      </c>
      <c r="BY50" s="99">
        <f t="shared" ca="1" si="324"/>
        <v>0</v>
      </c>
      <c r="BZ50" s="99">
        <f t="shared" ca="1" si="325"/>
        <v>0</v>
      </c>
      <c r="CA50" s="99">
        <f t="shared" ca="1" si="326"/>
        <v>0</v>
      </c>
      <c r="CB50" s="37"/>
      <c r="CC50" s="99">
        <f t="shared" ca="1" si="393"/>
        <v>0</v>
      </c>
      <c r="CD50" s="101" t="e">
        <f t="shared" ca="1" si="394"/>
        <v>#DIV/0!</v>
      </c>
      <c r="CE50" s="102" t="e">
        <f t="shared" ca="1" si="327"/>
        <v>#DIV/0!</v>
      </c>
      <c r="CF50" s="99">
        <f t="shared" ca="1" si="328"/>
        <v>0</v>
      </c>
      <c r="CG50" s="99">
        <f t="shared" ca="1" si="329"/>
        <v>0</v>
      </c>
      <c r="CH50" s="99">
        <f t="shared" ca="1" si="330"/>
        <v>0</v>
      </c>
      <c r="CI50" s="99">
        <f t="shared" ca="1" si="71"/>
        <v>0</v>
      </c>
      <c r="CJ50" s="99">
        <f t="shared" ca="1" si="72"/>
        <v>0</v>
      </c>
      <c r="CK50" s="99">
        <f t="shared" si="331"/>
        <v>0</v>
      </c>
      <c r="CL50" s="37"/>
      <c r="CM50" s="99">
        <f t="shared" ca="1" si="395"/>
        <v>0</v>
      </c>
      <c r="CN50" s="101" t="e">
        <f t="shared" ca="1" si="396"/>
        <v>#DIV/0!</v>
      </c>
      <c r="CO50" s="126"/>
      <c r="CP50" s="99">
        <f t="shared" ca="1" si="332"/>
        <v>0</v>
      </c>
      <c r="CQ50" s="99">
        <f t="shared" ca="1" si="333"/>
        <v>0</v>
      </c>
      <c r="CR50" s="99">
        <f t="shared" ca="1" si="334"/>
        <v>0</v>
      </c>
      <c r="CS50" s="99">
        <f t="shared" ca="1" si="73"/>
        <v>0</v>
      </c>
      <c r="CT50" s="99">
        <f t="shared" ca="1" si="335"/>
        <v>0</v>
      </c>
      <c r="CU50" s="99">
        <f t="shared" ca="1" si="336"/>
        <v>0</v>
      </c>
      <c r="CV50" s="99">
        <f t="shared" si="337"/>
        <v>0</v>
      </c>
      <c r="CW50" s="37"/>
      <c r="CX50" s="48">
        <f t="shared" ca="1" si="397"/>
        <v>0</v>
      </c>
      <c r="CY50" s="48">
        <f t="shared" ca="1" si="397"/>
        <v>0</v>
      </c>
      <c r="CZ50" s="48">
        <f t="shared" ca="1" si="397"/>
        <v>0</v>
      </c>
      <c r="DA50" s="48">
        <f t="shared" ca="1" si="397"/>
        <v>0</v>
      </c>
      <c r="DB50" s="48">
        <f t="shared" ca="1" si="397"/>
        <v>0</v>
      </c>
      <c r="DC50" s="48">
        <f t="shared" ca="1" si="397"/>
        <v>0</v>
      </c>
      <c r="DD50" s="48">
        <f t="shared" ca="1" si="397"/>
        <v>0</v>
      </c>
      <c r="DE50" s="48">
        <f t="shared" ca="1" si="397"/>
        <v>0</v>
      </c>
      <c r="DF50" s="48">
        <f t="shared" ca="1" si="397"/>
        <v>0</v>
      </c>
      <c r="DG50" s="48">
        <f t="shared" ca="1" si="397"/>
        <v>0</v>
      </c>
      <c r="DH50" s="48">
        <f t="shared" ca="1" si="397"/>
        <v>0</v>
      </c>
      <c r="DI50" s="48">
        <f t="shared" ca="1" si="397"/>
        <v>0</v>
      </c>
      <c r="DJ50" s="48">
        <f t="shared" ca="1" si="397"/>
        <v>0</v>
      </c>
      <c r="DK50" s="48">
        <f t="shared" ca="1" si="397"/>
        <v>0</v>
      </c>
      <c r="DL50" s="48">
        <f t="shared" ca="1" si="397"/>
        <v>0</v>
      </c>
      <c r="DM50" s="48">
        <f t="shared" ca="1" si="397"/>
        <v>0</v>
      </c>
      <c r="DN50" s="48">
        <f t="shared" ca="1" si="398"/>
        <v>0</v>
      </c>
      <c r="DO50" s="48">
        <f t="shared" ca="1" si="398"/>
        <v>0</v>
      </c>
      <c r="DP50" s="48">
        <f t="shared" ca="1" si="398"/>
        <v>0</v>
      </c>
      <c r="DQ50" s="48">
        <f t="shared" ca="1" si="398"/>
        <v>0</v>
      </c>
      <c r="DR50" s="48">
        <f t="shared" ca="1" si="398"/>
        <v>0</v>
      </c>
      <c r="DS50" s="48">
        <f t="shared" ca="1" si="398"/>
        <v>0</v>
      </c>
      <c r="DT50" s="48">
        <f t="shared" ca="1" si="398"/>
        <v>0</v>
      </c>
      <c r="DU50" s="48">
        <f t="shared" ca="1" si="398"/>
        <v>0</v>
      </c>
      <c r="DV50" s="48">
        <f t="shared" ca="1" si="398"/>
        <v>0</v>
      </c>
      <c r="DW50" s="48">
        <f t="shared" ca="1" si="398"/>
        <v>0</v>
      </c>
      <c r="DX50" s="48">
        <f t="shared" ca="1" si="398"/>
        <v>0</v>
      </c>
      <c r="DY50" s="48">
        <f t="shared" ca="1" si="398"/>
        <v>0</v>
      </c>
      <c r="DZ50" s="48">
        <f t="shared" ca="1" si="398"/>
        <v>0</v>
      </c>
      <c r="EA50" s="48">
        <f t="shared" ca="1" si="398"/>
        <v>0</v>
      </c>
      <c r="EB50" s="48">
        <f t="shared" ca="1" si="398"/>
        <v>0</v>
      </c>
      <c r="EC50" s="48">
        <f t="shared" ca="1" si="398"/>
        <v>0</v>
      </c>
      <c r="ED50" s="48">
        <f t="shared" ca="1" si="399"/>
        <v>0</v>
      </c>
      <c r="EE50" s="48">
        <f t="shared" ca="1" si="399"/>
        <v>0</v>
      </c>
      <c r="EF50" s="48">
        <f t="shared" ca="1" si="399"/>
        <v>0</v>
      </c>
      <c r="EG50" s="48">
        <f t="shared" ca="1" si="399"/>
        <v>0</v>
      </c>
      <c r="EH50" s="48">
        <f t="shared" ca="1" si="399"/>
        <v>0</v>
      </c>
      <c r="EI50" s="48">
        <f t="shared" ca="1" si="399"/>
        <v>0</v>
      </c>
      <c r="EJ50" s="48">
        <f t="shared" ca="1" si="399"/>
        <v>0</v>
      </c>
      <c r="EK50" s="48">
        <f t="shared" ca="1" si="399"/>
        <v>0</v>
      </c>
      <c r="EL50" s="48">
        <f t="shared" ca="1" si="399"/>
        <v>0</v>
      </c>
      <c r="EM50" s="48">
        <f t="shared" ca="1" si="399"/>
        <v>0</v>
      </c>
      <c r="EN50" s="48">
        <f t="shared" ca="1" si="399"/>
        <v>0</v>
      </c>
      <c r="EO50" s="48">
        <f t="shared" ca="1" si="399"/>
        <v>0</v>
      </c>
      <c r="EP50" s="48">
        <f t="shared" ca="1" si="399"/>
        <v>0</v>
      </c>
      <c r="EQ50" s="48">
        <f t="shared" ca="1" si="399"/>
        <v>0</v>
      </c>
      <c r="ER50" s="48">
        <f t="shared" ca="1" si="399"/>
        <v>0</v>
      </c>
      <c r="ES50" s="48">
        <f t="shared" ca="1" si="399"/>
        <v>0</v>
      </c>
      <c r="ET50" s="48">
        <f t="shared" ca="1" si="400"/>
        <v>0</v>
      </c>
      <c r="EU50" s="48">
        <f t="shared" ca="1" si="400"/>
        <v>0</v>
      </c>
      <c r="EV50" s="48">
        <f t="shared" ca="1" si="400"/>
        <v>0</v>
      </c>
      <c r="EW50" s="48">
        <f t="shared" ca="1" si="400"/>
        <v>0</v>
      </c>
      <c r="EX50" s="48">
        <f t="shared" ca="1" si="400"/>
        <v>0</v>
      </c>
      <c r="EY50" s="68"/>
      <c r="EZ50" s="48">
        <f t="shared" ca="1" si="401"/>
        <v>0</v>
      </c>
      <c r="FA50" s="48">
        <f t="shared" ca="1" si="401"/>
        <v>0</v>
      </c>
      <c r="FB50" s="48">
        <f t="shared" ca="1" si="401"/>
        <v>0</v>
      </c>
      <c r="FC50" s="48">
        <f t="shared" ca="1" si="401"/>
        <v>0</v>
      </c>
      <c r="FD50" s="48">
        <f t="shared" ca="1" si="401"/>
        <v>0</v>
      </c>
      <c r="FE50" s="48">
        <f t="shared" ca="1" si="401"/>
        <v>0</v>
      </c>
      <c r="FF50" s="48">
        <f t="shared" ca="1" si="401"/>
        <v>0</v>
      </c>
      <c r="FG50" s="48">
        <f t="shared" ca="1" si="401"/>
        <v>0</v>
      </c>
      <c r="FH50" s="48">
        <f t="shared" ca="1" si="401"/>
        <v>0</v>
      </c>
      <c r="FI50" s="48">
        <f t="shared" ca="1" si="401"/>
        <v>0</v>
      </c>
      <c r="FJ50" s="48">
        <f t="shared" ca="1" si="401"/>
        <v>0</v>
      </c>
      <c r="FK50" s="48">
        <f t="shared" ca="1" si="401"/>
        <v>0</v>
      </c>
      <c r="FL50" s="48">
        <f t="shared" ca="1" si="401"/>
        <v>0</v>
      </c>
      <c r="FM50" s="48">
        <f t="shared" ca="1" si="401"/>
        <v>0</v>
      </c>
      <c r="FN50" s="48">
        <f t="shared" ca="1" si="401"/>
        <v>0</v>
      </c>
      <c r="FO50" s="48">
        <f t="shared" ca="1" si="401"/>
        <v>0</v>
      </c>
      <c r="FP50" s="48">
        <f t="shared" ca="1" si="402"/>
        <v>0</v>
      </c>
      <c r="FQ50" s="48">
        <f t="shared" ca="1" si="402"/>
        <v>0</v>
      </c>
      <c r="FR50" s="48">
        <f t="shared" ca="1" si="402"/>
        <v>0</v>
      </c>
      <c r="FS50" s="48">
        <f t="shared" ca="1" si="402"/>
        <v>0</v>
      </c>
      <c r="FT50" s="48">
        <f t="shared" ca="1" si="402"/>
        <v>0</v>
      </c>
      <c r="FU50" s="48">
        <f t="shared" ca="1" si="402"/>
        <v>0</v>
      </c>
      <c r="FV50" s="48">
        <f t="shared" ca="1" si="402"/>
        <v>0</v>
      </c>
      <c r="FW50" s="48">
        <f t="shared" ca="1" si="402"/>
        <v>0</v>
      </c>
      <c r="FX50" s="48">
        <f t="shared" ca="1" si="402"/>
        <v>0</v>
      </c>
      <c r="FY50" s="48">
        <f t="shared" ca="1" si="402"/>
        <v>0</v>
      </c>
      <c r="FZ50" s="48">
        <f t="shared" ca="1" si="402"/>
        <v>0</v>
      </c>
      <c r="GA50" s="48">
        <f t="shared" ca="1" si="402"/>
        <v>0</v>
      </c>
      <c r="GB50" s="48">
        <f t="shared" ca="1" si="402"/>
        <v>0</v>
      </c>
      <c r="GC50" s="48">
        <f t="shared" ca="1" si="402"/>
        <v>0</v>
      </c>
      <c r="GD50" s="48">
        <f t="shared" ca="1" si="402"/>
        <v>0</v>
      </c>
      <c r="GE50" s="48">
        <f t="shared" ca="1" si="402"/>
        <v>0</v>
      </c>
      <c r="GF50" s="48">
        <f t="shared" ca="1" si="403"/>
        <v>0</v>
      </c>
      <c r="GG50" s="48">
        <f t="shared" ca="1" si="403"/>
        <v>0</v>
      </c>
      <c r="GH50" s="48">
        <f t="shared" ca="1" si="403"/>
        <v>0</v>
      </c>
      <c r="GI50" s="48">
        <f t="shared" ca="1" si="403"/>
        <v>0</v>
      </c>
      <c r="GJ50" s="48">
        <f t="shared" ca="1" si="403"/>
        <v>0</v>
      </c>
      <c r="GK50" s="48">
        <f t="shared" ca="1" si="403"/>
        <v>0</v>
      </c>
      <c r="GL50" s="48">
        <f t="shared" ca="1" si="403"/>
        <v>0</v>
      </c>
      <c r="GM50" s="48">
        <f t="shared" ca="1" si="403"/>
        <v>0</v>
      </c>
      <c r="GN50" s="48">
        <f t="shared" ca="1" si="403"/>
        <v>0</v>
      </c>
      <c r="GO50" s="48">
        <f t="shared" ca="1" si="403"/>
        <v>0</v>
      </c>
      <c r="GP50" s="48">
        <f t="shared" ca="1" si="403"/>
        <v>0</v>
      </c>
      <c r="GQ50" s="48">
        <f t="shared" ca="1" si="403"/>
        <v>0</v>
      </c>
      <c r="GR50" s="48">
        <f t="shared" ca="1" si="403"/>
        <v>0</v>
      </c>
      <c r="GS50" s="48">
        <f t="shared" ca="1" si="403"/>
        <v>0</v>
      </c>
      <c r="GT50" s="48">
        <f t="shared" ca="1" si="403"/>
        <v>0</v>
      </c>
      <c r="GU50" s="48">
        <f t="shared" ca="1" si="403"/>
        <v>0</v>
      </c>
      <c r="GV50" s="48">
        <f t="shared" ca="1" si="404"/>
        <v>0</v>
      </c>
      <c r="GW50" s="48">
        <f t="shared" ca="1" si="404"/>
        <v>0</v>
      </c>
      <c r="GX50" s="48">
        <f t="shared" ca="1" si="404"/>
        <v>0</v>
      </c>
      <c r="GY50" s="48">
        <f t="shared" ca="1" si="404"/>
        <v>0</v>
      </c>
      <c r="GZ50" s="48">
        <f t="shared" ca="1" si="404"/>
        <v>0</v>
      </c>
      <c r="HA50" s="68"/>
      <c r="HB50" s="148" t="str">
        <f t="shared" ca="1" si="74"/>
        <v>n/a</v>
      </c>
      <c r="HC50" s="148" t="str">
        <f t="shared" ca="1" si="405"/>
        <v>n/a</v>
      </c>
      <c r="HD50" s="148" t="str">
        <f t="shared" ca="1" si="76"/>
        <v>n/a</v>
      </c>
      <c r="HE50" s="148" t="str">
        <f t="shared" ca="1" si="406"/>
        <v>n/a</v>
      </c>
      <c r="HF50" s="148" t="str">
        <f t="shared" ca="1" si="407"/>
        <v>n/a</v>
      </c>
      <c r="HG50" s="146"/>
      <c r="HH50" s="147"/>
      <c r="HI50" s="147"/>
      <c r="HJ50" s="147"/>
      <c r="HK50" s="148"/>
      <c r="HL50" s="147"/>
      <c r="HM50" s="147"/>
      <c r="HN50" s="147"/>
      <c r="HO50" s="148"/>
      <c r="HP50" s="146"/>
      <c r="HQ50" s="147"/>
      <c r="HR50" s="147"/>
      <c r="HS50" s="147"/>
      <c r="HT50" s="148"/>
      <c r="HU50" s="147"/>
      <c r="HV50" s="147"/>
      <c r="HW50" s="147"/>
      <c r="HX50" s="148"/>
      <c r="HY50" s="149"/>
      <c r="HZ50" s="148"/>
      <c r="IA50" s="148"/>
      <c r="IB50" s="150"/>
      <c r="IC50" s="148"/>
      <c r="ID50" s="150"/>
      <c r="IE50" s="148"/>
      <c r="IF50" s="151"/>
    </row>
    <row r="51" spans="1:240" s="36" customFormat="1" ht="14.45" customHeight="1">
      <c r="A51" s="39"/>
      <c r="B51" s="50" t="str">
        <f t="shared" si="376"/>
        <v>Residential_Whole House Efficiency_Various_Air Sealing (Gas Heat)_2017_Actual</v>
      </c>
      <c r="C51" s="50">
        <f>INDEX('Measure Inputs'!$D:$D,MATCH($B51,'Measure Inputs'!$B:$B,0))</f>
        <v>15</v>
      </c>
      <c r="D51" s="51" t="str">
        <f>'Measure Inputs'!G21</f>
        <v>Residential</v>
      </c>
      <c r="E51" s="51" t="str">
        <f>'Measure Inputs'!H21</f>
        <v>Whole House Efficiency</v>
      </c>
      <c r="F51" s="51" t="str">
        <f>'Measure Inputs'!I21</f>
        <v>Various</v>
      </c>
      <c r="G51" s="51" t="str">
        <f>'Measure Inputs'!J21</f>
        <v>Air Sealing (Gas Heat)</v>
      </c>
      <c r="H51" s="51">
        <f>'Measure Inputs'!K21</f>
        <v>2017</v>
      </c>
      <c r="I51" s="51" t="str">
        <f>'Measure Inputs'!L21</f>
        <v>Actual</v>
      </c>
      <c r="J51" s="37"/>
      <c r="K51" s="98" t="str">
        <f ca="1">INDEX(OFFSET('Measure Inputs'!$O$7,,,InputRows),$C51)</f>
        <v>Units</v>
      </c>
      <c r="L51" s="38">
        <f ca="1">INDEX(OFFSET('Measure Inputs'!$Q$7,,,InputRows),$C51)</f>
        <v>0</v>
      </c>
      <c r="M51" s="165">
        <f>INDEX('General Inputs'!$E$14:$E$15,MATCH(D51,'General Inputs'!$D$14:$D$15,0))</f>
        <v>1.0469999999999999</v>
      </c>
      <c r="N51" s="54">
        <f ca="1">INDEX(OFFSET('Measure Inputs'!$Y$7,,,InputRows),$C51)</f>
        <v>1</v>
      </c>
      <c r="O51" s="54">
        <f ca="1">INDEX(OFFSET('Measure Inputs'!$Z$7,,,InputRows),$C51)</f>
        <v>1</v>
      </c>
      <c r="P51" s="37"/>
      <c r="Q51" s="125">
        <f ca="1">CONVERT(INDEX(OFFSET('Measure Inputs'!$AB$7,,,InputRows),$C51),'Measure Inputs'!$AB$6,Q$8)*$L51</f>
        <v>0</v>
      </c>
      <c r="R51" s="125">
        <f t="shared" ca="1" si="377"/>
        <v>0</v>
      </c>
      <c r="S51" s="125">
        <f t="shared" ca="1" si="378"/>
        <v>0</v>
      </c>
      <c r="T51" s="37"/>
      <c r="U51" s="125">
        <f ca="1">CONVERT(INDEX(OFFSET('Measure Inputs'!$AD$7,,,InputRows),$C51),'Measure Inputs'!$AD$6,U$8)*$L51</f>
        <v>0</v>
      </c>
      <c r="V51" s="125">
        <f t="shared" ca="1" si="379"/>
        <v>0</v>
      </c>
      <c r="W51" s="125">
        <f t="shared" ca="1" si="380"/>
        <v>0</v>
      </c>
      <c r="X51" s="37"/>
      <c r="Y51" s="125">
        <f ca="1">CONVERT(INDEX(OFFSET('Measure Inputs'!$AC$7,,,InputRows),$C51),'Measure Inputs'!$AC$6,Y$8)*$L51</f>
        <v>0</v>
      </c>
      <c r="Z51" s="125">
        <f t="shared" ca="1" si="381"/>
        <v>0</v>
      </c>
      <c r="AA51" s="125">
        <f t="shared" ca="1" si="382"/>
        <v>0</v>
      </c>
      <c r="AB51" s="37"/>
      <c r="AC51" s="125">
        <f ca="1">CONVERT(INDEX(OFFSET('Measure Inputs'!$AE$7,,,InputRows),$C51),'Measure Inputs'!$AE$6,AC$8)*$L51</f>
        <v>0</v>
      </c>
      <c r="AD51" s="125">
        <f t="shared" ca="1" si="383"/>
        <v>0</v>
      </c>
      <c r="AE51" s="125">
        <f t="shared" ca="1" si="384"/>
        <v>0</v>
      </c>
      <c r="AF51" s="37"/>
      <c r="AG51" s="96">
        <f ca="1">INDEX(OFFSET('Measure Inputs'!$R$7,,,InputRows),$C51)</f>
        <v>15</v>
      </c>
      <c r="AH51" s="96">
        <f ca="1">INDEX(OFFSET('Measure Inputs'!$S$7,,,InputRows),$C51)</f>
        <v>0</v>
      </c>
      <c r="AI51" s="96">
        <f t="shared" ca="1" si="385"/>
        <v>0</v>
      </c>
      <c r="AJ51" s="99">
        <f ca="1">INDEX(OFFSET('Measure Inputs'!$T$7,,,InputRows),$C51)*$L51*$N51*$O51</f>
        <v>0</v>
      </c>
      <c r="AK51" s="99">
        <f ca="1">INDEX(OFFSET('Measure Inputs'!$U$7,,,InputRows),$C51)*$L51*$N51*$O51</f>
        <v>0</v>
      </c>
      <c r="AL51" s="99">
        <f ca="1">INDEX(OFFSET('Measure Inputs'!$V$7,,,InputRows),$C51)*$L51*$N51*$O51</f>
        <v>0</v>
      </c>
      <c r="AM51" s="99">
        <f ca="1">INDEX(OFFSET('Measure Inputs'!$W$7,,,InputRows),$C51)*$L51*$N51*$O51</f>
        <v>0</v>
      </c>
      <c r="AN51" s="99">
        <f ca="1">INDEX(OFFSET('Measure Inputs'!$X$7,,,InputRows),$C51)*$L51</f>
        <v>0</v>
      </c>
      <c r="AO51" s="99"/>
      <c r="AP51" s="99">
        <f t="shared" ca="1" si="386"/>
        <v>0</v>
      </c>
      <c r="AQ51" s="37"/>
      <c r="AR51" s="99">
        <f ca="1">SUMPRODUCT(--($CX$9:$EX$9=$H51)*$AJ51,'General Inputs'!$K$40:$BK$40)+SUMPRODUCT(--($CX$9:$EX$9=$H51+$AH51)*-$AK51,'General Inputs'!$K$43:$BK$43)</f>
        <v>0</v>
      </c>
      <c r="AS51" s="99">
        <f ca="1">CONVERT(SUMPRODUCT($CX51:$EX51,'General Inputs'!$K$29:$BK$29,'General Inputs'!$K$40:$BK$40)*$M51,$Q$8,'General Inputs'!$E$17)</f>
        <v>0</v>
      </c>
      <c r="AT51" s="99">
        <f ca="1">SUMPRODUCT(--($CX$9:$EX$9=$H51)*$AN51,'General Inputs'!$K$40:$BK$40)</f>
        <v>0</v>
      </c>
      <c r="AU51" s="99">
        <f>SUMPRODUCT(--($CX$9:$EX$9=$H51)*$AO51,'General Inputs'!$K$40:$BK$40)</f>
        <v>0</v>
      </c>
      <c r="AV51" s="99">
        <f ca="1">CONVERT(SUMPRODUCT($CX51:$EX51,'General Inputs'!$K$40:$BK$40,OFFSET('General Inputs'!$K$34:$BK$34,MATCH($D51,'General Inputs'!$J$34:$J$35,0)-1,)),$Q$8,'General Inputs'!$G$32)</f>
        <v>0</v>
      </c>
      <c r="AW51" s="99">
        <f ca="1">CONVERT(SUMPRODUCT($CX51:$EX51,'General Inputs'!$K$27:$BK$27,'General Inputs'!$K$40:$BK$40)*$M51,$Q$8,'General Inputs'!$E$17)</f>
        <v>0</v>
      </c>
      <c r="AX51" s="99">
        <f ca="1">CONVERT(SUMPRODUCT($EZ51:$GZ51,'General Inputs'!$K$28:$BK$28,'General Inputs'!$K$40:$BK$40)*$M51,$Q$8,'General Inputs'!$E$17)</f>
        <v>0</v>
      </c>
      <c r="AY51" s="97">
        <f ca="1">SUMPRODUCT($CX51:$EX51,'General Inputs'!$K$40:$BK$40)</f>
        <v>0</v>
      </c>
      <c r="AZ51" s="37"/>
      <c r="BA51" s="99">
        <f t="shared" ca="1" si="387"/>
        <v>0</v>
      </c>
      <c r="BB51" s="101" t="e">
        <f t="shared" ca="1" si="388"/>
        <v>#DIV/0!</v>
      </c>
      <c r="BC51" s="99">
        <f t="shared" ca="1" si="309"/>
        <v>0</v>
      </c>
      <c r="BD51" s="99">
        <f t="shared" ca="1" si="310"/>
        <v>0</v>
      </c>
      <c r="BE51" s="99">
        <f t="shared" ca="1" si="311"/>
        <v>0</v>
      </c>
      <c r="BF51" s="99">
        <f t="shared" ca="1" si="312"/>
        <v>0</v>
      </c>
      <c r="BG51" s="99">
        <f t="shared" si="313"/>
        <v>0</v>
      </c>
      <c r="BH51" s="99">
        <f t="shared" ca="1" si="314"/>
        <v>0</v>
      </c>
      <c r="BI51" s="37"/>
      <c r="BJ51" s="99">
        <f t="shared" ca="1" si="389"/>
        <v>0</v>
      </c>
      <c r="BK51" s="101" t="e">
        <f t="shared" ca="1" si="390"/>
        <v>#DIV/0!</v>
      </c>
      <c r="BL51" s="99">
        <f t="shared" ca="1" si="315"/>
        <v>0</v>
      </c>
      <c r="BM51" s="99">
        <f t="shared" ca="1" si="165"/>
        <v>0</v>
      </c>
      <c r="BN51" s="99">
        <f t="shared" ca="1" si="316"/>
        <v>0</v>
      </c>
      <c r="BO51" s="99">
        <f t="shared" ca="1" si="317"/>
        <v>0</v>
      </c>
      <c r="BP51" s="99">
        <f t="shared" ca="1" si="318"/>
        <v>0</v>
      </c>
      <c r="BQ51" s="99">
        <f t="shared" si="319"/>
        <v>0</v>
      </c>
      <c r="BR51" s="99">
        <f t="shared" ca="1" si="320"/>
        <v>0</v>
      </c>
      <c r="BS51" s="37"/>
      <c r="BT51" s="99">
        <f t="shared" ca="1" si="391"/>
        <v>0</v>
      </c>
      <c r="BU51" s="101" t="e">
        <f t="shared" ca="1" si="392"/>
        <v>#DIV/0!</v>
      </c>
      <c r="BV51" s="101" t="e">
        <f t="shared" ca="1" si="321"/>
        <v>#DIV/0!</v>
      </c>
      <c r="BW51" s="99">
        <f t="shared" ca="1" si="322"/>
        <v>0</v>
      </c>
      <c r="BX51" s="99">
        <f t="shared" ca="1" si="323"/>
        <v>0</v>
      </c>
      <c r="BY51" s="99">
        <f t="shared" ca="1" si="324"/>
        <v>0</v>
      </c>
      <c r="BZ51" s="99">
        <f t="shared" ca="1" si="325"/>
        <v>0</v>
      </c>
      <c r="CA51" s="99">
        <f t="shared" ca="1" si="326"/>
        <v>0</v>
      </c>
      <c r="CB51" s="37"/>
      <c r="CC51" s="99">
        <f t="shared" ca="1" si="393"/>
        <v>0</v>
      </c>
      <c r="CD51" s="101" t="e">
        <f t="shared" ca="1" si="394"/>
        <v>#DIV/0!</v>
      </c>
      <c r="CE51" s="102" t="e">
        <f t="shared" ca="1" si="327"/>
        <v>#DIV/0!</v>
      </c>
      <c r="CF51" s="99">
        <f t="shared" ca="1" si="328"/>
        <v>0</v>
      </c>
      <c r="CG51" s="99">
        <f t="shared" ca="1" si="329"/>
        <v>0</v>
      </c>
      <c r="CH51" s="99">
        <f t="shared" ca="1" si="330"/>
        <v>0</v>
      </c>
      <c r="CI51" s="99">
        <f t="shared" ca="1" si="71"/>
        <v>0</v>
      </c>
      <c r="CJ51" s="99">
        <f t="shared" ca="1" si="72"/>
        <v>0</v>
      </c>
      <c r="CK51" s="99">
        <f t="shared" si="331"/>
        <v>0</v>
      </c>
      <c r="CL51" s="37"/>
      <c r="CM51" s="99">
        <f t="shared" ca="1" si="395"/>
        <v>0</v>
      </c>
      <c r="CN51" s="101" t="e">
        <f t="shared" ca="1" si="396"/>
        <v>#DIV/0!</v>
      </c>
      <c r="CO51" s="126"/>
      <c r="CP51" s="99">
        <f t="shared" ca="1" si="332"/>
        <v>0</v>
      </c>
      <c r="CQ51" s="99">
        <f t="shared" ca="1" si="333"/>
        <v>0</v>
      </c>
      <c r="CR51" s="99">
        <f t="shared" ca="1" si="334"/>
        <v>0</v>
      </c>
      <c r="CS51" s="99">
        <f t="shared" ca="1" si="73"/>
        <v>0</v>
      </c>
      <c r="CT51" s="99">
        <f t="shared" ca="1" si="335"/>
        <v>0</v>
      </c>
      <c r="CU51" s="99">
        <f t="shared" ca="1" si="336"/>
        <v>0</v>
      </c>
      <c r="CV51" s="99">
        <f t="shared" si="337"/>
        <v>0</v>
      </c>
      <c r="CW51" s="37"/>
      <c r="CX51" s="48">
        <f t="shared" ca="1" si="397"/>
        <v>0</v>
      </c>
      <c r="CY51" s="48">
        <f t="shared" ca="1" si="397"/>
        <v>0</v>
      </c>
      <c r="CZ51" s="48">
        <f t="shared" ca="1" si="397"/>
        <v>0</v>
      </c>
      <c r="DA51" s="48">
        <f t="shared" ca="1" si="397"/>
        <v>0</v>
      </c>
      <c r="DB51" s="48">
        <f t="shared" ca="1" si="397"/>
        <v>0</v>
      </c>
      <c r="DC51" s="48">
        <f t="shared" ca="1" si="397"/>
        <v>0</v>
      </c>
      <c r="DD51" s="48">
        <f t="shared" ca="1" si="397"/>
        <v>0</v>
      </c>
      <c r="DE51" s="48">
        <f t="shared" ca="1" si="397"/>
        <v>0</v>
      </c>
      <c r="DF51" s="48">
        <f t="shared" ca="1" si="397"/>
        <v>0</v>
      </c>
      <c r="DG51" s="48">
        <f t="shared" ca="1" si="397"/>
        <v>0</v>
      </c>
      <c r="DH51" s="48">
        <f t="shared" ca="1" si="397"/>
        <v>0</v>
      </c>
      <c r="DI51" s="48">
        <f t="shared" ca="1" si="397"/>
        <v>0</v>
      </c>
      <c r="DJ51" s="48">
        <f t="shared" ca="1" si="397"/>
        <v>0</v>
      </c>
      <c r="DK51" s="48">
        <f t="shared" ca="1" si="397"/>
        <v>0</v>
      </c>
      <c r="DL51" s="48">
        <f t="shared" ca="1" si="397"/>
        <v>0</v>
      </c>
      <c r="DM51" s="48">
        <f t="shared" ca="1" si="397"/>
        <v>0</v>
      </c>
      <c r="DN51" s="48">
        <f t="shared" ca="1" si="398"/>
        <v>0</v>
      </c>
      <c r="DO51" s="48">
        <f t="shared" ca="1" si="398"/>
        <v>0</v>
      </c>
      <c r="DP51" s="48">
        <f t="shared" ca="1" si="398"/>
        <v>0</v>
      </c>
      <c r="DQ51" s="48">
        <f t="shared" ca="1" si="398"/>
        <v>0</v>
      </c>
      <c r="DR51" s="48">
        <f t="shared" ca="1" si="398"/>
        <v>0</v>
      </c>
      <c r="DS51" s="48">
        <f t="shared" ca="1" si="398"/>
        <v>0</v>
      </c>
      <c r="DT51" s="48">
        <f t="shared" ca="1" si="398"/>
        <v>0</v>
      </c>
      <c r="DU51" s="48">
        <f t="shared" ca="1" si="398"/>
        <v>0</v>
      </c>
      <c r="DV51" s="48">
        <f t="shared" ca="1" si="398"/>
        <v>0</v>
      </c>
      <c r="DW51" s="48">
        <f t="shared" ca="1" si="398"/>
        <v>0</v>
      </c>
      <c r="DX51" s="48">
        <f t="shared" ca="1" si="398"/>
        <v>0</v>
      </c>
      <c r="DY51" s="48">
        <f t="shared" ca="1" si="398"/>
        <v>0</v>
      </c>
      <c r="DZ51" s="48">
        <f t="shared" ca="1" si="398"/>
        <v>0</v>
      </c>
      <c r="EA51" s="48">
        <f t="shared" ca="1" si="398"/>
        <v>0</v>
      </c>
      <c r="EB51" s="48">
        <f t="shared" ca="1" si="398"/>
        <v>0</v>
      </c>
      <c r="EC51" s="48">
        <f t="shared" ca="1" si="398"/>
        <v>0</v>
      </c>
      <c r="ED51" s="48">
        <f t="shared" ca="1" si="399"/>
        <v>0</v>
      </c>
      <c r="EE51" s="48">
        <f t="shared" ca="1" si="399"/>
        <v>0</v>
      </c>
      <c r="EF51" s="48">
        <f t="shared" ca="1" si="399"/>
        <v>0</v>
      </c>
      <c r="EG51" s="48">
        <f t="shared" ca="1" si="399"/>
        <v>0</v>
      </c>
      <c r="EH51" s="48">
        <f t="shared" ca="1" si="399"/>
        <v>0</v>
      </c>
      <c r="EI51" s="48">
        <f t="shared" ca="1" si="399"/>
        <v>0</v>
      </c>
      <c r="EJ51" s="48">
        <f t="shared" ca="1" si="399"/>
        <v>0</v>
      </c>
      <c r="EK51" s="48">
        <f t="shared" ca="1" si="399"/>
        <v>0</v>
      </c>
      <c r="EL51" s="48">
        <f t="shared" ca="1" si="399"/>
        <v>0</v>
      </c>
      <c r="EM51" s="48">
        <f t="shared" ca="1" si="399"/>
        <v>0</v>
      </c>
      <c r="EN51" s="48">
        <f t="shared" ca="1" si="399"/>
        <v>0</v>
      </c>
      <c r="EO51" s="48">
        <f t="shared" ca="1" si="399"/>
        <v>0</v>
      </c>
      <c r="EP51" s="48">
        <f t="shared" ca="1" si="399"/>
        <v>0</v>
      </c>
      <c r="EQ51" s="48">
        <f t="shared" ca="1" si="399"/>
        <v>0</v>
      </c>
      <c r="ER51" s="48">
        <f t="shared" ca="1" si="399"/>
        <v>0</v>
      </c>
      <c r="ES51" s="48">
        <f t="shared" ca="1" si="399"/>
        <v>0</v>
      </c>
      <c r="ET51" s="48">
        <f t="shared" ca="1" si="400"/>
        <v>0</v>
      </c>
      <c r="EU51" s="48">
        <f t="shared" ca="1" si="400"/>
        <v>0</v>
      </c>
      <c r="EV51" s="48">
        <f t="shared" ca="1" si="400"/>
        <v>0</v>
      </c>
      <c r="EW51" s="48">
        <f t="shared" ca="1" si="400"/>
        <v>0</v>
      </c>
      <c r="EX51" s="48">
        <f t="shared" ca="1" si="400"/>
        <v>0</v>
      </c>
      <c r="EY51" s="68"/>
      <c r="EZ51" s="48">
        <f t="shared" ca="1" si="401"/>
        <v>0</v>
      </c>
      <c r="FA51" s="48">
        <f t="shared" ca="1" si="401"/>
        <v>0</v>
      </c>
      <c r="FB51" s="48">
        <f t="shared" ca="1" si="401"/>
        <v>0</v>
      </c>
      <c r="FC51" s="48">
        <f t="shared" ca="1" si="401"/>
        <v>0</v>
      </c>
      <c r="FD51" s="48">
        <f t="shared" ca="1" si="401"/>
        <v>0</v>
      </c>
      <c r="FE51" s="48">
        <f t="shared" ca="1" si="401"/>
        <v>0</v>
      </c>
      <c r="FF51" s="48">
        <f t="shared" ca="1" si="401"/>
        <v>0</v>
      </c>
      <c r="FG51" s="48">
        <f t="shared" ca="1" si="401"/>
        <v>0</v>
      </c>
      <c r="FH51" s="48">
        <f t="shared" ca="1" si="401"/>
        <v>0</v>
      </c>
      <c r="FI51" s="48">
        <f t="shared" ca="1" si="401"/>
        <v>0</v>
      </c>
      <c r="FJ51" s="48">
        <f t="shared" ca="1" si="401"/>
        <v>0</v>
      </c>
      <c r="FK51" s="48">
        <f t="shared" ca="1" si="401"/>
        <v>0</v>
      </c>
      <c r="FL51" s="48">
        <f t="shared" ca="1" si="401"/>
        <v>0</v>
      </c>
      <c r="FM51" s="48">
        <f t="shared" ca="1" si="401"/>
        <v>0</v>
      </c>
      <c r="FN51" s="48">
        <f t="shared" ca="1" si="401"/>
        <v>0</v>
      </c>
      <c r="FO51" s="48">
        <f t="shared" ca="1" si="401"/>
        <v>0</v>
      </c>
      <c r="FP51" s="48">
        <f t="shared" ca="1" si="402"/>
        <v>0</v>
      </c>
      <c r="FQ51" s="48">
        <f t="shared" ca="1" si="402"/>
        <v>0</v>
      </c>
      <c r="FR51" s="48">
        <f t="shared" ca="1" si="402"/>
        <v>0</v>
      </c>
      <c r="FS51" s="48">
        <f t="shared" ca="1" si="402"/>
        <v>0</v>
      </c>
      <c r="FT51" s="48">
        <f t="shared" ca="1" si="402"/>
        <v>0</v>
      </c>
      <c r="FU51" s="48">
        <f t="shared" ca="1" si="402"/>
        <v>0</v>
      </c>
      <c r="FV51" s="48">
        <f t="shared" ca="1" si="402"/>
        <v>0</v>
      </c>
      <c r="FW51" s="48">
        <f t="shared" ca="1" si="402"/>
        <v>0</v>
      </c>
      <c r="FX51" s="48">
        <f t="shared" ca="1" si="402"/>
        <v>0</v>
      </c>
      <c r="FY51" s="48">
        <f t="shared" ca="1" si="402"/>
        <v>0</v>
      </c>
      <c r="FZ51" s="48">
        <f t="shared" ca="1" si="402"/>
        <v>0</v>
      </c>
      <c r="GA51" s="48">
        <f t="shared" ca="1" si="402"/>
        <v>0</v>
      </c>
      <c r="GB51" s="48">
        <f t="shared" ca="1" si="402"/>
        <v>0</v>
      </c>
      <c r="GC51" s="48">
        <f t="shared" ca="1" si="402"/>
        <v>0</v>
      </c>
      <c r="GD51" s="48">
        <f t="shared" ca="1" si="402"/>
        <v>0</v>
      </c>
      <c r="GE51" s="48">
        <f t="shared" ca="1" si="402"/>
        <v>0</v>
      </c>
      <c r="GF51" s="48">
        <f t="shared" ca="1" si="403"/>
        <v>0</v>
      </c>
      <c r="GG51" s="48">
        <f t="shared" ca="1" si="403"/>
        <v>0</v>
      </c>
      <c r="GH51" s="48">
        <f t="shared" ca="1" si="403"/>
        <v>0</v>
      </c>
      <c r="GI51" s="48">
        <f t="shared" ca="1" si="403"/>
        <v>0</v>
      </c>
      <c r="GJ51" s="48">
        <f t="shared" ca="1" si="403"/>
        <v>0</v>
      </c>
      <c r="GK51" s="48">
        <f t="shared" ca="1" si="403"/>
        <v>0</v>
      </c>
      <c r="GL51" s="48">
        <f t="shared" ca="1" si="403"/>
        <v>0</v>
      </c>
      <c r="GM51" s="48">
        <f t="shared" ca="1" si="403"/>
        <v>0</v>
      </c>
      <c r="GN51" s="48">
        <f t="shared" ca="1" si="403"/>
        <v>0</v>
      </c>
      <c r="GO51" s="48">
        <f t="shared" ca="1" si="403"/>
        <v>0</v>
      </c>
      <c r="GP51" s="48">
        <f t="shared" ca="1" si="403"/>
        <v>0</v>
      </c>
      <c r="GQ51" s="48">
        <f t="shared" ca="1" si="403"/>
        <v>0</v>
      </c>
      <c r="GR51" s="48">
        <f t="shared" ca="1" si="403"/>
        <v>0</v>
      </c>
      <c r="GS51" s="48">
        <f t="shared" ca="1" si="403"/>
        <v>0</v>
      </c>
      <c r="GT51" s="48">
        <f t="shared" ca="1" si="403"/>
        <v>0</v>
      </c>
      <c r="GU51" s="48">
        <f t="shared" ca="1" si="403"/>
        <v>0</v>
      </c>
      <c r="GV51" s="48">
        <f t="shared" ca="1" si="404"/>
        <v>0</v>
      </c>
      <c r="GW51" s="48">
        <f t="shared" ca="1" si="404"/>
        <v>0</v>
      </c>
      <c r="GX51" s="48">
        <f t="shared" ca="1" si="404"/>
        <v>0</v>
      </c>
      <c r="GY51" s="48">
        <f t="shared" ca="1" si="404"/>
        <v>0</v>
      </c>
      <c r="GZ51" s="48">
        <f t="shared" ca="1" si="404"/>
        <v>0</v>
      </c>
      <c r="HA51" s="68"/>
      <c r="HB51" s="148" t="str">
        <f t="shared" ca="1" si="74"/>
        <v>n/a</v>
      </c>
      <c r="HC51" s="148" t="str">
        <f t="shared" ca="1" si="405"/>
        <v>n/a</v>
      </c>
      <c r="HD51" s="148" t="str">
        <f t="shared" ca="1" si="76"/>
        <v>n/a</v>
      </c>
      <c r="HE51" s="148" t="str">
        <f t="shared" ca="1" si="406"/>
        <v>n/a</v>
      </c>
      <c r="HF51" s="148" t="str">
        <f t="shared" ca="1" si="407"/>
        <v>n/a</v>
      </c>
      <c r="HG51" s="146"/>
      <c r="HH51" s="147"/>
      <c r="HI51" s="147"/>
      <c r="HJ51" s="147"/>
      <c r="HK51" s="148"/>
      <c r="HL51" s="147"/>
      <c r="HM51" s="147"/>
      <c r="HN51" s="147"/>
      <c r="HO51" s="148"/>
      <c r="HP51" s="146"/>
      <c r="HQ51" s="147"/>
      <c r="HR51" s="147"/>
      <c r="HS51" s="147"/>
      <c r="HT51" s="148"/>
      <c r="HU51" s="147"/>
      <c r="HV51" s="147"/>
      <c r="HW51" s="147"/>
      <c r="HX51" s="148"/>
      <c r="HY51" s="149"/>
      <c r="HZ51" s="148"/>
      <c r="IA51" s="148"/>
      <c r="IB51" s="150"/>
      <c r="IC51" s="148"/>
      <c r="ID51" s="150"/>
      <c r="IE51" s="148"/>
      <c r="IF51" s="151"/>
    </row>
    <row r="52" spans="1:240" s="36" customFormat="1" ht="14.45" customHeight="1">
      <c r="A52" s="39"/>
      <c r="B52" s="50" t="str">
        <f t="shared" si="376"/>
        <v>Residential_Whole House Efficiency_Various_Hot Water Pipe Insulation_2017_Actual</v>
      </c>
      <c r="C52" s="50">
        <f>INDEX('Measure Inputs'!$D:$D,MATCH($B52,'Measure Inputs'!$B:$B,0))</f>
        <v>16</v>
      </c>
      <c r="D52" s="51" t="str">
        <f>'Measure Inputs'!G22</f>
        <v>Residential</v>
      </c>
      <c r="E52" s="51" t="str">
        <f>'Measure Inputs'!H22</f>
        <v>Whole House Efficiency</v>
      </c>
      <c r="F52" s="51" t="str">
        <f>'Measure Inputs'!I22</f>
        <v>Various</v>
      </c>
      <c r="G52" s="51" t="str">
        <f>'Measure Inputs'!J22</f>
        <v>Hot Water Pipe Insulation</v>
      </c>
      <c r="H52" s="51">
        <f>'Measure Inputs'!K22</f>
        <v>2017</v>
      </c>
      <c r="I52" s="51" t="str">
        <f>'Measure Inputs'!L22</f>
        <v>Actual</v>
      </c>
      <c r="J52" s="37"/>
      <c r="K52" s="98" t="str">
        <f ca="1">INDEX(OFFSET('Measure Inputs'!$O$7,,,InputRows),$C52)</f>
        <v>Units</v>
      </c>
      <c r="L52" s="38">
        <f ca="1">INDEX(OFFSET('Measure Inputs'!$Q$7,,,InputRows),$C52)</f>
        <v>0</v>
      </c>
      <c r="M52" s="165">
        <f>INDEX('General Inputs'!$E$14:$E$15,MATCH(D52,'General Inputs'!$D$14:$D$15,0))</f>
        <v>1.0469999999999999</v>
      </c>
      <c r="N52" s="54">
        <f ca="1">INDEX(OFFSET('Measure Inputs'!$Y$7,,,InputRows),$C52)</f>
        <v>1</v>
      </c>
      <c r="O52" s="54">
        <f ca="1">INDEX(OFFSET('Measure Inputs'!$Z$7,,,InputRows),$C52)</f>
        <v>1</v>
      </c>
      <c r="P52" s="37"/>
      <c r="Q52" s="125">
        <f ca="1">CONVERT(INDEX(OFFSET('Measure Inputs'!$AB$7,,,InputRows),$C52),'Measure Inputs'!$AB$6,Q$8)*$L52</f>
        <v>0</v>
      </c>
      <c r="R52" s="125">
        <f t="shared" ca="1" si="377"/>
        <v>0</v>
      </c>
      <c r="S52" s="125">
        <f t="shared" ca="1" si="378"/>
        <v>0</v>
      </c>
      <c r="T52" s="37"/>
      <c r="U52" s="125">
        <f ca="1">CONVERT(INDEX(OFFSET('Measure Inputs'!$AD$7,,,InputRows),$C52),'Measure Inputs'!$AD$6,U$8)*$L52</f>
        <v>0</v>
      </c>
      <c r="V52" s="125">
        <f t="shared" ca="1" si="379"/>
        <v>0</v>
      </c>
      <c r="W52" s="125">
        <f t="shared" ca="1" si="380"/>
        <v>0</v>
      </c>
      <c r="X52" s="37"/>
      <c r="Y52" s="125">
        <f ca="1">CONVERT(INDEX(OFFSET('Measure Inputs'!$AC$7,,,InputRows),$C52),'Measure Inputs'!$AC$6,Y$8)*$L52</f>
        <v>0</v>
      </c>
      <c r="Z52" s="125">
        <f t="shared" ca="1" si="381"/>
        <v>0</v>
      </c>
      <c r="AA52" s="125">
        <f t="shared" ca="1" si="382"/>
        <v>0</v>
      </c>
      <c r="AB52" s="37"/>
      <c r="AC52" s="125">
        <f ca="1">CONVERT(INDEX(OFFSET('Measure Inputs'!$AE$7,,,InputRows),$C52),'Measure Inputs'!$AE$6,AC$8)*$L52</f>
        <v>0</v>
      </c>
      <c r="AD52" s="125">
        <f t="shared" ca="1" si="383"/>
        <v>0</v>
      </c>
      <c r="AE52" s="125">
        <f t="shared" ca="1" si="384"/>
        <v>0</v>
      </c>
      <c r="AF52" s="37"/>
      <c r="AG52" s="96">
        <f ca="1">INDEX(OFFSET('Measure Inputs'!$R$7,,,InputRows),$C52)</f>
        <v>15</v>
      </c>
      <c r="AH52" s="96">
        <f ca="1">INDEX(OFFSET('Measure Inputs'!$S$7,,,InputRows),$C52)</f>
        <v>0</v>
      </c>
      <c r="AI52" s="96">
        <f t="shared" ca="1" si="385"/>
        <v>0</v>
      </c>
      <c r="AJ52" s="99">
        <f ca="1">INDEX(OFFSET('Measure Inputs'!$T$7,,,InputRows),$C52)*$L52*$N52*$O52</f>
        <v>0</v>
      </c>
      <c r="AK52" s="99">
        <f ca="1">INDEX(OFFSET('Measure Inputs'!$U$7,,,InputRows),$C52)*$L52*$N52*$O52</f>
        <v>0</v>
      </c>
      <c r="AL52" s="99">
        <f ca="1">INDEX(OFFSET('Measure Inputs'!$V$7,,,InputRows),$C52)*$L52*$N52*$O52</f>
        <v>0</v>
      </c>
      <c r="AM52" s="99">
        <f ca="1">INDEX(OFFSET('Measure Inputs'!$W$7,,,InputRows),$C52)*$L52*$N52*$O52</f>
        <v>0</v>
      </c>
      <c r="AN52" s="99">
        <f ca="1">INDEX(OFFSET('Measure Inputs'!$X$7,,,InputRows),$C52)*$L52</f>
        <v>0</v>
      </c>
      <c r="AO52" s="99"/>
      <c r="AP52" s="99">
        <f t="shared" ca="1" si="386"/>
        <v>0</v>
      </c>
      <c r="AQ52" s="37"/>
      <c r="AR52" s="99">
        <f ca="1">SUMPRODUCT(--($CX$9:$EX$9=$H52)*$AJ52,'General Inputs'!$K$40:$BK$40)+SUMPRODUCT(--($CX$9:$EX$9=$H52+$AH52)*-$AK52,'General Inputs'!$K$43:$BK$43)</f>
        <v>0</v>
      </c>
      <c r="AS52" s="99">
        <f ca="1">CONVERT(SUMPRODUCT($CX52:$EX52,'General Inputs'!$K$29:$BK$29,'General Inputs'!$K$40:$BK$40)*$M52,$Q$8,'General Inputs'!$E$17)</f>
        <v>0</v>
      </c>
      <c r="AT52" s="99">
        <f ca="1">SUMPRODUCT(--($CX$9:$EX$9=$H52)*$AN52,'General Inputs'!$K$40:$BK$40)</f>
        <v>0</v>
      </c>
      <c r="AU52" s="99">
        <f>SUMPRODUCT(--($CX$9:$EX$9=$H52)*$AO52,'General Inputs'!$K$40:$BK$40)</f>
        <v>0</v>
      </c>
      <c r="AV52" s="99">
        <f ca="1">CONVERT(SUMPRODUCT($CX52:$EX52,'General Inputs'!$K$40:$BK$40,OFFSET('General Inputs'!$K$34:$BK$34,MATCH($D52,'General Inputs'!$J$34:$J$35,0)-1,)),$Q$8,'General Inputs'!$G$32)</f>
        <v>0</v>
      </c>
      <c r="AW52" s="99">
        <f ca="1">CONVERT(SUMPRODUCT($CX52:$EX52,'General Inputs'!$K$27:$BK$27,'General Inputs'!$K$40:$BK$40)*$M52,$Q$8,'General Inputs'!$E$17)</f>
        <v>0</v>
      </c>
      <c r="AX52" s="99">
        <f ca="1">CONVERT(SUMPRODUCT($EZ52:$GZ52,'General Inputs'!$K$28:$BK$28,'General Inputs'!$K$40:$BK$40)*$M52,$Q$8,'General Inputs'!$E$17)</f>
        <v>0</v>
      </c>
      <c r="AY52" s="97">
        <f ca="1">SUMPRODUCT($CX52:$EX52,'General Inputs'!$K$40:$BK$40)</f>
        <v>0</v>
      </c>
      <c r="AZ52" s="37"/>
      <c r="BA52" s="99">
        <f t="shared" ca="1" si="387"/>
        <v>0</v>
      </c>
      <c r="BB52" s="101" t="e">
        <f t="shared" ca="1" si="388"/>
        <v>#DIV/0!</v>
      </c>
      <c r="BC52" s="99">
        <f t="shared" ca="1" si="309"/>
        <v>0</v>
      </c>
      <c r="BD52" s="99">
        <f t="shared" ca="1" si="310"/>
        <v>0</v>
      </c>
      <c r="BE52" s="99">
        <f t="shared" ca="1" si="311"/>
        <v>0</v>
      </c>
      <c r="BF52" s="99">
        <f t="shared" ca="1" si="312"/>
        <v>0</v>
      </c>
      <c r="BG52" s="99">
        <f t="shared" si="313"/>
        <v>0</v>
      </c>
      <c r="BH52" s="99">
        <f t="shared" ca="1" si="314"/>
        <v>0</v>
      </c>
      <c r="BI52" s="37"/>
      <c r="BJ52" s="99">
        <f t="shared" ca="1" si="389"/>
        <v>0</v>
      </c>
      <c r="BK52" s="101" t="e">
        <f t="shared" ca="1" si="390"/>
        <v>#DIV/0!</v>
      </c>
      <c r="BL52" s="99">
        <f t="shared" ca="1" si="315"/>
        <v>0</v>
      </c>
      <c r="BM52" s="99">
        <f t="shared" ca="1" si="165"/>
        <v>0</v>
      </c>
      <c r="BN52" s="99">
        <f t="shared" ca="1" si="316"/>
        <v>0</v>
      </c>
      <c r="BO52" s="99">
        <f t="shared" ca="1" si="317"/>
        <v>0</v>
      </c>
      <c r="BP52" s="99">
        <f t="shared" ca="1" si="318"/>
        <v>0</v>
      </c>
      <c r="BQ52" s="99">
        <f t="shared" si="319"/>
        <v>0</v>
      </c>
      <c r="BR52" s="99">
        <f t="shared" ca="1" si="320"/>
        <v>0</v>
      </c>
      <c r="BS52" s="37"/>
      <c r="BT52" s="99">
        <f t="shared" ca="1" si="391"/>
        <v>0</v>
      </c>
      <c r="BU52" s="101" t="e">
        <f t="shared" ca="1" si="392"/>
        <v>#DIV/0!</v>
      </c>
      <c r="BV52" s="101" t="e">
        <f t="shared" ca="1" si="321"/>
        <v>#DIV/0!</v>
      </c>
      <c r="BW52" s="99">
        <f t="shared" ca="1" si="322"/>
        <v>0</v>
      </c>
      <c r="BX52" s="99">
        <f t="shared" ca="1" si="323"/>
        <v>0</v>
      </c>
      <c r="BY52" s="99">
        <f t="shared" ca="1" si="324"/>
        <v>0</v>
      </c>
      <c r="BZ52" s="99">
        <f t="shared" ca="1" si="325"/>
        <v>0</v>
      </c>
      <c r="CA52" s="99">
        <f t="shared" ca="1" si="326"/>
        <v>0</v>
      </c>
      <c r="CB52" s="37"/>
      <c r="CC52" s="99">
        <f t="shared" ca="1" si="393"/>
        <v>0</v>
      </c>
      <c r="CD52" s="101" t="e">
        <f t="shared" ca="1" si="394"/>
        <v>#DIV/0!</v>
      </c>
      <c r="CE52" s="102" t="e">
        <f t="shared" ca="1" si="327"/>
        <v>#DIV/0!</v>
      </c>
      <c r="CF52" s="99">
        <f t="shared" ca="1" si="328"/>
        <v>0</v>
      </c>
      <c r="CG52" s="99">
        <f t="shared" ca="1" si="329"/>
        <v>0</v>
      </c>
      <c r="CH52" s="99">
        <f t="shared" ca="1" si="330"/>
        <v>0</v>
      </c>
      <c r="CI52" s="99">
        <f t="shared" ca="1" si="71"/>
        <v>0</v>
      </c>
      <c r="CJ52" s="99">
        <f t="shared" ca="1" si="72"/>
        <v>0</v>
      </c>
      <c r="CK52" s="99">
        <f t="shared" si="331"/>
        <v>0</v>
      </c>
      <c r="CL52" s="37"/>
      <c r="CM52" s="99">
        <f t="shared" ca="1" si="395"/>
        <v>0</v>
      </c>
      <c r="CN52" s="101" t="e">
        <f t="shared" ca="1" si="396"/>
        <v>#DIV/0!</v>
      </c>
      <c r="CO52" s="126"/>
      <c r="CP52" s="99">
        <f t="shared" ca="1" si="332"/>
        <v>0</v>
      </c>
      <c r="CQ52" s="99">
        <f t="shared" ca="1" si="333"/>
        <v>0</v>
      </c>
      <c r="CR52" s="99">
        <f t="shared" ca="1" si="334"/>
        <v>0</v>
      </c>
      <c r="CS52" s="99">
        <f t="shared" ca="1" si="73"/>
        <v>0</v>
      </c>
      <c r="CT52" s="99">
        <f t="shared" ca="1" si="335"/>
        <v>0</v>
      </c>
      <c r="CU52" s="99">
        <f t="shared" ca="1" si="336"/>
        <v>0</v>
      </c>
      <c r="CV52" s="99">
        <f t="shared" si="337"/>
        <v>0</v>
      </c>
      <c r="CW52" s="37"/>
      <c r="CX52" s="48">
        <f t="shared" ca="1" si="397"/>
        <v>0</v>
      </c>
      <c r="CY52" s="48">
        <f t="shared" ca="1" si="397"/>
        <v>0</v>
      </c>
      <c r="CZ52" s="48">
        <f t="shared" ca="1" si="397"/>
        <v>0</v>
      </c>
      <c r="DA52" s="48">
        <f t="shared" ca="1" si="397"/>
        <v>0</v>
      </c>
      <c r="DB52" s="48">
        <f t="shared" ca="1" si="397"/>
        <v>0</v>
      </c>
      <c r="DC52" s="48">
        <f t="shared" ca="1" si="397"/>
        <v>0</v>
      </c>
      <c r="DD52" s="48">
        <f t="shared" ca="1" si="397"/>
        <v>0</v>
      </c>
      <c r="DE52" s="48">
        <f t="shared" ca="1" si="397"/>
        <v>0</v>
      </c>
      <c r="DF52" s="48">
        <f t="shared" ca="1" si="397"/>
        <v>0</v>
      </c>
      <c r="DG52" s="48">
        <f t="shared" ca="1" si="397"/>
        <v>0</v>
      </c>
      <c r="DH52" s="48">
        <f t="shared" ca="1" si="397"/>
        <v>0</v>
      </c>
      <c r="DI52" s="48">
        <f t="shared" ca="1" si="397"/>
        <v>0</v>
      </c>
      <c r="DJ52" s="48">
        <f t="shared" ca="1" si="397"/>
        <v>0</v>
      </c>
      <c r="DK52" s="48">
        <f t="shared" ca="1" si="397"/>
        <v>0</v>
      </c>
      <c r="DL52" s="48">
        <f t="shared" ca="1" si="397"/>
        <v>0</v>
      </c>
      <c r="DM52" s="48">
        <f t="shared" ca="1" si="397"/>
        <v>0</v>
      </c>
      <c r="DN52" s="48">
        <f t="shared" ca="1" si="398"/>
        <v>0</v>
      </c>
      <c r="DO52" s="48">
        <f t="shared" ca="1" si="398"/>
        <v>0</v>
      </c>
      <c r="DP52" s="48">
        <f t="shared" ca="1" si="398"/>
        <v>0</v>
      </c>
      <c r="DQ52" s="48">
        <f t="shared" ca="1" si="398"/>
        <v>0</v>
      </c>
      <c r="DR52" s="48">
        <f t="shared" ca="1" si="398"/>
        <v>0</v>
      </c>
      <c r="DS52" s="48">
        <f t="shared" ca="1" si="398"/>
        <v>0</v>
      </c>
      <c r="DT52" s="48">
        <f t="shared" ca="1" si="398"/>
        <v>0</v>
      </c>
      <c r="DU52" s="48">
        <f t="shared" ca="1" si="398"/>
        <v>0</v>
      </c>
      <c r="DV52" s="48">
        <f t="shared" ca="1" si="398"/>
        <v>0</v>
      </c>
      <c r="DW52" s="48">
        <f t="shared" ca="1" si="398"/>
        <v>0</v>
      </c>
      <c r="DX52" s="48">
        <f t="shared" ca="1" si="398"/>
        <v>0</v>
      </c>
      <c r="DY52" s="48">
        <f t="shared" ca="1" si="398"/>
        <v>0</v>
      </c>
      <c r="DZ52" s="48">
        <f t="shared" ca="1" si="398"/>
        <v>0</v>
      </c>
      <c r="EA52" s="48">
        <f t="shared" ca="1" si="398"/>
        <v>0</v>
      </c>
      <c r="EB52" s="48">
        <f t="shared" ca="1" si="398"/>
        <v>0</v>
      </c>
      <c r="EC52" s="48">
        <f t="shared" ca="1" si="398"/>
        <v>0</v>
      </c>
      <c r="ED52" s="48">
        <f t="shared" ca="1" si="399"/>
        <v>0</v>
      </c>
      <c r="EE52" s="48">
        <f t="shared" ca="1" si="399"/>
        <v>0</v>
      </c>
      <c r="EF52" s="48">
        <f t="shared" ca="1" si="399"/>
        <v>0</v>
      </c>
      <c r="EG52" s="48">
        <f t="shared" ca="1" si="399"/>
        <v>0</v>
      </c>
      <c r="EH52" s="48">
        <f t="shared" ca="1" si="399"/>
        <v>0</v>
      </c>
      <c r="EI52" s="48">
        <f t="shared" ca="1" si="399"/>
        <v>0</v>
      </c>
      <c r="EJ52" s="48">
        <f t="shared" ca="1" si="399"/>
        <v>0</v>
      </c>
      <c r="EK52" s="48">
        <f t="shared" ca="1" si="399"/>
        <v>0</v>
      </c>
      <c r="EL52" s="48">
        <f t="shared" ca="1" si="399"/>
        <v>0</v>
      </c>
      <c r="EM52" s="48">
        <f t="shared" ca="1" si="399"/>
        <v>0</v>
      </c>
      <c r="EN52" s="48">
        <f t="shared" ca="1" si="399"/>
        <v>0</v>
      </c>
      <c r="EO52" s="48">
        <f t="shared" ca="1" si="399"/>
        <v>0</v>
      </c>
      <c r="EP52" s="48">
        <f t="shared" ca="1" si="399"/>
        <v>0</v>
      </c>
      <c r="EQ52" s="48">
        <f t="shared" ca="1" si="399"/>
        <v>0</v>
      </c>
      <c r="ER52" s="48">
        <f t="shared" ca="1" si="399"/>
        <v>0</v>
      </c>
      <c r="ES52" s="48">
        <f t="shared" ca="1" si="399"/>
        <v>0</v>
      </c>
      <c r="ET52" s="48">
        <f t="shared" ca="1" si="400"/>
        <v>0</v>
      </c>
      <c r="EU52" s="48">
        <f t="shared" ca="1" si="400"/>
        <v>0</v>
      </c>
      <c r="EV52" s="48">
        <f t="shared" ca="1" si="400"/>
        <v>0</v>
      </c>
      <c r="EW52" s="48">
        <f t="shared" ca="1" si="400"/>
        <v>0</v>
      </c>
      <c r="EX52" s="48">
        <f t="shared" ca="1" si="400"/>
        <v>0</v>
      </c>
      <c r="EY52" s="68"/>
      <c r="EZ52" s="48">
        <f t="shared" ca="1" si="401"/>
        <v>0</v>
      </c>
      <c r="FA52" s="48">
        <f t="shared" ca="1" si="401"/>
        <v>0</v>
      </c>
      <c r="FB52" s="48">
        <f t="shared" ca="1" si="401"/>
        <v>0</v>
      </c>
      <c r="FC52" s="48">
        <f t="shared" ca="1" si="401"/>
        <v>0</v>
      </c>
      <c r="FD52" s="48">
        <f t="shared" ca="1" si="401"/>
        <v>0</v>
      </c>
      <c r="FE52" s="48">
        <f t="shared" ca="1" si="401"/>
        <v>0</v>
      </c>
      <c r="FF52" s="48">
        <f t="shared" ca="1" si="401"/>
        <v>0</v>
      </c>
      <c r="FG52" s="48">
        <f t="shared" ca="1" si="401"/>
        <v>0</v>
      </c>
      <c r="FH52" s="48">
        <f t="shared" ca="1" si="401"/>
        <v>0</v>
      </c>
      <c r="FI52" s="48">
        <f t="shared" ca="1" si="401"/>
        <v>0</v>
      </c>
      <c r="FJ52" s="48">
        <f t="shared" ca="1" si="401"/>
        <v>0</v>
      </c>
      <c r="FK52" s="48">
        <f t="shared" ca="1" si="401"/>
        <v>0</v>
      </c>
      <c r="FL52" s="48">
        <f t="shared" ca="1" si="401"/>
        <v>0</v>
      </c>
      <c r="FM52" s="48">
        <f t="shared" ca="1" si="401"/>
        <v>0</v>
      </c>
      <c r="FN52" s="48">
        <f t="shared" ca="1" si="401"/>
        <v>0</v>
      </c>
      <c r="FO52" s="48">
        <f t="shared" ca="1" si="401"/>
        <v>0</v>
      </c>
      <c r="FP52" s="48">
        <f t="shared" ca="1" si="402"/>
        <v>0</v>
      </c>
      <c r="FQ52" s="48">
        <f t="shared" ca="1" si="402"/>
        <v>0</v>
      </c>
      <c r="FR52" s="48">
        <f t="shared" ca="1" si="402"/>
        <v>0</v>
      </c>
      <c r="FS52" s="48">
        <f t="shared" ca="1" si="402"/>
        <v>0</v>
      </c>
      <c r="FT52" s="48">
        <f t="shared" ca="1" si="402"/>
        <v>0</v>
      </c>
      <c r="FU52" s="48">
        <f t="shared" ca="1" si="402"/>
        <v>0</v>
      </c>
      <c r="FV52" s="48">
        <f t="shared" ca="1" si="402"/>
        <v>0</v>
      </c>
      <c r="FW52" s="48">
        <f t="shared" ca="1" si="402"/>
        <v>0</v>
      </c>
      <c r="FX52" s="48">
        <f t="shared" ca="1" si="402"/>
        <v>0</v>
      </c>
      <c r="FY52" s="48">
        <f t="shared" ca="1" si="402"/>
        <v>0</v>
      </c>
      <c r="FZ52" s="48">
        <f t="shared" ca="1" si="402"/>
        <v>0</v>
      </c>
      <c r="GA52" s="48">
        <f t="shared" ca="1" si="402"/>
        <v>0</v>
      </c>
      <c r="GB52" s="48">
        <f t="shared" ca="1" si="402"/>
        <v>0</v>
      </c>
      <c r="GC52" s="48">
        <f t="shared" ca="1" si="402"/>
        <v>0</v>
      </c>
      <c r="GD52" s="48">
        <f t="shared" ca="1" si="402"/>
        <v>0</v>
      </c>
      <c r="GE52" s="48">
        <f t="shared" ca="1" si="402"/>
        <v>0</v>
      </c>
      <c r="GF52" s="48">
        <f t="shared" ca="1" si="403"/>
        <v>0</v>
      </c>
      <c r="GG52" s="48">
        <f t="shared" ca="1" si="403"/>
        <v>0</v>
      </c>
      <c r="GH52" s="48">
        <f t="shared" ca="1" si="403"/>
        <v>0</v>
      </c>
      <c r="GI52" s="48">
        <f t="shared" ca="1" si="403"/>
        <v>0</v>
      </c>
      <c r="GJ52" s="48">
        <f t="shared" ca="1" si="403"/>
        <v>0</v>
      </c>
      <c r="GK52" s="48">
        <f t="shared" ca="1" si="403"/>
        <v>0</v>
      </c>
      <c r="GL52" s="48">
        <f t="shared" ca="1" si="403"/>
        <v>0</v>
      </c>
      <c r="GM52" s="48">
        <f t="shared" ca="1" si="403"/>
        <v>0</v>
      </c>
      <c r="GN52" s="48">
        <f t="shared" ca="1" si="403"/>
        <v>0</v>
      </c>
      <c r="GO52" s="48">
        <f t="shared" ca="1" si="403"/>
        <v>0</v>
      </c>
      <c r="GP52" s="48">
        <f t="shared" ca="1" si="403"/>
        <v>0</v>
      </c>
      <c r="GQ52" s="48">
        <f t="shared" ca="1" si="403"/>
        <v>0</v>
      </c>
      <c r="GR52" s="48">
        <f t="shared" ca="1" si="403"/>
        <v>0</v>
      </c>
      <c r="GS52" s="48">
        <f t="shared" ca="1" si="403"/>
        <v>0</v>
      </c>
      <c r="GT52" s="48">
        <f t="shared" ca="1" si="403"/>
        <v>0</v>
      </c>
      <c r="GU52" s="48">
        <f t="shared" ca="1" si="403"/>
        <v>0</v>
      </c>
      <c r="GV52" s="48">
        <f t="shared" ca="1" si="404"/>
        <v>0</v>
      </c>
      <c r="GW52" s="48">
        <f t="shared" ca="1" si="404"/>
        <v>0</v>
      </c>
      <c r="GX52" s="48">
        <f t="shared" ca="1" si="404"/>
        <v>0</v>
      </c>
      <c r="GY52" s="48">
        <f t="shared" ca="1" si="404"/>
        <v>0</v>
      </c>
      <c r="GZ52" s="48">
        <f t="shared" ca="1" si="404"/>
        <v>0</v>
      </c>
      <c r="HA52" s="68"/>
      <c r="HB52" s="148" t="str">
        <f t="shared" ca="1" si="74"/>
        <v>n/a</v>
      </c>
      <c r="HC52" s="148" t="str">
        <f t="shared" ca="1" si="405"/>
        <v>n/a</v>
      </c>
      <c r="HD52" s="148" t="str">
        <f t="shared" ca="1" si="76"/>
        <v>n/a</v>
      </c>
      <c r="HE52" s="148" t="str">
        <f t="shared" ca="1" si="406"/>
        <v>n/a</v>
      </c>
      <c r="HF52" s="148" t="str">
        <f t="shared" ca="1" si="407"/>
        <v>n/a</v>
      </c>
      <c r="HG52" s="146"/>
      <c r="HH52" s="147"/>
      <c r="HI52" s="147"/>
      <c r="HJ52" s="147"/>
      <c r="HK52" s="148"/>
      <c r="HL52" s="147"/>
      <c r="HM52" s="147"/>
      <c r="HN52" s="147"/>
      <c r="HO52" s="148"/>
      <c r="HP52" s="146"/>
      <c r="HQ52" s="147"/>
      <c r="HR52" s="147"/>
      <c r="HS52" s="147"/>
      <c r="HT52" s="148"/>
      <c r="HU52" s="147"/>
      <c r="HV52" s="147"/>
      <c r="HW52" s="147"/>
      <c r="HX52" s="148"/>
      <c r="HY52" s="149"/>
      <c r="HZ52" s="148"/>
      <c r="IA52" s="148"/>
      <c r="IB52" s="150"/>
      <c r="IC52" s="148"/>
      <c r="ID52" s="150"/>
      <c r="IE52" s="148"/>
      <c r="IF52" s="151"/>
    </row>
    <row r="53" spans="1:240" s="36" customFormat="1" ht="14.45" customHeight="1">
      <c r="A53" s="39"/>
      <c r="B53" s="50" t="str">
        <f t="shared" si="376"/>
        <v>Residential_Whole House Efficiency_Various_Water Heater Tank Wrap_2017_Actual</v>
      </c>
      <c r="C53" s="50">
        <f>INDEX('Measure Inputs'!$D:$D,MATCH($B53,'Measure Inputs'!$B:$B,0))</f>
        <v>17</v>
      </c>
      <c r="D53" s="51" t="str">
        <f>'Measure Inputs'!G23</f>
        <v>Residential</v>
      </c>
      <c r="E53" s="51" t="str">
        <f>'Measure Inputs'!H23</f>
        <v>Whole House Efficiency</v>
      </c>
      <c r="F53" s="51" t="str">
        <f>'Measure Inputs'!I23</f>
        <v>Various</v>
      </c>
      <c r="G53" s="51" t="str">
        <f>'Measure Inputs'!J23</f>
        <v>Water Heater Tank Wrap</v>
      </c>
      <c r="H53" s="51">
        <f>'Measure Inputs'!K23</f>
        <v>2017</v>
      </c>
      <c r="I53" s="51" t="str">
        <f>'Measure Inputs'!L23</f>
        <v>Actual</v>
      </c>
      <c r="J53" s="37"/>
      <c r="K53" s="98" t="str">
        <f ca="1">INDEX(OFFSET('Measure Inputs'!$O$7,,,InputRows),$C53)</f>
        <v>Units</v>
      </c>
      <c r="L53" s="38">
        <f ca="1">INDEX(OFFSET('Measure Inputs'!$Q$7,,,InputRows),$C53)</f>
        <v>0</v>
      </c>
      <c r="M53" s="165">
        <f>INDEX('General Inputs'!$E$14:$E$15,MATCH(D53,'General Inputs'!$D$14:$D$15,0))</f>
        <v>1.0469999999999999</v>
      </c>
      <c r="N53" s="54">
        <f ca="1">INDEX(OFFSET('Measure Inputs'!$Y$7,,,InputRows),$C53)</f>
        <v>1</v>
      </c>
      <c r="O53" s="54">
        <f ca="1">INDEX(OFFSET('Measure Inputs'!$Z$7,,,InputRows),$C53)</f>
        <v>1</v>
      </c>
      <c r="P53" s="37"/>
      <c r="Q53" s="125">
        <f ca="1">CONVERT(INDEX(OFFSET('Measure Inputs'!$AB$7,,,InputRows),$C53),'Measure Inputs'!$AB$6,Q$8)*$L53</f>
        <v>0</v>
      </c>
      <c r="R53" s="125">
        <f t="shared" ca="1" si="377"/>
        <v>0</v>
      </c>
      <c r="S53" s="125">
        <f t="shared" ca="1" si="378"/>
        <v>0</v>
      </c>
      <c r="T53" s="37"/>
      <c r="U53" s="125">
        <f ca="1">CONVERT(INDEX(OFFSET('Measure Inputs'!$AD$7,,,InputRows),$C53),'Measure Inputs'!$AD$6,U$8)*$L53</f>
        <v>0</v>
      </c>
      <c r="V53" s="125">
        <f t="shared" ca="1" si="379"/>
        <v>0</v>
      </c>
      <c r="W53" s="125">
        <f t="shared" ca="1" si="380"/>
        <v>0</v>
      </c>
      <c r="X53" s="37"/>
      <c r="Y53" s="125">
        <f ca="1">CONVERT(INDEX(OFFSET('Measure Inputs'!$AC$7,,,InputRows),$C53),'Measure Inputs'!$AC$6,Y$8)*$L53</f>
        <v>0</v>
      </c>
      <c r="Z53" s="125">
        <f t="shared" ca="1" si="381"/>
        <v>0</v>
      </c>
      <c r="AA53" s="125">
        <f t="shared" ca="1" si="382"/>
        <v>0</v>
      </c>
      <c r="AB53" s="37"/>
      <c r="AC53" s="125">
        <f ca="1">CONVERT(INDEX(OFFSET('Measure Inputs'!$AE$7,,,InputRows),$C53),'Measure Inputs'!$AE$6,AC$8)*$L53</f>
        <v>0</v>
      </c>
      <c r="AD53" s="125">
        <f t="shared" ca="1" si="383"/>
        <v>0</v>
      </c>
      <c r="AE53" s="125">
        <f t="shared" ca="1" si="384"/>
        <v>0</v>
      </c>
      <c r="AF53" s="37"/>
      <c r="AG53" s="96">
        <f ca="1">INDEX(OFFSET('Measure Inputs'!$R$7,,,InputRows),$C53)</f>
        <v>5</v>
      </c>
      <c r="AH53" s="96">
        <f ca="1">INDEX(OFFSET('Measure Inputs'!$S$7,,,InputRows),$C53)</f>
        <v>0</v>
      </c>
      <c r="AI53" s="96">
        <f t="shared" ca="1" si="385"/>
        <v>0</v>
      </c>
      <c r="AJ53" s="99">
        <f ca="1">INDEX(OFFSET('Measure Inputs'!$T$7,,,InputRows),$C53)*$L53*$N53*$O53</f>
        <v>0</v>
      </c>
      <c r="AK53" s="99">
        <f ca="1">INDEX(OFFSET('Measure Inputs'!$U$7,,,InputRows),$C53)*$L53*$N53*$O53</f>
        <v>0</v>
      </c>
      <c r="AL53" s="99">
        <f ca="1">INDEX(OFFSET('Measure Inputs'!$V$7,,,InputRows),$C53)*$L53*$N53*$O53</f>
        <v>0</v>
      </c>
      <c r="AM53" s="99">
        <f ca="1">INDEX(OFFSET('Measure Inputs'!$W$7,,,InputRows),$C53)*$L53*$N53*$O53</f>
        <v>0</v>
      </c>
      <c r="AN53" s="99">
        <f ca="1">INDEX(OFFSET('Measure Inputs'!$X$7,,,InputRows),$C53)*$L53</f>
        <v>0</v>
      </c>
      <c r="AO53" s="99"/>
      <c r="AP53" s="99">
        <f t="shared" ca="1" si="386"/>
        <v>0</v>
      </c>
      <c r="AQ53" s="37"/>
      <c r="AR53" s="99">
        <f ca="1">SUMPRODUCT(--($CX$9:$EX$9=$H53)*$AJ53,'General Inputs'!$K$40:$BK$40)+SUMPRODUCT(--($CX$9:$EX$9=$H53+$AH53)*-$AK53,'General Inputs'!$K$43:$BK$43)</f>
        <v>0</v>
      </c>
      <c r="AS53" s="99">
        <f ca="1">CONVERT(SUMPRODUCT($CX53:$EX53,'General Inputs'!$K$29:$BK$29,'General Inputs'!$K$40:$BK$40)*$M53,$Q$8,'General Inputs'!$E$17)</f>
        <v>0</v>
      </c>
      <c r="AT53" s="99">
        <f ca="1">SUMPRODUCT(--($CX$9:$EX$9=$H53)*$AN53,'General Inputs'!$K$40:$BK$40)</f>
        <v>0</v>
      </c>
      <c r="AU53" s="99">
        <f>SUMPRODUCT(--($CX$9:$EX$9=$H53)*$AO53,'General Inputs'!$K$40:$BK$40)</f>
        <v>0</v>
      </c>
      <c r="AV53" s="99">
        <f ca="1">CONVERT(SUMPRODUCT($CX53:$EX53,'General Inputs'!$K$40:$BK$40,OFFSET('General Inputs'!$K$34:$BK$34,MATCH($D53,'General Inputs'!$J$34:$J$35,0)-1,)),$Q$8,'General Inputs'!$G$32)</f>
        <v>0</v>
      </c>
      <c r="AW53" s="99">
        <f ca="1">CONVERT(SUMPRODUCT($CX53:$EX53,'General Inputs'!$K$27:$BK$27,'General Inputs'!$K$40:$BK$40)*$M53,$Q$8,'General Inputs'!$E$17)</f>
        <v>0</v>
      </c>
      <c r="AX53" s="99">
        <f ca="1">CONVERT(SUMPRODUCT($EZ53:$GZ53,'General Inputs'!$K$28:$BK$28,'General Inputs'!$K$40:$BK$40)*$M53,$Q$8,'General Inputs'!$E$17)</f>
        <v>0</v>
      </c>
      <c r="AY53" s="97">
        <f ca="1">SUMPRODUCT($CX53:$EX53,'General Inputs'!$K$40:$BK$40)</f>
        <v>0</v>
      </c>
      <c r="AZ53" s="37"/>
      <c r="BA53" s="99">
        <f t="shared" ca="1" si="387"/>
        <v>0</v>
      </c>
      <c r="BB53" s="101" t="e">
        <f t="shared" ca="1" si="388"/>
        <v>#DIV/0!</v>
      </c>
      <c r="BC53" s="99">
        <f t="shared" ca="1" si="309"/>
        <v>0</v>
      </c>
      <c r="BD53" s="99">
        <f t="shared" ca="1" si="310"/>
        <v>0</v>
      </c>
      <c r="BE53" s="99">
        <f t="shared" ca="1" si="311"/>
        <v>0</v>
      </c>
      <c r="BF53" s="99">
        <f t="shared" ca="1" si="312"/>
        <v>0</v>
      </c>
      <c r="BG53" s="99">
        <f t="shared" si="313"/>
        <v>0</v>
      </c>
      <c r="BH53" s="99">
        <f t="shared" ca="1" si="314"/>
        <v>0</v>
      </c>
      <c r="BI53" s="37"/>
      <c r="BJ53" s="99">
        <f t="shared" ca="1" si="389"/>
        <v>0</v>
      </c>
      <c r="BK53" s="101" t="e">
        <f t="shared" ca="1" si="390"/>
        <v>#DIV/0!</v>
      </c>
      <c r="BL53" s="99">
        <f t="shared" ca="1" si="315"/>
        <v>0</v>
      </c>
      <c r="BM53" s="99">
        <f t="shared" ca="1" si="165"/>
        <v>0</v>
      </c>
      <c r="BN53" s="99">
        <f t="shared" ca="1" si="316"/>
        <v>0</v>
      </c>
      <c r="BO53" s="99">
        <f t="shared" ca="1" si="317"/>
        <v>0</v>
      </c>
      <c r="BP53" s="99">
        <f t="shared" ca="1" si="318"/>
        <v>0</v>
      </c>
      <c r="BQ53" s="99">
        <f t="shared" si="319"/>
        <v>0</v>
      </c>
      <c r="BR53" s="99">
        <f t="shared" ca="1" si="320"/>
        <v>0</v>
      </c>
      <c r="BS53" s="37"/>
      <c r="BT53" s="99">
        <f t="shared" ca="1" si="391"/>
        <v>0</v>
      </c>
      <c r="BU53" s="101" t="e">
        <f t="shared" ca="1" si="392"/>
        <v>#DIV/0!</v>
      </c>
      <c r="BV53" s="101" t="e">
        <f t="shared" ca="1" si="321"/>
        <v>#DIV/0!</v>
      </c>
      <c r="BW53" s="99">
        <f t="shared" ca="1" si="322"/>
        <v>0</v>
      </c>
      <c r="BX53" s="99">
        <f t="shared" ca="1" si="323"/>
        <v>0</v>
      </c>
      <c r="BY53" s="99">
        <f t="shared" ca="1" si="324"/>
        <v>0</v>
      </c>
      <c r="BZ53" s="99">
        <f t="shared" ca="1" si="325"/>
        <v>0</v>
      </c>
      <c r="CA53" s="99">
        <f t="shared" ca="1" si="326"/>
        <v>0</v>
      </c>
      <c r="CB53" s="37"/>
      <c r="CC53" s="99">
        <f t="shared" ca="1" si="393"/>
        <v>0</v>
      </c>
      <c r="CD53" s="101" t="e">
        <f t="shared" ca="1" si="394"/>
        <v>#DIV/0!</v>
      </c>
      <c r="CE53" s="102" t="e">
        <f t="shared" ca="1" si="327"/>
        <v>#DIV/0!</v>
      </c>
      <c r="CF53" s="99">
        <f t="shared" ca="1" si="328"/>
        <v>0</v>
      </c>
      <c r="CG53" s="99">
        <f t="shared" ca="1" si="329"/>
        <v>0</v>
      </c>
      <c r="CH53" s="99">
        <f t="shared" ca="1" si="330"/>
        <v>0</v>
      </c>
      <c r="CI53" s="99">
        <f t="shared" ca="1" si="71"/>
        <v>0</v>
      </c>
      <c r="CJ53" s="99">
        <f t="shared" ca="1" si="72"/>
        <v>0</v>
      </c>
      <c r="CK53" s="99">
        <f t="shared" si="331"/>
        <v>0</v>
      </c>
      <c r="CL53" s="37"/>
      <c r="CM53" s="99">
        <f t="shared" ca="1" si="395"/>
        <v>0</v>
      </c>
      <c r="CN53" s="101" t="e">
        <f t="shared" ca="1" si="396"/>
        <v>#DIV/0!</v>
      </c>
      <c r="CO53" s="126"/>
      <c r="CP53" s="99">
        <f t="shared" ca="1" si="332"/>
        <v>0</v>
      </c>
      <c r="CQ53" s="99">
        <f t="shared" ca="1" si="333"/>
        <v>0</v>
      </c>
      <c r="CR53" s="99">
        <f t="shared" ca="1" si="334"/>
        <v>0</v>
      </c>
      <c r="CS53" s="99">
        <f t="shared" ca="1" si="73"/>
        <v>0</v>
      </c>
      <c r="CT53" s="99">
        <f t="shared" ca="1" si="335"/>
        <v>0</v>
      </c>
      <c r="CU53" s="99">
        <f t="shared" ca="1" si="336"/>
        <v>0</v>
      </c>
      <c r="CV53" s="99">
        <f t="shared" si="337"/>
        <v>0</v>
      </c>
      <c r="CW53" s="37"/>
      <c r="CX53" s="48">
        <f t="shared" ca="1" si="397"/>
        <v>0</v>
      </c>
      <c r="CY53" s="48">
        <f t="shared" ca="1" si="397"/>
        <v>0</v>
      </c>
      <c r="CZ53" s="48">
        <f t="shared" ca="1" si="397"/>
        <v>0</v>
      </c>
      <c r="DA53" s="48">
        <f t="shared" ca="1" si="397"/>
        <v>0</v>
      </c>
      <c r="DB53" s="48">
        <f t="shared" ca="1" si="397"/>
        <v>0</v>
      </c>
      <c r="DC53" s="48">
        <f t="shared" ca="1" si="397"/>
        <v>0</v>
      </c>
      <c r="DD53" s="48">
        <f t="shared" ca="1" si="397"/>
        <v>0</v>
      </c>
      <c r="DE53" s="48">
        <f t="shared" ca="1" si="397"/>
        <v>0</v>
      </c>
      <c r="DF53" s="48">
        <f t="shared" ca="1" si="397"/>
        <v>0</v>
      </c>
      <c r="DG53" s="48">
        <f t="shared" ca="1" si="397"/>
        <v>0</v>
      </c>
      <c r="DH53" s="48">
        <f t="shared" ca="1" si="397"/>
        <v>0</v>
      </c>
      <c r="DI53" s="48">
        <f t="shared" ca="1" si="397"/>
        <v>0</v>
      </c>
      <c r="DJ53" s="48">
        <f t="shared" ca="1" si="397"/>
        <v>0</v>
      </c>
      <c r="DK53" s="48">
        <f t="shared" ca="1" si="397"/>
        <v>0</v>
      </c>
      <c r="DL53" s="48">
        <f t="shared" ca="1" si="397"/>
        <v>0</v>
      </c>
      <c r="DM53" s="48">
        <f t="shared" ca="1" si="397"/>
        <v>0</v>
      </c>
      <c r="DN53" s="48">
        <f t="shared" ca="1" si="398"/>
        <v>0</v>
      </c>
      <c r="DO53" s="48">
        <f t="shared" ca="1" si="398"/>
        <v>0</v>
      </c>
      <c r="DP53" s="48">
        <f t="shared" ca="1" si="398"/>
        <v>0</v>
      </c>
      <c r="DQ53" s="48">
        <f t="shared" ca="1" si="398"/>
        <v>0</v>
      </c>
      <c r="DR53" s="48">
        <f t="shared" ca="1" si="398"/>
        <v>0</v>
      </c>
      <c r="DS53" s="48">
        <f t="shared" ca="1" si="398"/>
        <v>0</v>
      </c>
      <c r="DT53" s="48">
        <f t="shared" ca="1" si="398"/>
        <v>0</v>
      </c>
      <c r="DU53" s="48">
        <f t="shared" ca="1" si="398"/>
        <v>0</v>
      </c>
      <c r="DV53" s="48">
        <f t="shared" ca="1" si="398"/>
        <v>0</v>
      </c>
      <c r="DW53" s="48">
        <f t="shared" ca="1" si="398"/>
        <v>0</v>
      </c>
      <c r="DX53" s="48">
        <f t="shared" ca="1" si="398"/>
        <v>0</v>
      </c>
      <c r="DY53" s="48">
        <f t="shared" ca="1" si="398"/>
        <v>0</v>
      </c>
      <c r="DZ53" s="48">
        <f t="shared" ca="1" si="398"/>
        <v>0</v>
      </c>
      <c r="EA53" s="48">
        <f t="shared" ca="1" si="398"/>
        <v>0</v>
      </c>
      <c r="EB53" s="48">
        <f t="shared" ca="1" si="398"/>
        <v>0</v>
      </c>
      <c r="EC53" s="48">
        <f t="shared" ca="1" si="398"/>
        <v>0</v>
      </c>
      <c r="ED53" s="48">
        <f t="shared" ca="1" si="399"/>
        <v>0</v>
      </c>
      <c r="EE53" s="48">
        <f t="shared" ca="1" si="399"/>
        <v>0</v>
      </c>
      <c r="EF53" s="48">
        <f t="shared" ca="1" si="399"/>
        <v>0</v>
      </c>
      <c r="EG53" s="48">
        <f t="shared" ca="1" si="399"/>
        <v>0</v>
      </c>
      <c r="EH53" s="48">
        <f t="shared" ca="1" si="399"/>
        <v>0</v>
      </c>
      <c r="EI53" s="48">
        <f t="shared" ca="1" si="399"/>
        <v>0</v>
      </c>
      <c r="EJ53" s="48">
        <f t="shared" ca="1" si="399"/>
        <v>0</v>
      </c>
      <c r="EK53" s="48">
        <f t="shared" ca="1" si="399"/>
        <v>0</v>
      </c>
      <c r="EL53" s="48">
        <f t="shared" ca="1" si="399"/>
        <v>0</v>
      </c>
      <c r="EM53" s="48">
        <f t="shared" ca="1" si="399"/>
        <v>0</v>
      </c>
      <c r="EN53" s="48">
        <f t="shared" ca="1" si="399"/>
        <v>0</v>
      </c>
      <c r="EO53" s="48">
        <f t="shared" ca="1" si="399"/>
        <v>0</v>
      </c>
      <c r="EP53" s="48">
        <f t="shared" ca="1" si="399"/>
        <v>0</v>
      </c>
      <c r="EQ53" s="48">
        <f t="shared" ca="1" si="399"/>
        <v>0</v>
      </c>
      <c r="ER53" s="48">
        <f t="shared" ca="1" si="399"/>
        <v>0</v>
      </c>
      <c r="ES53" s="48">
        <f t="shared" ca="1" si="399"/>
        <v>0</v>
      </c>
      <c r="ET53" s="48">
        <f t="shared" ca="1" si="400"/>
        <v>0</v>
      </c>
      <c r="EU53" s="48">
        <f t="shared" ca="1" si="400"/>
        <v>0</v>
      </c>
      <c r="EV53" s="48">
        <f t="shared" ca="1" si="400"/>
        <v>0</v>
      </c>
      <c r="EW53" s="48">
        <f t="shared" ca="1" si="400"/>
        <v>0</v>
      </c>
      <c r="EX53" s="48">
        <f t="shared" ca="1" si="400"/>
        <v>0</v>
      </c>
      <c r="EY53" s="68"/>
      <c r="EZ53" s="48">
        <f t="shared" ca="1" si="401"/>
        <v>0</v>
      </c>
      <c r="FA53" s="48">
        <f t="shared" ca="1" si="401"/>
        <v>0</v>
      </c>
      <c r="FB53" s="48">
        <f t="shared" ca="1" si="401"/>
        <v>0</v>
      </c>
      <c r="FC53" s="48">
        <f t="shared" ca="1" si="401"/>
        <v>0</v>
      </c>
      <c r="FD53" s="48">
        <f t="shared" ca="1" si="401"/>
        <v>0</v>
      </c>
      <c r="FE53" s="48">
        <f t="shared" ca="1" si="401"/>
        <v>0</v>
      </c>
      <c r="FF53" s="48">
        <f t="shared" ca="1" si="401"/>
        <v>0</v>
      </c>
      <c r="FG53" s="48">
        <f t="shared" ca="1" si="401"/>
        <v>0</v>
      </c>
      <c r="FH53" s="48">
        <f t="shared" ca="1" si="401"/>
        <v>0</v>
      </c>
      <c r="FI53" s="48">
        <f t="shared" ca="1" si="401"/>
        <v>0</v>
      </c>
      <c r="FJ53" s="48">
        <f t="shared" ca="1" si="401"/>
        <v>0</v>
      </c>
      <c r="FK53" s="48">
        <f t="shared" ca="1" si="401"/>
        <v>0</v>
      </c>
      <c r="FL53" s="48">
        <f t="shared" ca="1" si="401"/>
        <v>0</v>
      </c>
      <c r="FM53" s="48">
        <f t="shared" ca="1" si="401"/>
        <v>0</v>
      </c>
      <c r="FN53" s="48">
        <f t="shared" ca="1" si="401"/>
        <v>0</v>
      </c>
      <c r="FO53" s="48">
        <f t="shared" ca="1" si="401"/>
        <v>0</v>
      </c>
      <c r="FP53" s="48">
        <f t="shared" ca="1" si="402"/>
        <v>0</v>
      </c>
      <c r="FQ53" s="48">
        <f t="shared" ca="1" si="402"/>
        <v>0</v>
      </c>
      <c r="FR53" s="48">
        <f t="shared" ca="1" si="402"/>
        <v>0</v>
      </c>
      <c r="FS53" s="48">
        <f t="shared" ca="1" si="402"/>
        <v>0</v>
      </c>
      <c r="FT53" s="48">
        <f t="shared" ca="1" si="402"/>
        <v>0</v>
      </c>
      <c r="FU53" s="48">
        <f t="shared" ca="1" si="402"/>
        <v>0</v>
      </c>
      <c r="FV53" s="48">
        <f t="shared" ca="1" si="402"/>
        <v>0</v>
      </c>
      <c r="FW53" s="48">
        <f t="shared" ca="1" si="402"/>
        <v>0</v>
      </c>
      <c r="FX53" s="48">
        <f t="shared" ca="1" si="402"/>
        <v>0</v>
      </c>
      <c r="FY53" s="48">
        <f t="shared" ca="1" si="402"/>
        <v>0</v>
      </c>
      <c r="FZ53" s="48">
        <f t="shared" ca="1" si="402"/>
        <v>0</v>
      </c>
      <c r="GA53" s="48">
        <f t="shared" ca="1" si="402"/>
        <v>0</v>
      </c>
      <c r="GB53" s="48">
        <f t="shared" ca="1" si="402"/>
        <v>0</v>
      </c>
      <c r="GC53" s="48">
        <f t="shared" ca="1" si="402"/>
        <v>0</v>
      </c>
      <c r="GD53" s="48">
        <f t="shared" ca="1" si="402"/>
        <v>0</v>
      </c>
      <c r="GE53" s="48">
        <f t="shared" ca="1" si="402"/>
        <v>0</v>
      </c>
      <c r="GF53" s="48">
        <f t="shared" ca="1" si="403"/>
        <v>0</v>
      </c>
      <c r="GG53" s="48">
        <f t="shared" ca="1" si="403"/>
        <v>0</v>
      </c>
      <c r="GH53" s="48">
        <f t="shared" ca="1" si="403"/>
        <v>0</v>
      </c>
      <c r="GI53" s="48">
        <f t="shared" ca="1" si="403"/>
        <v>0</v>
      </c>
      <c r="GJ53" s="48">
        <f t="shared" ca="1" si="403"/>
        <v>0</v>
      </c>
      <c r="GK53" s="48">
        <f t="shared" ca="1" si="403"/>
        <v>0</v>
      </c>
      <c r="GL53" s="48">
        <f t="shared" ca="1" si="403"/>
        <v>0</v>
      </c>
      <c r="GM53" s="48">
        <f t="shared" ca="1" si="403"/>
        <v>0</v>
      </c>
      <c r="GN53" s="48">
        <f t="shared" ca="1" si="403"/>
        <v>0</v>
      </c>
      <c r="GO53" s="48">
        <f t="shared" ca="1" si="403"/>
        <v>0</v>
      </c>
      <c r="GP53" s="48">
        <f t="shared" ca="1" si="403"/>
        <v>0</v>
      </c>
      <c r="GQ53" s="48">
        <f t="shared" ca="1" si="403"/>
        <v>0</v>
      </c>
      <c r="GR53" s="48">
        <f t="shared" ca="1" si="403"/>
        <v>0</v>
      </c>
      <c r="GS53" s="48">
        <f t="shared" ca="1" si="403"/>
        <v>0</v>
      </c>
      <c r="GT53" s="48">
        <f t="shared" ca="1" si="403"/>
        <v>0</v>
      </c>
      <c r="GU53" s="48">
        <f t="shared" ca="1" si="403"/>
        <v>0</v>
      </c>
      <c r="GV53" s="48">
        <f t="shared" ca="1" si="404"/>
        <v>0</v>
      </c>
      <c r="GW53" s="48">
        <f t="shared" ca="1" si="404"/>
        <v>0</v>
      </c>
      <c r="GX53" s="48">
        <f t="shared" ca="1" si="404"/>
        <v>0</v>
      </c>
      <c r="GY53" s="48">
        <f t="shared" ca="1" si="404"/>
        <v>0</v>
      </c>
      <c r="GZ53" s="48">
        <f t="shared" ca="1" si="404"/>
        <v>0</v>
      </c>
      <c r="HA53" s="68"/>
      <c r="HB53" s="148" t="str">
        <f t="shared" ca="1" si="74"/>
        <v>n/a</v>
      </c>
      <c r="HC53" s="148" t="str">
        <f t="shared" ca="1" si="405"/>
        <v>n/a</v>
      </c>
      <c r="HD53" s="148" t="str">
        <f t="shared" ca="1" si="76"/>
        <v>n/a</v>
      </c>
      <c r="HE53" s="148" t="str">
        <f t="shared" ca="1" si="406"/>
        <v>n/a</v>
      </c>
      <c r="HF53" s="148" t="str">
        <f t="shared" ca="1" si="407"/>
        <v>n/a</v>
      </c>
      <c r="HG53" s="146"/>
      <c r="HH53" s="147"/>
      <c r="HI53" s="147"/>
      <c r="HJ53" s="147"/>
      <c r="HK53" s="148"/>
      <c r="HL53" s="147"/>
      <c r="HM53" s="147"/>
      <c r="HN53" s="147"/>
      <c r="HO53" s="148"/>
      <c r="HP53" s="146"/>
      <c r="HQ53" s="147"/>
      <c r="HR53" s="147"/>
      <c r="HS53" s="147"/>
      <c r="HT53" s="148"/>
      <c r="HU53" s="147"/>
      <c r="HV53" s="147"/>
      <c r="HW53" s="147"/>
      <c r="HX53" s="148"/>
      <c r="HY53" s="149"/>
      <c r="HZ53" s="148"/>
      <c r="IA53" s="148"/>
      <c r="IB53" s="150"/>
      <c r="IC53" s="148"/>
      <c r="ID53" s="150"/>
      <c r="IE53" s="148"/>
      <c r="IF53" s="151"/>
    </row>
    <row r="54" spans="1:240" s="36" customFormat="1" ht="14.45" customHeight="1">
      <c r="A54" s="39"/>
      <c r="B54" s="50" t="str">
        <f t="shared" si="376"/>
        <v>Residential_Whole House Efficiency_Various_LED_2017_Actual</v>
      </c>
      <c r="C54" s="50">
        <f>INDEX('Measure Inputs'!$D:$D,MATCH($B54,'Measure Inputs'!$B:$B,0))</f>
        <v>18</v>
      </c>
      <c r="D54" s="51" t="str">
        <f>'Measure Inputs'!G24</f>
        <v>Residential</v>
      </c>
      <c r="E54" s="51" t="str">
        <f>'Measure Inputs'!H24</f>
        <v>Whole House Efficiency</v>
      </c>
      <c r="F54" s="51" t="str">
        <f>'Measure Inputs'!I24</f>
        <v>Various</v>
      </c>
      <c r="G54" s="51" t="str">
        <f>'Measure Inputs'!J24</f>
        <v>LED</v>
      </c>
      <c r="H54" s="51">
        <f>'Measure Inputs'!K24</f>
        <v>2017</v>
      </c>
      <c r="I54" s="51" t="str">
        <f>'Measure Inputs'!L24</f>
        <v>Actual</v>
      </c>
      <c r="J54" s="37"/>
      <c r="K54" s="98" t="str">
        <f ca="1">INDEX(OFFSET('Measure Inputs'!$O$7,,,InputRows),$C54)</f>
        <v>Units</v>
      </c>
      <c r="L54" s="38">
        <f ca="1">INDEX(OFFSET('Measure Inputs'!$Q$7,,,InputRows),$C54)</f>
        <v>0</v>
      </c>
      <c r="M54" s="165">
        <f>INDEX('General Inputs'!$E$14:$E$15,MATCH(D54,'General Inputs'!$D$14:$D$15,0))</f>
        <v>1.0469999999999999</v>
      </c>
      <c r="N54" s="54">
        <f ca="1">INDEX(OFFSET('Measure Inputs'!$Y$7,,,InputRows),$C54)</f>
        <v>1</v>
      </c>
      <c r="O54" s="54">
        <f ca="1">INDEX(OFFSET('Measure Inputs'!$Z$7,,,InputRows),$C54)</f>
        <v>1</v>
      </c>
      <c r="P54" s="37"/>
      <c r="Q54" s="125">
        <f ca="1">CONVERT(INDEX(OFFSET('Measure Inputs'!$AB$7,,,InputRows),$C54),'Measure Inputs'!$AB$6,Q$8)*$L54</f>
        <v>0</v>
      </c>
      <c r="R54" s="125">
        <f t="shared" ca="1" si="377"/>
        <v>0</v>
      </c>
      <c r="S54" s="125">
        <f t="shared" ca="1" si="378"/>
        <v>0</v>
      </c>
      <c r="T54" s="37"/>
      <c r="U54" s="125">
        <f ca="1">CONVERT(INDEX(OFFSET('Measure Inputs'!$AD$7,,,InputRows),$C54),'Measure Inputs'!$AD$6,U$8)*$L54</f>
        <v>0</v>
      </c>
      <c r="V54" s="125">
        <f t="shared" ca="1" si="379"/>
        <v>0</v>
      </c>
      <c r="W54" s="125">
        <f t="shared" ca="1" si="380"/>
        <v>0</v>
      </c>
      <c r="X54" s="37"/>
      <c r="Y54" s="125">
        <f ca="1">CONVERT(INDEX(OFFSET('Measure Inputs'!$AC$7,,,InputRows),$C54),'Measure Inputs'!$AC$6,Y$8)*$L54</f>
        <v>0</v>
      </c>
      <c r="Z54" s="125">
        <f t="shared" ca="1" si="381"/>
        <v>0</v>
      </c>
      <c r="AA54" s="125">
        <f t="shared" ca="1" si="382"/>
        <v>0</v>
      </c>
      <c r="AB54" s="37"/>
      <c r="AC54" s="125">
        <f ca="1">CONVERT(INDEX(OFFSET('Measure Inputs'!$AE$7,,,InputRows),$C54),'Measure Inputs'!$AE$6,AC$8)*$L54</f>
        <v>0</v>
      </c>
      <c r="AD54" s="125">
        <f t="shared" ca="1" si="383"/>
        <v>0</v>
      </c>
      <c r="AE54" s="125">
        <f t="shared" ca="1" si="384"/>
        <v>0</v>
      </c>
      <c r="AF54" s="37"/>
      <c r="AG54" s="96">
        <f ca="1">INDEX(OFFSET('Measure Inputs'!$R$7,,,InputRows),$C54)</f>
        <v>10</v>
      </c>
      <c r="AH54" s="96">
        <f ca="1">INDEX(OFFSET('Measure Inputs'!$S$7,,,InputRows),$C54)</f>
        <v>0</v>
      </c>
      <c r="AI54" s="96">
        <f t="shared" ca="1" si="385"/>
        <v>0</v>
      </c>
      <c r="AJ54" s="99">
        <f ca="1">INDEX(OFFSET('Measure Inputs'!$T$7,,,InputRows),$C54)*$L54*$N54*$O54</f>
        <v>0</v>
      </c>
      <c r="AK54" s="99">
        <f ca="1">INDEX(OFFSET('Measure Inputs'!$U$7,,,InputRows),$C54)*$L54*$N54*$O54</f>
        <v>0</v>
      </c>
      <c r="AL54" s="99">
        <f ca="1">INDEX(OFFSET('Measure Inputs'!$V$7,,,InputRows),$C54)*$L54*$N54*$O54</f>
        <v>0</v>
      </c>
      <c r="AM54" s="99">
        <f ca="1">INDEX(OFFSET('Measure Inputs'!$W$7,,,InputRows),$C54)*$L54*$N54*$O54</f>
        <v>0</v>
      </c>
      <c r="AN54" s="99">
        <f ca="1">INDEX(OFFSET('Measure Inputs'!$X$7,,,InputRows),$C54)*$L54</f>
        <v>0</v>
      </c>
      <c r="AO54" s="99"/>
      <c r="AP54" s="99">
        <f t="shared" ca="1" si="386"/>
        <v>0</v>
      </c>
      <c r="AQ54" s="37"/>
      <c r="AR54" s="99">
        <f ca="1">SUMPRODUCT(--($CX$9:$EX$9=$H54)*$AJ54,'General Inputs'!$K$40:$BK$40)+SUMPRODUCT(--($CX$9:$EX$9=$H54+$AH54)*-$AK54,'General Inputs'!$K$43:$BK$43)</f>
        <v>0</v>
      </c>
      <c r="AS54" s="99">
        <f ca="1">CONVERT(SUMPRODUCT($CX54:$EX54,'General Inputs'!$K$29:$BK$29,'General Inputs'!$K$40:$BK$40)*$M54,$Q$8,'General Inputs'!$E$17)</f>
        <v>0</v>
      </c>
      <c r="AT54" s="99">
        <f ca="1">SUMPRODUCT(--($CX$9:$EX$9=$H54)*$AN54,'General Inputs'!$K$40:$BK$40)</f>
        <v>0</v>
      </c>
      <c r="AU54" s="99">
        <f>SUMPRODUCT(--($CX$9:$EX$9=$H54)*$AO54,'General Inputs'!$K$40:$BK$40)</f>
        <v>0</v>
      </c>
      <c r="AV54" s="99">
        <f ca="1">CONVERT(SUMPRODUCT($CX54:$EX54,'General Inputs'!$K$40:$BK$40,OFFSET('General Inputs'!$K$34:$BK$34,MATCH($D54,'General Inputs'!$J$34:$J$35,0)-1,)),$Q$8,'General Inputs'!$G$32)</f>
        <v>0</v>
      </c>
      <c r="AW54" s="99">
        <f ca="1">CONVERT(SUMPRODUCT($CX54:$EX54,'General Inputs'!$K$27:$BK$27,'General Inputs'!$K$40:$BK$40)*$M54,$Q$8,'General Inputs'!$E$17)</f>
        <v>0</v>
      </c>
      <c r="AX54" s="99">
        <f ca="1">CONVERT(SUMPRODUCT($EZ54:$GZ54,'General Inputs'!$K$28:$BK$28,'General Inputs'!$K$40:$BK$40)*$M54,$Q$8,'General Inputs'!$E$17)</f>
        <v>0</v>
      </c>
      <c r="AY54" s="97">
        <f ca="1">SUMPRODUCT($CX54:$EX54,'General Inputs'!$K$40:$BK$40)</f>
        <v>0</v>
      </c>
      <c r="AZ54" s="37"/>
      <c r="BA54" s="99">
        <f t="shared" ca="1" si="387"/>
        <v>0</v>
      </c>
      <c r="BB54" s="101" t="e">
        <f t="shared" ca="1" si="388"/>
        <v>#DIV/0!</v>
      </c>
      <c r="BC54" s="99">
        <f t="shared" ca="1" si="309"/>
        <v>0</v>
      </c>
      <c r="BD54" s="99">
        <f t="shared" ca="1" si="310"/>
        <v>0</v>
      </c>
      <c r="BE54" s="99">
        <f t="shared" ca="1" si="311"/>
        <v>0</v>
      </c>
      <c r="BF54" s="99">
        <f t="shared" ca="1" si="312"/>
        <v>0</v>
      </c>
      <c r="BG54" s="99">
        <f t="shared" si="313"/>
        <v>0</v>
      </c>
      <c r="BH54" s="99">
        <f t="shared" ca="1" si="314"/>
        <v>0</v>
      </c>
      <c r="BI54" s="37"/>
      <c r="BJ54" s="99">
        <f t="shared" ca="1" si="389"/>
        <v>0</v>
      </c>
      <c r="BK54" s="101" t="e">
        <f t="shared" ca="1" si="390"/>
        <v>#DIV/0!</v>
      </c>
      <c r="BL54" s="99">
        <f t="shared" ca="1" si="315"/>
        <v>0</v>
      </c>
      <c r="BM54" s="99">
        <f t="shared" ca="1" si="165"/>
        <v>0</v>
      </c>
      <c r="BN54" s="99">
        <f t="shared" ca="1" si="316"/>
        <v>0</v>
      </c>
      <c r="BO54" s="99">
        <f t="shared" ca="1" si="317"/>
        <v>0</v>
      </c>
      <c r="BP54" s="99">
        <f t="shared" ca="1" si="318"/>
        <v>0</v>
      </c>
      <c r="BQ54" s="99">
        <f t="shared" si="319"/>
        <v>0</v>
      </c>
      <c r="BR54" s="99">
        <f t="shared" ca="1" si="320"/>
        <v>0</v>
      </c>
      <c r="BS54" s="37"/>
      <c r="BT54" s="99">
        <f t="shared" ca="1" si="391"/>
        <v>0</v>
      </c>
      <c r="BU54" s="101" t="e">
        <f t="shared" ca="1" si="392"/>
        <v>#DIV/0!</v>
      </c>
      <c r="BV54" s="101" t="e">
        <f t="shared" ca="1" si="321"/>
        <v>#DIV/0!</v>
      </c>
      <c r="BW54" s="99">
        <f t="shared" ca="1" si="322"/>
        <v>0</v>
      </c>
      <c r="BX54" s="99">
        <f t="shared" ca="1" si="323"/>
        <v>0</v>
      </c>
      <c r="BY54" s="99">
        <f t="shared" ca="1" si="324"/>
        <v>0</v>
      </c>
      <c r="BZ54" s="99">
        <f t="shared" ca="1" si="325"/>
        <v>0</v>
      </c>
      <c r="CA54" s="99">
        <f t="shared" ca="1" si="326"/>
        <v>0</v>
      </c>
      <c r="CB54" s="37"/>
      <c r="CC54" s="99">
        <f t="shared" ca="1" si="393"/>
        <v>0</v>
      </c>
      <c r="CD54" s="101" t="e">
        <f t="shared" ca="1" si="394"/>
        <v>#DIV/0!</v>
      </c>
      <c r="CE54" s="102" t="e">
        <f t="shared" ca="1" si="327"/>
        <v>#DIV/0!</v>
      </c>
      <c r="CF54" s="99">
        <f t="shared" ca="1" si="328"/>
        <v>0</v>
      </c>
      <c r="CG54" s="99">
        <f t="shared" ca="1" si="329"/>
        <v>0</v>
      </c>
      <c r="CH54" s="99">
        <f t="shared" ca="1" si="330"/>
        <v>0</v>
      </c>
      <c r="CI54" s="99">
        <f t="shared" ca="1" si="71"/>
        <v>0</v>
      </c>
      <c r="CJ54" s="99">
        <f t="shared" ca="1" si="72"/>
        <v>0</v>
      </c>
      <c r="CK54" s="99">
        <f t="shared" si="331"/>
        <v>0</v>
      </c>
      <c r="CL54" s="37"/>
      <c r="CM54" s="99">
        <f t="shared" ca="1" si="395"/>
        <v>0</v>
      </c>
      <c r="CN54" s="101" t="e">
        <f t="shared" ca="1" si="396"/>
        <v>#DIV/0!</v>
      </c>
      <c r="CO54" s="126"/>
      <c r="CP54" s="99">
        <f t="shared" ca="1" si="332"/>
        <v>0</v>
      </c>
      <c r="CQ54" s="99">
        <f t="shared" ca="1" si="333"/>
        <v>0</v>
      </c>
      <c r="CR54" s="99">
        <f t="shared" ca="1" si="334"/>
        <v>0</v>
      </c>
      <c r="CS54" s="99">
        <f t="shared" ca="1" si="73"/>
        <v>0</v>
      </c>
      <c r="CT54" s="99">
        <f t="shared" ca="1" si="335"/>
        <v>0</v>
      </c>
      <c r="CU54" s="99">
        <f t="shared" ca="1" si="336"/>
        <v>0</v>
      </c>
      <c r="CV54" s="99">
        <f t="shared" si="337"/>
        <v>0</v>
      </c>
      <c r="CW54" s="37"/>
      <c r="CX54" s="48">
        <f t="shared" ca="1" si="397"/>
        <v>0</v>
      </c>
      <c r="CY54" s="48">
        <f t="shared" ca="1" si="397"/>
        <v>0</v>
      </c>
      <c r="CZ54" s="48">
        <f t="shared" ca="1" si="397"/>
        <v>0</v>
      </c>
      <c r="DA54" s="48">
        <f t="shared" ca="1" si="397"/>
        <v>0</v>
      </c>
      <c r="DB54" s="48">
        <f t="shared" ca="1" si="397"/>
        <v>0</v>
      </c>
      <c r="DC54" s="48">
        <f t="shared" ca="1" si="397"/>
        <v>0</v>
      </c>
      <c r="DD54" s="48">
        <f t="shared" ca="1" si="397"/>
        <v>0</v>
      </c>
      <c r="DE54" s="48">
        <f t="shared" ca="1" si="397"/>
        <v>0</v>
      </c>
      <c r="DF54" s="48">
        <f t="shared" ca="1" si="397"/>
        <v>0</v>
      </c>
      <c r="DG54" s="48">
        <f t="shared" ca="1" si="397"/>
        <v>0</v>
      </c>
      <c r="DH54" s="48">
        <f t="shared" ca="1" si="397"/>
        <v>0</v>
      </c>
      <c r="DI54" s="48">
        <f t="shared" ca="1" si="397"/>
        <v>0</v>
      </c>
      <c r="DJ54" s="48">
        <f t="shared" ca="1" si="397"/>
        <v>0</v>
      </c>
      <c r="DK54" s="48">
        <f t="shared" ca="1" si="397"/>
        <v>0</v>
      </c>
      <c r="DL54" s="48">
        <f t="shared" ca="1" si="397"/>
        <v>0</v>
      </c>
      <c r="DM54" s="48">
        <f t="shared" ca="1" si="397"/>
        <v>0</v>
      </c>
      <c r="DN54" s="48">
        <f t="shared" ca="1" si="398"/>
        <v>0</v>
      </c>
      <c r="DO54" s="48">
        <f t="shared" ca="1" si="398"/>
        <v>0</v>
      </c>
      <c r="DP54" s="48">
        <f t="shared" ca="1" si="398"/>
        <v>0</v>
      </c>
      <c r="DQ54" s="48">
        <f t="shared" ca="1" si="398"/>
        <v>0</v>
      </c>
      <c r="DR54" s="48">
        <f t="shared" ca="1" si="398"/>
        <v>0</v>
      </c>
      <c r="DS54" s="48">
        <f t="shared" ca="1" si="398"/>
        <v>0</v>
      </c>
      <c r="DT54" s="48">
        <f t="shared" ca="1" si="398"/>
        <v>0</v>
      </c>
      <c r="DU54" s="48">
        <f t="shared" ca="1" si="398"/>
        <v>0</v>
      </c>
      <c r="DV54" s="48">
        <f t="shared" ca="1" si="398"/>
        <v>0</v>
      </c>
      <c r="DW54" s="48">
        <f t="shared" ca="1" si="398"/>
        <v>0</v>
      </c>
      <c r="DX54" s="48">
        <f t="shared" ca="1" si="398"/>
        <v>0</v>
      </c>
      <c r="DY54" s="48">
        <f t="shared" ca="1" si="398"/>
        <v>0</v>
      </c>
      <c r="DZ54" s="48">
        <f t="shared" ca="1" si="398"/>
        <v>0</v>
      </c>
      <c r="EA54" s="48">
        <f t="shared" ca="1" si="398"/>
        <v>0</v>
      </c>
      <c r="EB54" s="48">
        <f t="shared" ca="1" si="398"/>
        <v>0</v>
      </c>
      <c r="EC54" s="48">
        <f t="shared" ca="1" si="398"/>
        <v>0</v>
      </c>
      <c r="ED54" s="48">
        <f t="shared" ca="1" si="399"/>
        <v>0</v>
      </c>
      <c r="EE54" s="48">
        <f t="shared" ca="1" si="399"/>
        <v>0</v>
      </c>
      <c r="EF54" s="48">
        <f t="shared" ca="1" si="399"/>
        <v>0</v>
      </c>
      <c r="EG54" s="48">
        <f t="shared" ca="1" si="399"/>
        <v>0</v>
      </c>
      <c r="EH54" s="48">
        <f t="shared" ca="1" si="399"/>
        <v>0</v>
      </c>
      <c r="EI54" s="48">
        <f t="shared" ca="1" si="399"/>
        <v>0</v>
      </c>
      <c r="EJ54" s="48">
        <f t="shared" ca="1" si="399"/>
        <v>0</v>
      </c>
      <c r="EK54" s="48">
        <f t="shared" ca="1" si="399"/>
        <v>0</v>
      </c>
      <c r="EL54" s="48">
        <f t="shared" ca="1" si="399"/>
        <v>0</v>
      </c>
      <c r="EM54" s="48">
        <f t="shared" ca="1" si="399"/>
        <v>0</v>
      </c>
      <c r="EN54" s="48">
        <f t="shared" ca="1" si="399"/>
        <v>0</v>
      </c>
      <c r="EO54" s="48">
        <f t="shared" ca="1" si="399"/>
        <v>0</v>
      </c>
      <c r="EP54" s="48">
        <f t="shared" ca="1" si="399"/>
        <v>0</v>
      </c>
      <c r="EQ54" s="48">
        <f t="shared" ca="1" si="399"/>
        <v>0</v>
      </c>
      <c r="ER54" s="48">
        <f t="shared" ca="1" si="399"/>
        <v>0</v>
      </c>
      <c r="ES54" s="48">
        <f t="shared" ca="1" si="399"/>
        <v>0</v>
      </c>
      <c r="ET54" s="48">
        <f t="shared" ca="1" si="400"/>
        <v>0</v>
      </c>
      <c r="EU54" s="48">
        <f t="shared" ca="1" si="400"/>
        <v>0</v>
      </c>
      <c r="EV54" s="48">
        <f t="shared" ca="1" si="400"/>
        <v>0</v>
      </c>
      <c r="EW54" s="48">
        <f t="shared" ca="1" si="400"/>
        <v>0</v>
      </c>
      <c r="EX54" s="48">
        <f t="shared" ca="1" si="400"/>
        <v>0</v>
      </c>
      <c r="EY54" s="68"/>
      <c r="EZ54" s="48">
        <f t="shared" ca="1" si="401"/>
        <v>0</v>
      </c>
      <c r="FA54" s="48">
        <f t="shared" ca="1" si="401"/>
        <v>0</v>
      </c>
      <c r="FB54" s="48">
        <f t="shared" ca="1" si="401"/>
        <v>0</v>
      </c>
      <c r="FC54" s="48">
        <f t="shared" ca="1" si="401"/>
        <v>0</v>
      </c>
      <c r="FD54" s="48">
        <f t="shared" ca="1" si="401"/>
        <v>0</v>
      </c>
      <c r="FE54" s="48">
        <f t="shared" ca="1" si="401"/>
        <v>0</v>
      </c>
      <c r="FF54" s="48">
        <f t="shared" ca="1" si="401"/>
        <v>0</v>
      </c>
      <c r="FG54" s="48">
        <f t="shared" ca="1" si="401"/>
        <v>0</v>
      </c>
      <c r="FH54" s="48">
        <f t="shared" ca="1" si="401"/>
        <v>0</v>
      </c>
      <c r="FI54" s="48">
        <f t="shared" ca="1" si="401"/>
        <v>0</v>
      </c>
      <c r="FJ54" s="48">
        <f t="shared" ca="1" si="401"/>
        <v>0</v>
      </c>
      <c r="FK54" s="48">
        <f t="shared" ca="1" si="401"/>
        <v>0</v>
      </c>
      <c r="FL54" s="48">
        <f t="shared" ca="1" si="401"/>
        <v>0</v>
      </c>
      <c r="FM54" s="48">
        <f t="shared" ca="1" si="401"/>
        <v>0</v>
      </c>
      <c r="FN54" s="48">
        <f t="shared" ca="1" si="401"/>
        <v>0</v>
      </c>
      <c r="FO54" s="48">
        <f t="shared" ca="1" si="401"/>
        <v>0</v>
      </c>
      <c r="FP54" s="48">
        <f t="shared" ca="1" si="402"/>
        <v>0</v>
      </c>
      <c r="FQ54" s="48">
        <f t="shared" ca="1" si="402"/>
        <v>0</v>
      </c>
      <c r="FR54" s="48">
        <f t="shared" ca="1" si="402"/>
        <v>0</v>
      </c>
      <c r="FS54" s="48">
        <f t="shared" ca="1" si="402"/>
        <v>0</v>
      </c>
      <c r="FT54" s="48">
        <f t="shared" ca="1" si="402"/>
        <v>0</v>
      </c>
      <c r="FU54" s="48">
        <f t="shared" ca="1" si="402"/>
        <v>0</v>
      </c>
      <c r="FV54" s="48">
        <f t="shared" ca="1" si="402"/>
        <v>0</v>
      </c>
      <c r="FW54" s="48">
        <f t="shared" ca="1" si="402"/>
        <v>0</v>
      </c>
      <c r="FX54" s="48">
        <f t="shared" ca="1" si="402"/>
        <v>0</v>
      </c>
      <c r="FY54" s="48">
        <f t="shared" ca="1" si="402"/>
        <v>0</v>
      </c>
      <c r="FZ54" s="48">
        <f t="shared" ca="1" si="402"/>
        <v>0</v>
      </c>
      <c r="GA54" s="48">
        <f t="shared" ca="1" si="402"/>
        <v>0</v>
      </c>
      <c r="GB54" s="48">
        <f t="shared" ca="1" si="402"/>
        <v>0</v>
      </c>
      <c r="GC54" s="48">
        <f t="shared" ca="1" si="402"/>
        <v>0</v>
      </c>
      <c r="GD54" s="48">
        <f t="shared" ca="1" si="402"/>
        <v>0</v>
      </c>
      <c r="GE54" s="48">
        <f t="shared" ca="1" si="402"/>
        <v>0</v>
      </c>
      <c r="GF54" s="48">
        <f t="shared" ca="1" si="403"/>
        <v>0</v>
      </c>
      <c r="GG54" s="48">
        <f t="shared" ca="1" si="403"/>
        <v>0</v>
      </c>
      <c r="GH54" s="48">
        <f t="shared" ca="1" si="403"/>
        <v>0</v>
      </c>
      <c r="GI54" s="48">
        <f t="shared" ca="1" si="403"/>
        <v>0</v>
      </c>
      <c r="GJ54" s="48">
        <f t="shared" ca="1" si="403"/>
        <v>0</v>
      </c>
      <c r="GK54" s="48">
        <f t="shared" ca="1" si="403"/>
        <v>0</v>
      </c>
      <c r="GL54" s="48">
        <f t="shared" ca="1" si="403"/>
        <v>0</v>
      </c>
      <c r="GM54" s="48">
        <f t="shared" ca="1" si="403"/>
        <v>0</v>
      </c>
      <c r="GN54" s="48">
        <f t="shared" ca="1" si="403"/>
        <v>0</v>
      </c>
      <c r="GO54" s="48">
        <f t="shared" ca="1" si="403"/>
        <v>0</v>
      </c>
      <c r="GP54" s="48">
        <f t="shared" ca="1" si="403"/>
        <v>0</v>
      </c>
      <c r="GQ54" s="48">
        <f t="shared" ca="1" si="403"/>
        <v>0</v>
      </c>
      <c r="GR54" s="48">
        <f t="shared" ca="1" si="403"/>
        <v>0</v>
      </c>
      <c r="GS54" s="48">
        <f t="shared" ca="1" si="403"/>
        <v>0</v>
      </c>
      <c r="GT54" s="48">
        <f t="shared" ca="1" si="403"/>
        <v>0</v>
      </c>
      <c r="GU54" s="48">
        <f t="shared" ca="1" si="403"/>
        <v>0</v>
      </c>
      <c r="GV54" s="48">
        <f t="shared" ca="1" si="404"/>
        <v>0</v>
      </c>
      <c r="GW54" s="48">
        <f t="shared" ca="1" si="404"/>
        <v>0</v>
      </c>
      <c r="GX54" s="48">
        <f t="shared" ca="1" si="404"/>
        <v>0</v>
      </c>
      <c r="GY54" s="48">
        <f t="shared" ca="1" si="404"/>
        <v>0</v>
      </c>
      <c r="GZ54" s="48">
        <f t="shared" ca="1" si="404"/>
        <v>0</v>
      </c>
      <c r="HA54" s="68"/>
      <c r="HB54" s="148" t="str">
        <f t="shared" ca="1" si="74"/>
        <v>n/a</v>
      </c>
      <c r="HC54" s="148" t="str">
        <f t="shared" ca="1" si="405"/>
        <v>n/a</v>
      </c>
      <c r="HD54" s="148" t="str">
        <f t="shared" ca="1" si="76"/>
        <v>n/a</v>
      </c>
      <c r="HE54" s="148" t="str">
        <f t="shared" ca="1" si="406"/>
        <v>n/a</v>
      </c>
      <c r="HF54" s="148" t="str">
        <f t="shared" ca="1" si="407"/>
        <v>n/a</v>
      </c>
      <c r="HG54" s="146"/>
      <c r="HH54" s="147"/>
      <c r="HI54" s="147"/>
      <c r="HJ54" s="147"/>
      <c r="HK54" s="148"/>
      <c r="HL54" s="147"/>
      <c r="HM54" s="147"/>
      <c r="HN54" s="147"/>
      <c r="HO54" s="148"/>
      <c r="HP54" s="146"/>
      <c r="HQ54" s="147"/>
      <c r="HR54" s="147"/>
      <c r="HS54" s="147"/>
      <c r="HT54" s="148"/>
      <c r="HU54" s="147"/>
      <c r="HV54" s="147"/>
      <c r="HW54" s="147"/>
      <c r="HX54" s="148"/>
      <c r="HY54" s="149"/>
      <c r="HZ54" s="148"/>
      <c r="IA54" s="148"/>
      <c r="IB54" s="150"/>
      <c r="IC54" s="148"/>
      <c r="ID54" s="150"/>
      <c r="IE54" s="148"/>
      <c r="IF54" s="151"/>
    </row>
    <row r="55" spans="1:240" s="36" customFormat="1" ht="14.45" customHeight="1">
      <c r="A55" s="39"/>
      <c r="B55" s="50" t="str">
        <f t="shared" si="376"/>
        <v>Residential_Whole House Efficiency_Various_Faucet Aerator_2017_Actual</v>
      </c>
      <c r="C55" s="50">
        <f>INDEX('Measure Inputs'!$D:$D,MATCH($B55,'Measure Inputs'!$B:$B,0))</f>
        <v>19</v>
      </c>
      <c r="D55" s="51" t="str">
        <f>'Measure Inputs'!G25</f>
        <v>Residential</v>
      </c>
      <c r="E55" s="51" t="str">
        <f>'Measure Inputs'!H25</f>
        <v>Whole House Efficiency</v>
      </c>
      <c r="F55" s="51" t="str">
        <f>'Measure Inputs'!I25</f>
        <v>Various</v>
      </c>
      <c r="G55" s="51" t="str">
        <f>'Measure Inputs'!J25</f>
        <v>Faucet Aerator</v>
      </c>
      <c r="H55" s="51">
        <f>'Measure Inputs'!K25</f>
        <v>2017</v>
      </c>
      <c r="I55" s="51" t="str">
        <f>'Measure Inputs'!L25</f>
        <v>Actual</v>
      </c>
      <c r="J55" s="37"/>
      <c r="K55" s="98" t="str">
        <f ca="1">INDEX(OFFSET('Measure Inputs'!$O$7,,,InputRows),$C55)</f>
        <v>Units</v>
      </c>
      <c r="L55" s="38">
        <f ca="1">INDEX(OFFSET('Measure Inputs'!$Q$7,,,InputRows),$C55)</f>
        <v>0</v>
      </c>
      <c r="M55" s="165">
        <f>INDEX('General Inputs'!$E$14:$E$15,MATCH(D55,'General Inputs'!$D$14:$D$15,0))</f>
        <v>1.0469999999999999</v>
      </c>
      <c r="N55" s="54">
        <f ca="1">INDEX(OFFSET('Measure Inputs'!$Y$7,,,InputRows),$C55)</f>
        <v>1</v>
      </c>
      <c r="O55" s="54">
        <f ca="1">INDEX(OFFSET('Measure Inputs'!$Z$7,,,InputRows),$C55)</f>
        <v>1</v>
      </c>
      <c r="P55" s="37"/>
      <c r="Q55" s="125">
        <f ca="1">CONVERT(INDEX(OFFSET('Measure Inputs'!$AB$7,,,InputRows),$C55),'Measure Inputs'!$AB$6,Q$8)*$L55</f>
        <v>0</v>
      </c>
      <c r="R55" s="125">
        <f t="shared" ca="1" si="377"/>
        <v>0</v>
      </c>
      <c r="S55" s="125">
        <f t="shared" ca="1" si="378"/>
        <v>0</v>
      </c>
      <c r="T55" s="37"/>
      <c r="U55" s="125">
        <f ca="1">CONVERT(INDEX(OFFSET('Measure Inputs'!$AD$7,,,InputRows),$C55),'Measure Inputs'!$AD$6,U$8)*$L55</f>
        <v>0</v>
      </c>
      <c r="V55" s="125">
        <f t="shared" ca="1" si="379"/>
        <v>0</v>
      </c>
      <c r="W55" s="125">
        <f t="shared" ca="1" si="380"/>
        <v>0</v>
      </c>
      <c r="X55" s="37"/>
      <c r="Y55" s="125">
        <f ca="1">CONVERT(INDEX(OFFSET('Measure Inputs'!$AC$7,,,InputRows),$C55),'Measure Inputs'!$AC$6,Y$8)*$L55</f>
        <v>0</v>
      </c>
      <c r="Z55" s="125">
        <f t="shared" ca="1" si="381"/>
        <v>0</v>
      </c>
      <c r="AA55" s="125">
        <f t="shared" ca="1" si="382"/>
        <v>0</v>
      </c>
      <c r="AB55" s="37"/>
      <c r="AC55" s="125">
        <f ca="1">CONVERT(INDEX(OFFSET('Measure Inputs'!$AE$7,,,InputRows),$C55),'Measure Inputs'!$AE$6,AC$8)*$L55</f>
        <v>0</v>
      </c>
      <c r="AD55" s="125">
        <f t="shared" ca="1" si="383"/>
        <v>0</v>
      </c>
      <c r="AE55" s="125">
        <f t="shared" ca="1" si="384"/>
        <v>0</v>
      </c>
      <c r="AF55" s="37"/>
      <c r="AG55" s="96">
        <f ca="1">INDEX(OFFSET('Measure Inputs'!$R$7,,,InputRows),$C55)</f>
        <v>9</v>
      </c>
      <c r="AH55" s="96">
        <f ca="1">INDEX(OFFSET('Measure Inputs'!$S$7,,,InputRows),$C55)</f>
        <v>0</v>
      </c>
      <c r="AI55" s="96">
        <f t="shared" ca="1" si="385"/>
        <v>0</v>
      </c>
      <c r="AJ55" s="99">
        <f ca="1">INDEX(OFFSET('Measure Inputs'!$T$7,,,InputRows),$C55)*$L55*$N55*$O55</f>
        <v>0</v>
      </c>
      <c r="AK55" s="99">
        <f ca="1">INDEX(OFFSET('Measure Inputs'!$U$7,,,InputRows),$C55)*$L55*$N55*$O55</f>
        <v>0</v>
      </c>
      <c r="AL55" s="99">
        <f ca="1">INDEX(OFFSET('Measure Inputs'!$V$7,,,InputRows),$C55)*$L55*$N55*$O55</f>
        <v>0</v>
      </c>
      <c r="AM55" s="99">
        <f ca="1">INDEX(OFFSET('Measure Inputs'!$W$7,,,InputRows),$C55)*$L55*$N55*$O55</f>
        <v>0</v>
      </c>
      <c r="AN55" s="99">
        <f ca="1">INDEX(OFFSET('Measure Inputs'!$X$7,,,InputRows),$C55)*$L55</f>
        <v>0</v>
      </c>
      <c r="AO55" s="99"/>
      <c r="AP55" s="99">
        <f t="shared" ca="1" si="386"/>
        <v>0</v>
      </c>
      <c r="AQ55" s="37"/>
      <c r="AR55" s="99">
        <f ca="1">SUMPRODUCT(--($CX$9:$EX$9=$H55)*$AJ55,'General Inputs'!$K$40:$BK$40)+SUMPRODUCT(--($CX$9:$EX$9=$H55+$AH55)*-$AK55,'General Inputs'!$K$43:$BK$43)</f>
        <v>0</v>
      </c>
      <c r="AS55" s="99">
        <f ca="1">CONVERT(SUMPRODUCT($CX55:$EX55,'General Inputs'!$K$29:$BK$29,'General Inputs'!$K$40:$BK$40)*$M55,$Q$8,'General Inputs'!$E$17)</f>
        <v>0</v>
      </c>
      <c r="AT55" s="99">
        <f ca="1">SUMPRODUCT(--($CX$9:$EX$9=$H55)*$AN55,'General Inputs'!$K$40:$BK$40)</f>
        <v>0</v>
      </c>
      <c r="AU55" s="99">
        <f>SUMPRODUCT(--($CX$9:$EX$9=$H55)*$AO55,'General Inputs'!$K$40:$BK$40)</f>
        <v>0</v>
      </c>
      <c r="AV55" s="99">
        <f ca="1">CONVERT(SUMPRODUCT($CX55:$EX55,'General Inputs'!$K$40:$BK$40,OFFSET('General Inputs'!$K$34:$BK$34,MATCH($D55,'General Inputs'!$J$34:$J$35,0)-1,)),$Q$8,'General Inputs'!$G$32)</f>
        <v>0</v>
      </c>
      <c r="AW55" s="99">
        <f ca="1">CONVERT(SUMPRODUCT($CX55:$EX55,'General Inputs'!$K$27:$BK$27,'General Inputs'!$K$40:$BK$40)*$M55,$Q$8,'General Inputs'!$E$17)</f>
        <v>0</v>
      </c>
      <c r="AX55" s="99">
        <f ca="1">CONVERT(SUMPRODUCT($EZ55:$GZ55,'General Inputs'!$K$28:$BK$28,'General Inputs'!$K$40:$BK$40)*$M55,$Q$8,'General Inputs'!$E$17)</f>
        <v>0</v>
      </c>
      <c r="AY55" s="97">
        <f ca="1">SUMPRODUCT($CX55:$EX55,'General Inputs'!$K$40:$BK$40)</f>
        <v>0</v>
      </c>
      <c r="AZ55" s="37"/>
      <c r="BA55" s="99">
        <f t="shared" ca="1" si="387"/>
        <v>0</v>
      </c>
      <c r="BB55" s="101" t="e">
        <f t="shared" ca="1" si="388"/>
        <v>#DIV/0!</v>
      </c>
      <c r="BC55" s="99">
        <f t="shared" ca="1" si="309"/>
        <v>0</v>
      </c>
      <c r="BD55" s="99">
        <f t="shared" ca="1" si="310"/>
        <v>0</v>
      </c>
      <c r="BE55" s="99">
        <f t="shared" ca="1" si="311"/>
        <v>0</v>
      </c>
      <c r="BF55" s="99">
        <f t="shared" ca="1" si="312"/>
        <v>0</v>
      </c>
      <c r="BG55" s="99">
        <f t="shared" si="313"/>
        <v>0</v>
      </c>
      <c r="BH55" s="99">
        <f t="shared" ca="1" si="314"/>
        <v>0</v>
      </c>
      <c r="BI55" s="37"/>
      <c r="BJ55" s="99">
        <f t="shared" ca="1" si="389"/>
        <v>0</v>
      </c>
      <c r="BK55" s="101" t="e">
        <f t="shared" ca="1" si="390"/>
        <v>#DIV/0!</v>
      </c>
      <c r="BL55" s="99">
        <f t="shared" ca="1" si="315"/>
        <v>0</v>
      </c>
      <c r="BM55" s="99">
        <f t="shared" ca="1" si="165"/>
        <v>0</v>
      </c>
      <c r="BN55" s="99">
        <f t="shared" ca="1" si="316"/>
        <v>0</v>
      </c>
      <c r="BO55" s="99">
        <f t="shared" ca="1" si="317"/>
        <v>0</v>
      </c>
      <c r="BP55" s="99">
        <f t="shared" ca="1" si="318"/>
        <v>0</v>
      </c>
      <c r="BQ55" s="99">
        <f t="shared" si="319"/>
        <v>0</v>
      </c>
      <c r="BR55" s="99">
        <f t="shared" ca="1" si="320"/>
        <v>0</v>
      </c>
      <c r="BS55" s="37"/>
      <c r="BT55" s="99">
        <f t="shared" ca="1" si="391"/>
        <v>0</v>
      </c>
      <c r="BU55" s="101" t="e">
        <f t="shared" ca="1" si="392"/>
        <v>#DIV/0!</v>
      </c>
      <c r="BV55" s="101" t="e">
        <f t="shared" ca="1" si="321"/>
        <v>#DIV/0!</v>
      </c>
      <c r="BW55" s="99">
        <f t="shared" ca="1" si="322"/>
        <v>0</v>
      </c>
      <c r="BX55" s="99">
        <f t="shared" ca="1" si="323"/>
        <v>0</v>
      </c>
      <c r="BY55" s="99">
        <f t="shared" ca="1" si="324"/>
        <v>0</v>
      </c>
      <c r="BZ55" s="99">
        <f t="shared" ca="1" si="325"/>
        <v>0</v>
      </c>
      <c r="CA55" s="99">
        <f t="shared" ca="1" si="326"/>
        <v>0</v>
      </c>
      <c r="CB55" s="37"/>
      <c r="CC55" s="99">
        <f t="shared" ca="1" si="393"/>
        <v>0</v>
      </c>
      <c r="CD55" s="101" t="e">
        <f t="shared" ca="1" si="394"/>
        <v>#DIV/0!</v>
      </c>
      <c r="CE55" s="102" t="e">
        <f t="shared" ca="1" si="327"/>
        <v>#DIV/0!</v>
      </c>
      <c r="CF55" s="99">
        <f t="shared" ca="1" si="328"/>
        <v>0</v>
      </c>
      <c r="CG55" s="99">
        <f t="shared" ca="1" si="329"/>
        <v>0</v>
      </c>
      <c r="CH55" s="99">
        <f t="shared" ca="1" si="330"/>
        <v>0</v>
      </c>
      <c r="CI55" s="99">
        <f t="shared" ca="1" si="71"/>
        <v>0</v>
      </c>
      <c r="CJ55" s="99">
        <f t="shared" ca="1" si="72"/>
        <v>0</v>
      </c>
      <c r="CK55" s="99">
        <f t="shared" si="331"/>
        <v>0</v>
      </c>
      <c r="CL55" s="37"/>
      <c r="CM55" s="99">
        <f t="shared" ca="1" si="395"/>
        <v>0</v>
      </c>
      <c r="CN55" s="101" t="e">
        <f t="shared" ca="1" si="396"/>
        <v>#DIV/0!</v>
      </c>
      <c r="CO55" s="126"/>
      <c r="CP55" s="99">
        <f t="shared" ca="1" si="332"/>
        <v>0</v>
      </c>
      <c r="CQ55" s="99">
        <f t="shared" ca="1" si="333"/>
        <v>0</v>
      </c>
      <c r="CR55" s="99">
        <f t="shared" ca="1" si="334"/>
        <v>0</v>
      </c>
      <c r="CS55" s="99">
        <f t="shared" ca="1" si="73"/>
        <v>0</v>
      </c>
      <c r="CT55" s="99">
        <f t="shared" ca="1" si="335"/>
        <v>0</v>
      </c>
      <c r="CU55" s="99">
        <f t="shared" ca="1" si="336"/>
        <v>0</v>
      </c>
      <c r="CV55" s="99">
        <f t="shared" si="337"/>
        <v>0</v>
      </c>
      <c r="CW55" s="37"/>
      <c r="CX55" s="48">
        <f t="shared" ca="1" si="397"/>
        <v>0</v>
      </c>
      <c r="CY55" s="48">
        <f t="shared" ca="1" si="397"/>
        <v>0</v>
      </c>
      <c r="CZ55" s="48">
        <f t="shared" ca="1" si="397"/>
        <v>0</v>
      </c>
      <c r="DA55" s="48">
        <f t="shared" ca="1" si="397"/>
        <v>0</v>
      </c>
      <c r="DB55" s="48">
        <f t="shared" ca="1" si="397"/>
        <v>0</v>
      </c>
      <c r="DC55" s="48">
        <f t="shared" ca="1" si="397"/>
        <v>0</v>
      </c>
      <c r="DD55" s="48">
        <f t="shared" ca="1" si="397"/>
        <v>0</v>
      </c>
      <c r="DE55" s="48">
        <f t="shared" ca="1" si="397"/>
        <v>0</v>
      </c>
      <c r="DF55" s="48">
        <f t="shared" ca="1" si="397"/>
        <v>0</v>
      </c>
      <c r="DG55" s="48">
        <f t="shared" ca="1" si="397"/>
        <v>0</v>
      </c>
      <c r="DH55" s="48">
        <f t="shared" ca="1" si="397"/>
        <v>0</v>
      </c>
      <c r="DI55" s="48">
        <f t="shared" ca="1" si="397"/>
        <v>0</v>
      </c>
      <c r="DJ55" s="48">
        <f t="shared" ca="1" si="397"/>
        <v>0</v>
      </c>
      <c r="DK55" s="48">
        <f t="shared" ca="1" si="397"/>
        <v>0</v>
      </c>
      <c r="DL55" s="48">
        <f t="shared" ca="1" si="397"/>
        <v>0</v>
      </c>
      <c r="DM55" s="48">
        <f t="shared" ca="1" si="397"/>
        <v>0</v>
      </c>
      <c r="DN55" s="48">
        <f t="shared" ca="1" si="398"/>
        <v>0</v>
      </c>
      <c r="DO55" s="48">
        <f t="shared" ca="1" si="398"/>
        <v>0</v>
      </c>
      <c r="DP55" s="48">
        <f t="shared" ca="1" si="398"/>
        <v>0</v>
      </c>
      <c r="DQ55" s="48">
        <f t="shared" ca="1" si="398"/>
        <v>0</v>
      </c>
      <c r="DR55" s="48">
        <f t="shared" ca="1" si="398"/>
        <v>0</v>
      </c>
      <c r="DS55" s="48">
        <f t="shared" ca="1" si="398"/>
        <v>0</v>
      </c>
      <c r="DT55" s="48">
        <f t="shared" ca="1" si="398"/>
        <v>0</v>
      </c>
      <c r="DU55" s="48">
        <f t="shared" ca="1" si="398"/>
        <v>0</v>
      </c>
      <c r="DV55" s="48">
        <f t="shared" ca="1" si="398"/>
        <v>0</v>
      </c>
      <c r="DW55" s="48">
        <f t="shared" ca="1" si="398"/>
        <v>0</v>
      </c>
      <c r="DX55" s="48">
        <f t="shared" ca="1" si="398"/>
        <v>0</v>
      </c>
      <c r="DY55" s="48">
        <f t="shared" ca="1" si="398"/>
        <v>0</v>
      </c>
      <c r="DZ55" s="48">
        <f t="shared" ca="1" si="398"/>
        <v>0</v>
      </c>
      <c r="EA55" s="48">
        <f t="shared" ca="1" si="398"/>
        <v>0</v>
      </c>
      <c r="EB55" s="48">
        <f t="shared" ca="1" si="398"/>
        <v>0</v>
      </c>
      <c r="EC55" s="48">
        <f t="shared" ca="1" si="398"/>
        <v>0</v>
      </c>
      <c r="ED55" s="48">
        <f t="shared" ca="1" si="399"/>
        <v>0</v>
      </c>
      <c r="EE55" s="48">
        <f t="shared" ca="1" si="399"/>
        <v>0</v>
      </c>
      <c r="EF55" s="48">
        <f t="shared" ca="1" si="399"/>
        <v>0</v>
      </c>
      <c r="EG55" s="48">
        <f t="shared" ca="1" si="399"/>
        <v>0</v>
      </c>
      <c r="EH55" s="48">
        <f t="shared" ca="1" si="399"/>
        <v>0</v>
      </c>
      <c r="EI55" s="48">
        <f t="shared" ca="1" si="399"/>
        <v>0</v>
      </c>
      <c r="EJ55" s="48">
        <f t="shared" ca="1" si="399"/>
        <v>0</v>
      </c>
      <c r="EK55" s="48">
        <f t="shared" ca="1" si="399"/>
        <v>0</v>
      </c>
      <c r="EL55" s="48">
        <f t="shared" ca="1" si="399"/>
        <v>0</v>
      </c>
      <c r="EM55" s="48">
        <f t="shared" ca="1" si="399"/>
        <v>0</v>
      </c>
      <c r="EN55" s="48">
        <f t="shared" ca="1" si="399"/>
        <v>0</v>
      </c>
      <c r="EO55" s="48">
        <f t="shared" ca="1" si="399"/>
        <v>0</v>
      </c>
      <c r="EP55" s="48">
        <f t="shared" ca="1" si="399"/>
        <v>0</v>
      </c>
      <c r="EQ55" s="48">
        <f t="shared" ca="1" si="399"/>
        <v>0</v>
      </c>
      <c r="ER55" s="48">
        <f t="shared" ca="1" si="399"/>
        <v>0</v>
      </c>
      <c r="ES55" s="48">
        <f t="shared" ca="1" si="399"/>
        <v>0</v>
      </c>
      <c r="ET55" s="48">
        <f t="shared" ca="1" si="400"/>
        <v>0</v>
      </c>
      <c r="EU55" s="48">
        <f t="shared" ca="1" si="400"/>
        <v>0</v>
      </c>
      <c r="EV55" s="48">
        <f t="shared" ca="1" si="400"/>
        <v>0</v>
      </c>
      <c r="EW55" s="48">
        <f t="shared" ca="1" si="400"/>
        <v>0</v>
      </c>
      <c r="EX55" s="48">
        <f t="shared" ca="1" si="400"/>
        <v>0</v>
      </c>
      <c r="EY55" s="68"/>
      <c r="EZ55" s="48">
        <f t="shared" ca="1" si="401"/>
        <v>0</v>
      </c>
      <c r="FA55" s="48">
        <f t="shared" ca="1" si="401"/>
        <v>0</v>
      </c>
      <c r="FB55" s="48">
        <f t="shared" ca="1" si="401"/>
        <v>0</v>
      </c>
      <c r="FC55" s="48">
        <f t="shared" ca="1" si="401"/>
        <v>0</v>
      </c>
      <c r="FD55" s="48">
        <f t="shared" ca="1" si="401"/>
        <v>0</v>
      </c>
      <c r="FE55" s="48">
        <f t="shared" ca="1" si="401"/>
        <v>0</v>
      </c>
      <c r="FF55" s="48">
        <f t="shared" ca="1" si="401"/>
        <v>0</v>
      </c>
      <c r="FG55" s="48">
        <f t="shared" ca="1" si="401"/>
        <v>0</v>
      </c>
      <c r="FH55" s="48">
        <f t="shared" ca="1" si="401"/>
        <v>0</v>
      </c>
      <c r="FI55" s="48">
        <f t="shared" ca="1" si="401"/>
        <v>0</v>
      </c>
      <c r="FJ55" s="48">
        <f t="shared" ca="1" si="401"/>
        <v>0</v>
      </c>
      <c r="FK55" s="48">
        <f t="shared" ca="1" si="401"/>
        <v>0</v>
      </c>
      <c r="FL55" s="48">
        <f t="shared" ca="1" si="401"/>
        <v>0</v>
      </c>
      <c r="FM55" s="48">
        <f t="shared" ca="1" si="401"/>
        <v>0</v>
      </c>
      <c r="FN55" s="48">
        <f t="shared" ca="1" si="401"/>
        <v>0</v>
      </c>
      <c r="FO55" s="48">
        <f t="shared" ca="1" si="401"/>
        <v>0</v>
      </c>
      <c r="FP55" s="48">
        <f t="shared" ca="1" si="402"/>
        <v>0</v>
      </c>
      <c r="FQ55" s="48">
        <f t="shared" ca="1" si="402"/>
        <v>0</v>
      </c>
      <c r="FR55" s="48">
        <f t="shared" ca="1" si="402"/>
        <v>0</v>
      </c>
      <c r="FS55" s="48">
        <f t="shared" ca="1" si="402"/>
        <v>0</v>
      </c>
      <c r="FT55" s="48">
        <f t="shared" ca="1" si="402"/>
        <v>0</v>
      </c>
      <c r="FU55" s="48">
        <f t="shared" ca="1" si="402"/>
        <v>0</v>
      </c>
      <c r="FV55" s="48">
        <f t="shared" ca="1" si="402"/>
        <v>0</v>
      </c>
      <c r="FW55" s="48">
        <f t="shared" ca="1" si="402"/>
        <v>0</v>
      </c>
      <c r="FX55" s="48">
        <f t="shared" ca="1" si="402"/>
        <v>0</v>
      </c>
      <c r="FY55" s="48">
        <f t="shared" ca="1" si="402"/>
        <v>0</v>
      </c>
      <c r="FZ55" s="48">
        <f t="shared" ca="1" si="402"/>
        <v>0</v>
      </c>
      <c r="GA55" s="48">
        <f t="shared" ca="1" si="402"/>
        <v>0</v>
      </c>
      <c r="GB55" s="48">
        <f t="shared" ca="1" si="402"/>
        <v>0</v>
      </c>
      <c r="GC55" s="48">
        <f t="shared" ca="1" si="402"/>
        <v>0</v>
      </c>
      <c r="GD55" s="48">
        <f t="shared" ca="1" si="402"/>
        <v>0</v>
      </c>
      <c r="GE55" s="48">
        <f t="shared" ca="1" si="402"/>
        <v>0</v>
      </c>
      <c r="GF55" s="48">
        <f t="shared" ca="1" si="403"/>
        <v>0</v>
      </c>
      <c r="GG55" s="48">
        <f t="shared" ca="1" si="403"/>
        <v>0</v>
      </c>
      <c r="GH55" s="48">
        <f t="shared" ca="1" si="403"/>
        <v>0</v>
      </c>
      <c r="GI55" s="48">
        <f t="shared" ca="1" si="403"/>
        <v>0</v>
      </c>
      <c r="GJ55" s="48">
        <f t="shared" ca="1" si="403"/>
        <v>0</v>
      </c>
      <c r="GK55" s="48">
        <f t="shared" ca="1" si="403"/>
        <v>0</v>
      </c>
      <c r="GL55" s="48">
        <f t="shared" ca="1" si="403"/>
        <v>0</v>
      </c>
      <c r="GM55" s="48">
        <f t="shared" ca="1" si="403"/>
        <v>0</v>
      </c>
      <c r="GN55" s="48">
        <f t="shared" ca="1" si="403"/>
        <v>0</v>
      </c>
      <c r="GO55" s="48">
        <f t="shared" ca="1" si="403"/>
        <v>0</v>
      </c>
      <c r="GP55" s="48">
        <f t="shared" ca="1" si="403"/>
        <v>0</v>
      </c>
      <c r="GQ55" s="48">
        <f t="shared" ca="1" si="403"/>
        <v>0</v>
      </c>
      <c r="GR55" s="48">
        <f t="shared" ca="1" si="403"/>
        <v>0</v>
      </c>
      <c r="GS55" s="48">
        <f t="shared" ca="1" si="403"/>
        <v>0</v>
      </c>
      <c r="GT55" s="48">
        <f t="shared" ca="1" si="403"/>
        <v>0</v>
      </c>
      <c r="GU55" s="48">
        <f t="shared" ca="1" si="403"/>
        <v>0</v>
      </c>
      <c r="GV55" s="48">
        <f t="shared" ca="1" si="404"/>
        <v>0</v>
      </c>
      <c r="GW55" s="48">
        <f t="shared" ca="1" si="404"/>
        <v>0</v>
      </c>
      <c r="GX55" s="48">
        <f t="shared" ca="1" si="404"/>
        <v>0</v>
      </c>
      <c r="GY55" s="48">
        <f t="shared" ca="1" si="404"/>
        <v>0</v>
      </c>
      <c r="GZ55" s="48">
        <f t="shared" ca="1" si="404"/>
        <v>0</v>
      </c>
      <c r="HA55" s="68"/>
      <c r="HB55" s="148" t="str">
        <f t="shared" ca="1" si="74"/>
        <v>n/a</v>
      </c>
      <c r="HC55" s="148" t="str">
        <f t="shared" ca="1" si="405"/>
        <v>n/a</v>
      </c>
      <c r="HD55" s="148" t="str">
        <f t="shared" ca="1" si="76"/>
        <v>n/a</v>
      </c>
      <c r="HE55" s="148" t="str">
        <f t="shared" ca="1" si="406"/>
        <v>n/a</v>
      </c>
      <c r="HF55" s="148" t="str">
        <f t="shared" ca="1" si="407"/>
        <v>n/a</v>
      </c>
      <c r="HG55" s="146"/>
      <c r="HH55" s="147"/>
      <c r="HI55" s="147"/>
      <c r="HJ55" s="147"/>
      <c r="HK55" s="148"/>
      <c r="HL55" s="147"/>
      <c r="HM55" s="147"/>
      <c r="HN55" s="147"/>
      <c r="HO55" s="148"/>
      <c r="HP55" s="146"/>
      <c r="HQ55" s="147"/>
      <c r="HR55" s="147"/>
      <c r="HS55" s="147"/>
      <c r="HT55" s="148"/>
      <c r="HU55" s="147"/>
      <c r="HV55" s="147"/>
      <c r="HW55" s="147"/>
      <c r="HX55" s="148"/>
      <c r="HY55" s="149"/>
      <c r="HZ55" s="148"/>
      <c r="IA55" s="148"/>
      <c r="IB55" s="150"/>
      <c r="IC55" s="148"/>
      <c r="ID55" s="150"/>
      <c r="IE55" s="148"/>
      <c r="IF55" s="151"/>
    </row>
    <row r="56" spans="1:240" s="36" customFormat="1" ht="14.45" customHeight="1">
      <c r="A56" s="39"/>
      <c r="B56" s="50" t="str">
        <f t="shared" si="376"/>
        <v>Residential_Whole House Efficiency_Various_Low Flow Showerhead_2017_Actual</v>
      </c>
      <c r="C56" s="50">
        <f>INDEX('Measure Inputs'!$D:$D,MATCH($B56,'Measure Inputs'!$B:$B,0))</f>
        <v>20</v>
      </c>
      <c r="D56" s="51" t="str">
        <f>'Measure Inputs'!G26</f>
        <v>Residential</v>
      </c>
      <c r="E56" s="51" t="str">
        <f>'Measure Inputs'!H26</f>
        <v>Whole House Efficiency</v>
      </c>
      <c r="F56" s="51" t="str">
        <f>'Measure Inputs'!I26</f>
        <v>Various</v>
      </c>
      <c r="G56" s="51" t="str">
        <f>'Measure Inputs'!J26</f>
        <v>Low Flow Showerhead</v>
      </c>
      <c r="H56" s="51">
        <f>'Measure Inputs'!K26</f>
        <v>2017</v>
      </c>
      <c r="I56" s="51" t="str">
        <f>'Measure Inputs'!L26</f>
        <v>Actual</v>
      </c>
      <c r="J56" s="37"/>
      <c r="K56" s="98" t="str">
        <f ca="1">INDEX(OFFSET('Measure Inputs'!$O$7,,,InputRows),$C56)</f>
        <v>Units</v>
      </c>
      <c r="L56" s="38">
        <f ca="1">INDEX(OFFSET('Measure Inputs'!$Q$7,,,InputRows),$C56)</f>
        <v>0</v>
      </c>
      <c r="M56" s="165">
        <f>INDEX('General Inputs'!$E$14:$E$15,MATCH(D56,'General Inputs'!$D$14:$D$15,0))</f>
        <v>1.0469999999999999</v>
      </c>
      <c r="N56" s="54">
        <f ca="1">INDEX(OFFSET('Measure Inputs'!$Y$7,,,InputRows),$C56)</f>
        <v>1</v>
      </c>
      <c r="O56" s="54">
        <f ca="1">INDEX(OFFSET('Measure Inputs'!$Z$7,,,InputRows),$C56)</f>
        <v>1</v>
      </c>
      <c r="P56" s="37"/>
      <c r="Q56" s="125">
        <f ca="1">CONVERT(INDEX(OFFSET('Measure Inputs'!$AB$7,,,InputRows),$C56),'Measure Inputs'!$AB$6,Q$8)*$L56</f>
        <v>0</v>
      </c>
      <c r="R56" s="125">
        <f t="shared" ca="1" si="377"/>
        <v>0</v>
      </c>
      <c r="S56" s="125">
        <f t="shared" ca="1" si="378"/>
        <v>0</v>
      </c>
      <c r="T56" s="37"/>
      <c r="U56" s="125">
        <f ca="1">CONVERT(INDEX(OFFSET('Measure Inputs'!$AD$7,,,InputRows),$C56),'Measure Inputs'!$AD$6,U$8)*$L56</f>
        <v>0</v>
      </c>
      <c r="V56" s="125">
        <f t="shared" ca="1" si="379"/>
        <v>0</v>
      </c>
      <c r="W56" s="125">
        <f t="shared" ca="1" si="380"/>
        <v>0</v>
      </c>
      <c r="X56" s="37"/>
      <c r="Y56" s="125">
        <f ca="1">CONVERT(INDEX(OFFSET('Measure Inputs'!$AC$7,,,InputRows),$C56),'Measure Inputs'!$AC$6,Y$8)*$L56</f>
        <v>0</v>
      </c>
      <c r="Z56" s="125">
        <f t="shared" ca="1" si="381"/>
        <v>0</v>
      </c>
      <c r="AA56" s="125">
        <f t="shared" ca="1" si="382"/>
        <v>0</v>
      </c>
      <c r="AB56" s="37"/>
      <c r="AC56" s="125">
        <f ca="1">CONVERT(INDEX(OFFSET('Measure Inputs'!$AE$7,,,InputRows),$C56),'Measure Inputs'!$AE$6,AC$8)*$L56</f>
        <v>0</v>
      </c>
      <c r="AD56" s="125">
        <f t="shared" ca="1" si="383"/>
        <v>0</v>
      </c>
      <c r="AE56" s="125">
        <f t="shared" ca="1" si="384"/>
        <v>0</v>
      </c>
      <c r="AF56" s="37"/>
      <c r="AG56" s="96">
        <f ca="1">INDEX(OFFSET('Measure Inputs'!$R$7,,,InputRows),$C56)</f>
        <v>10</v>
      </c>
      <c r="AH56" s="96">
        <f ca="1">INDEX(OFFSET('Measure Inputs'!$S$7,,,InputRows),$C56)</f>
        <v>0</v>
      </c>
      <c r="AI56" s="96">
        <f t="shared" ca="1" si="385"/>
        <v>0</v>
      </c>
      <c r="AJ56" s="99">
        <f ca="1">INDEX(OFFSET('Measure Inputs'!$T$7,,,InputRows),$C56)*$L56*$N56*$O56</f>
        <v>0</v>
      </c>
      <c r="AK56" s="99">
        <f ca="1">INDEX(OFFSET('Measure Inputs'!$U$7,,,InputRows),$C56)*$L56*$N56*$O56</f>
        <v>0</v>
      </c>
      <c r="AL56" s="99">
        <f ca="1">INDEX(OFFSET('Measure Inputs'!$V$7,,,InputRows),$C56)*$L56*$N56*$O56</f>
        <v>0</v>
      </c>
      <c r="AM56" s="99">
        <f ca="1">INDEX(OFFSET('Measure Inputs'!$W$7,,,InputRows),$C56)*$L56*$N56*$O56</f>
        <v>0</v>
      </c>
      <c r="AN56" s="99">
        <f ca="1">INDEX(OFFSET('Measure Inputs'!$X$7,,,InputRows),$C56)*$L56</f>
        <v>0</v>
      </c>
      <c r="AO56" s="99"/>
      <c r="AP56" s="99">
        <f t="shared" ca="1" si="386"/>
        <v>0</v>
      </c>
      <c r="AQ56" s="37"/>
      <c r="AR56" s="99">
        <f ca="1">SUMPRODUCT(--($CX$9:$EX$9=$H56)*$AJ56,'General Inputs'!$K$40:$BK$40)+SUMPRODUCT(--($CX$9:$EX$9=$H56+$AH56)*-$AK56,'General Inputs'!$K$43:$BK$43)</f>
        <v>0</v>
      </c>
      <c r="AS56" s="99">
        <f ca="1">CONVERT(SUMPRODUCT($CX56:$EX56,'General Inputs'!$K$29:$BK$29,'General Inputs'!$K$40:$BK$40)*$M56,$Q$8,'General Inputs'!$E$17)</f>
        <v>0</v>
      </c>
      <c r="AT56" s="99">
        <f ca="1">SUMPRODUCT(--($CX$9:$EX$9=$H56)*$AN56,'General Inputs'!$K$40:$BK$40)</f>
        <v>0</v>
      </c>
      <c r="AU56" s="99">
        <f>SUMPRODUCT(--($CX$9:$EX$9=$H56)*$AO56,'General Inputs'!$K$40:$BK$40)</f>
        <v>0</v>
      </c>
      <c r="AV56" s="99">
        <f ca="1">CONVERT(SUMPRODUCT($CX56:$EX56,'General Inputs'!$K$40:$BK$40,OFFSET('General Inputs'!$K$34:$BK$34,MATCH($D56,'General Inputs'!$J$34:$J$35,0)-1,)),$Q$8,'General Inputs'!$G$32)</f>
        <v>0</v>
      </c>
      <c r="AW56" s="99">
        <f ca="1">CONVERT(SUMPRODUCT($CX56:$EX56,'General Inputs'!$K$27:$BK$27,'General Inputs'!$K$40:$BK$40)*$M56,$Q$8,'General Inputs'!$E$17)</f>
        <v>0</v>
      </c>
      <c r="AX56" s="99">
        <f ca="1">CONVERT(SUMPRODUCT($EZ56:$GZ56,'General Inputs'!$K$28:$BK$28,'General Inputs'!$K$40:$BK$40)*$M56,$Q$8,'General Inputs'!$E$17)</f>
        <v>0</v>
      </c>
      <c r="AY56" s="97">
        <f ca="1">SUMPRODUCT($CX56:$EX56,'General Inputs'!$K$40:$BK$40)</f>
        <v>0</v>
      </c>
      <c r="AZ56" s="37"/>
      <c r="BA56" s="99">
        <f t="shared" ca="1" si="387"/>
        <v>0</v>
      </c>
      <c r="BB56" s="101" t="e">
        <f t="shared" ca="1" si="388"/>
        <v>#DIV/0!</v>
      </c>
      <c r="BC56" s="99">
        <f t="shared" ca="1" si="309"/>
        <v>0</v>
      </c>
      <c r="BD56" s="99">
        <f t="shared" ca="1" si="310"/>
        <v>0</v>
      </c>
      <c r="BE56" s="99">
        <f t="shared" ca="1" si="311"/>
        <v>0</v>
      </c>
      <c r="BF56" s="99">
        <f t="shared" ca="1" si="312"/>
        <v>0</v>
      </c>
      <c r="BG56" s="99">
        <f t="shared" si="313"/>
        <v>0</v>
      </c>
      <c r="BH56" s="99">
        <f t="shared" ca="1" si="314"/>
        <v>0</v>
      </c>
      <c r="BI56" s="37"/>
      <c r="BJ56" s="99">
        <f t="shared" ca="1" si="389"/>
        <v>0</v>
      </c>
      <c r="BK56" s="101" t="e">
        <f t="shared" ca="1" si="390"/>
        <v>#DIV/0!</v>
      </c>
      <c r="BL56" s="99">
        <f t="shared" ca="1" si="315"/>
        <v>0</v>
      </c>
      <c r="BM56" s="99">
        <f t="shared" ca="1" si="165"/>
        <v>0</v>
      </c>
      <c r="BN56" s="99">
        <f t="shared" ca="1" si="316"/>
        <v>0</v>
      </c>
      <c r="BO56" s="99">
        <f t="shared" ca="1" si="317"/>
        <v>0</v>
      </c>
      <c r="BP56" s="99">
        <f t="shared" ca="1" si="318"/>
        <v>0</v>
      </c>
      <c r="BQ56" s="99">
        <f t="shared" si="319"/>
        <v>0</v>
      </c>
      <c r="BR56" s="99">
        <f t="shared" ca="1" si="320"/>
        <v>0</v>
      </c>
      <c r="BS56" s="37"/>
      <c r="BT56" s="99">
        <f t="shared" ca="1" si="391"/>
        <v>0</v>
      </c>
      <c r="BU56" s="101" t="e">
        <f t="shared" ca="1" si="392"/>
        <v>#DIV/0!</v>
      </c>
      <c r="BV56" s="101" t="e">
        <f t="shared" ca="1" si="321"/>
        <v>#DIV/0!</v>
      </c>
      <c r="BW56" s="99">
        <f t="shared" ca="1" si="322"/>
        <v>0</v>
      </c>
      <c r="BX56" s="99">
        <f t="shared" ca="1" si="323"/>
        <v>0</v>
      </c>
      <c r="BY56" s="99">
        <f t="shared" ca="1" si="324"/>
        <v>0</v>
      </c>
      <c r="BZ56" s="99">
        <f t="shared" ca="1" si="325"/>
        <v>0</v>
      </c>
      <c r="CA56" s="99">
        <f t="shared" ca="1" si="326"/>
        <v>0</v>
      </c>
      <c r="CB56" s="37"/>
      <c r="CC56" s="99">
        <f t="shared" ca="1" si="393"/>
        <v>0</v>
      </c>
      <c r="CD56" s="101" t="e">
        <f t="shared" ca="1" si="394"/>
        <v>#DIV/0!</v>
      </c>
      <c r="CE56" s="102" t="e">
        <f t="shared" ca="1" si="327"/>
        <v>#DIV/0!</v>
      </c>
      <c r="CF56" s="99">
        <f t="shared" ca="1" si="328"/>
        <v>0</v>
      </c>
      <c r="CG56" s="99">
        <f t="shared" ca="1" si="329"/>
        <v>0</v>
      </c>
      <c r="CH56" s="99">
        <f t="shared" ca="1" si="330"/>
        <v>0</v>
      </c>
      <c r="CI56" s="99">
        <f t="shared" ca="1" si="71"/>
        <v>0</v>
      </c>
      <c r="CJ56" s="99">
        <f t="shared" ca="1" si="72"/>
        <v>0</v>
      </c>
      <c r="CK56" s="99">
        <f t="shared" si="331"/>
        <v>0</v>
      </c>
      <c r="CL56" s="37"/>
      <c r="CM56" s="99">
        <f t="shared" ca="1" si="395"/>
        <v>0</v>
      </c>
      <c r="CN56" s="101" t="e">
        <f t="shared" ca="1" si="396"/>
        <v>#DIV/0!</v>
      </c>
      <c r="CO56" s="126"/>
      <c r="CP56" s="99">
        <f t="shared" ca="1" si="332"/>
        <v>0</v>
      </c>
      <c r="CQ56" s="99">
        <f t="shared" ca="1" si="333"/>
        <v>0</v>
      </c>
      <c r="CR56" s="99">
        <f t="shared" ca="1" si="334"/>
        <v>0</v>
      </c>
      <c r="CS56" s="99">
        <f t="shared" ca="1" si="73"/>
        <v>0</v>
      </c>
      <c r="CT56" s="99">
        <f t="shared" ca="1" si="335"/>
        <v>0</v>
      </c>
      <c r="CU56" s="99">
        <f t="shared" ca="1" si="336"/>
        <v>0</v>
      </c>
      <c r="CV56" s="99">
        <f t="shared" si="337"/>
        <v>0</v>
      </c>
      <c r="CW56" s="37"/>
      <c r="CX56" s="48">
        <f t="shared" ca="1" si="397"/>
        <v>0</v>
      </c>
      <c r="CY56" s="48">
        <f t="shared" ca="1" si="397"/>
        <v>0</v>
      </c>
      <c r="CZ56" s="48">
        <f t="shared" ca="1" si="397"/>
        <v>0</v>
      </c>
      <c r="DA56" s="48">
        <f t="shared" ca="1" si="397"/>
        <v>0</v>
      </c>
      <c r="DB56" s="48">
        <f t="shared" ca="1" si="397"/>
        <v>0</v>
      </c>
      <c r="DC56" s="48">
        <f t="shared" ca="1" si="397"/>
        <v>0</v>
      </c>
      <c r="DD56" s="48">
        <f t="shared" ca="1" si="397"/>
        <v>0</v>
      </c>
      <c r="DE56" s="48">
        <f t="shared" ca="1" si="397"/>
        <v>0</v>
      </c>
      <c r="DF56" s="48">
        <f t="shared" ca="1" si="397"/>
        <v>0</v>
      </c>
      <c r="DG56" s="48">
        <f t="shared" ca="1" si="397"/>
        <v>0</v>
      </c>
      <c r="DH56" s="48">
        <f t="shared" ca="1" si="397"/>
        <v>0</v>
      </c>
      <c r="DI56" s="48">
        <f t="shared" ca="1" si="397"/>
        <v>0</v>
      </c>
      <c r="DJ56" s="48">
        <f t="shared" ca="1" si="397"/>
        <v>0</v>
      </c>
      <c r="DK56" s="48">
        <f t="shared" ca="1" si="397"/>
        <v>0</v>
      </c>
      <c r="DL56" s="48">
        <f t="shared" ca="1" si="397"/>
        <v>0</v>
      </c>
      <c r="DM56" s="48">
        <f t="shared" ca="1" si="397"/>
        <v>0</v>
      </c>
      <c r="DN56" s="48">
        <f t="shared" ca="1" si="398"/>
        <v>0</v>
      </c>
      <c r="DO56" s="48">
        <f t="shared" ca="1" si="398"/>
        <v>0</v>
      </c>
      <c r="DP56" s="48">
        <f t="shared" ca="1" si="398"/>
        <v>0</v>
      </c>
      <c r="DQ56" s="48">
        <f t="shared" ca="1" si="398"/>
        <v>0</v>
      </c>
      <c r="DR56" s="48">
        <f t="shared" ca="1" si="398"/>
        <v>0</v>
      </c>
      <c r="DS56" s="48">
        <f t="shared" ca="1" si="398"/>
        <v>0</v>
      </c>
      <c r="DT56" s="48">
        <f t="shared" ca="1" si="398"/>
        <v>0</v>
      </c>
      <c r="DU56" s="48">
        <f t="shared" ca="1" si="398"/>
        <v>0</v>
      </c>
      <c r="DV56" s="48">
        <f t="shared" ca="1" si="398"/>
        <v>0</v>
      </c>
      <c r="DW56" s="48">
        <f t="shared" ca="1" si="398"/>
        <v>0</v>
      </c>
      <c r="DX56" s="48">
        <f t="shared" ca="1" si="398"/>
        <v>0</v>
      </c>
      <c r="DY56" s="48">
        <f t="shared" ca="1" si="398"/>
        <v>0</v>
      </c>
      <c r="DZ56" s="48">
        <f t="shared" ca="1" si="398"/>
        <v>0</v>
      </c>
      <c r="EA56" s="48">
        <f t="shared" ca="1" si="398"/>
        <v>0</v>
      </c>
      <c r="EB56" s="48">
        <f t="shared" ca="1" si="398"/>
        <v>0</v>
      </c>
      <c r="EC56" s="48">
        <f t="shared" ca="1" si="398"/>
        <v>0</v>
      </c>
      <c r="ED56" s="48">
        <f t="shared" ca="1" si="399"/>
        <v>0</v>
      </c>
      <c r="EE56" s="48">
        <f t="shared" ca="1" si="399"/>
        <v>0</v>
      </c>
      <c r="EF56" s="48">
        <f t="shared" ca="1" si="399"/>
        <v>0</v>
      </c>
      <c r="EG56" s="48">
        <f t="shared" ca="1" si="399"/>
        <v>0</v>
      </c>
      <c r="EH56" s="48">
        <f t="shared" ca="1" si="399"/>
        <v>0</v>
      </c>
      <c r="EI56" s="48">
        <f t="shared" ca="1" si="399"/>
        <v>0</v>
      </c>
      <c r="EJ56" s="48">
        <f t="shared" ca="1" si="399"/>
        <v>0</v>
      </c>
      <c r="EK56" s="48">
        <f t="shared" ca="1" si="399"/>
        <v>0</v>
      </c>
      <c r="EL56" s="48">
        <f t="shared" ca="1" si="399"/>
        <v>0</v>
      </c>
      <c r="EM56" s="48">
        <f t="shared" ca="1" si="399"/>
        <v>0</v>
      </c>
      <c r="EN56" s="48">
        <f t="shared" ca="1" si="399"/>
        <v>0</v>
      </c>
      <c r="EO56" s="48">
        <f t="shared" ca="1" si="399"/>
        <v>0</v>
      </c>
      <c r="EP56" s="48">
        <f t="shared" ca="1" si="399"/>
        <v>0</v>
      </c>
      <c r="EQ56" s="48">
        <f t="shared" ca="1" si="399"/>
        <v>0</v>
      </c>
      <c r="ER56" s="48">
        <f t="shared" ca="1" si="399"/>
        <v>0</v>
      </c>
      <c r="ES56" s="48">
        <f t="shared" ca="1" si="399"/>
        <v>0</v>
      </c>
      <c r="ET56" s="48">
        <f t="shared" ca="1" si="400"/>
        <v>0</v>
      </c>
      <c r="EU56" s="48">
        <f t="shared" ca="1" si="400"/>
        <v>0</v>
      </c>
      <c r="EV56" s="48">
        <f t="shared" ca="1" si="400"/>
        <v>0</v>
      </c>
      <c r="EW56" s="48">
        <f t="shared" ca="1" si="400"/>
        <v>0</v>
      </c>
      <c r="EX56" s="48">
        <f t="shared" ca="1" si="400"/>
        <v>0</v>
      </c>
      <c r="EY56" s="68"/>
      <c r="EZ56" s="48">
        <f t="shared" ca="1" si="401"/>
        <v>0</v>
      </c>
      <c r="FA56" s="48">
        <f t="shared" ca="1" si="401"/>
        <v>0</v>
      </c>
      <c r="FB56" s="48">
        <f t="shared" ca="1" si="401"/>
        <v>0</v>
      </c>
      <c r="FC56" s="48">
        <f t="shared" ca="1" si="401"/>
        <v>0</v>
      </c>
      <c r="FD56" s="48">
        <f t="shared" ca="1" si="401"/>
        <v>0</v>
      </c>
      <c r="FE56" s="48">
        <f t="shared" ca="1" si="401"/>
        <v>0</v>
      </c>
      <c r="FF56" s="48">
        <f t="shared" ca="1" si="401"/>
        <v>0</v>
      </c>
      <c r="FG56" s="48">
        <f t="shared" ca="1" si="401"/>
        <v>0</v>
      </c>
      <c r="FH56" s="48">
        <f t="shared" ca="1" si="401"/>
        <v>0</v>
      </c>
      <c r="FI56" s="48">
        <f t="shared" ca="1" si="401"/>
        <v>0</v>
      </c>
      <c r="FJ56" s="48">
        <f t="shared" ca="1" si="401"/>
        <v>0</v>
      </c>
      <c r="FK56" s="48">
        <f t="shared" ca="1" si="401"/>
        <v>0</v>
      </c>
      <c r="FL56" s="48">
        <f t="shared" ca="1" si="401"/>
        <v>0</v>
      </c>
      <c r="FM56" s="48">
        <f t="shared" ca="1" si="401"/>
        <v>0</v>
      </c>
      <c r="FN56" s="48">
        <f t="shared" ca="1" si="401"/>
        <v>0</v>
      </c>
      <c r="FO56" s="48">
        <f t="shared" ca="1" si="401"/>
        <v>0</v>
      </c>
      <c r="FP56" s="48">
        <f t="shared" ca="1" si="402"/>
        <v>0</v>
      </c>
      <c r="FQ56" s="48">
        <f t="shared" ca="1" si="402"/>
        <v>0</v>
      </c>
      <c r="FR56" s="48">
        <f t="shared" ca="1" si="402"/>
        <v>0</v>
      </c>
      <c r="FS56" s="48">
        <f t="shared" ca="1" si="402"/>
        <v>0</v>
      </c>
      <c r="FT56" s="48">
        <f t="shared" ca="1" si="402"/>
        <v>0</v>
      </c>
      <c r="FU56" s="48">
        <f t="shared" ca="1" si="402"/>
        <v>0</v>
      </c>
      <c r="FV56" s="48">
        <f t="shared" ca="1" si="402"/>
        <v>0</v>
      </c>
      <c r="FW56" s="48">
        <f t="shared" ca="1" si="402"/>
        <v>0</v>
      </c>
      <c r="FX56" s="48">
        <f t="shared" ca="1" si="402"/>
        <v>0</v>
      </c>
      <c r="FY56" s="48">
        <f t="shared" ca="1" si="402"/>
        <v>0</v>
      </c>
      <c r="FZ56" s="48">
        <f t="shared" ca="1" si="402"/>
        <v>0</v>
      </c>
      <c r="GA56" s="48">
        <f t="shared" ca="1" si="402"/>
        <v>0</v>
      </c>
      <c r="GB56" s="48">
        <f t="shared" ca="1" si="402"/>
        <v>0</v>
      </c>
      <c r="GC56" s="48">
        <f t="shared" ca="1" si="402"/>
        <v>0</v>
      </c>
      <c r="GD56" s="48">
        <f t="shared" ca="1" si="402"/>
        <v>0</v>
      </c>
      <c r="GE56" s="48">
        <f t="shared" ca="1" si="402"/>
        <v>0</v>
      </c>
      <c r="GF56" s="48">
        <f t="shared" ca="1" si="403"/>
        <v>0</v>
      </c>
      <c r="GG56" s="48">
        <f t="shared" ca="1" si="403"/>
        <v>0</v>
      </c>
      <c r="GH56" s="48">
        <f t="shared" ca="1" si="403"/>
        <v>0</v>
      </c>
      <c r="GI56" s="48">
        <f t="shared" ca="1" si="403"/>
        <v>0</v>
      </c>
      <c r="GJ56" s="48">
        <f t="shared" ca="1" si="403"/>
        <v>0</v>
      </c>
      <c r="GK56" s="48">
        <f t="shared" ca="1" si="403"/>
        <v>0</v>
      </c>
      <c r="GL56" s="48">
        <f t="shared" ca="1" si="403"/>
        <v>0</v>
      </c>
      <c r="GM56" s="48">
        <f t="shared" ca="1" si="403"/>
        <v>0</v>
      </c>
      <c r="GN56" s="48">
        <f t="shared" ca="1" si="403"/>
        <v>0</v>
      </c>
      <c r="GO56" s="48">
        <f t="shared" ca="1" si="403"/>
        <v>0</v>
      </c>
      <c r="GP56" s="48">
        <f t="shared" ca="1" si="403"/>
        <v>0</v>
      </c>
      <c r="GQ56" s="48">
        <f t="shared" ca="1" si="403"/>
        <v>0</v>
      </c>
      <c r="GR56" s="48">
        <f t="shared" ca="1" si="403"/>
        <v>0</v>
      </c>
      <c r="GS56" s="48">
        <f t="shared" ca="1" si="403"/>
        <v>0</v>
      </c>
      <c r="GT56" s="48">
        <f t="shared" ca="1" si="403"/>
        <v>0</v>
      </c>
      <c r="GU56" s="48">
        <f t="shared" ca="1" si="403"/>
        <v>0</v>
      </c>
      <c r="GV56" s="48">
        <f t="shared" ca="1" si="404"/>
        <v>0</v>
      </c>
      <c r="GW56" s="48">
        <f t="shared" ca="1" si="404"/>
        <v>0</v>
      </c>
      <c r="GX56" s="48">
        <f t="shared" ca="1" si="404"/>
        <v>0</v>
      </c>
      <c r="GY56" s="48">
        <f t="shared" ca="1" si="404"/>
        <v>0</v>
      </c>
      <c r="GZ56" s="48">
        <f t="shared" ca="1" si="404"/>
        <v>0</v>
      </c>
      <c r="HA56" s="68"/>
      <c r="HB56" s="148" t="str">
        <f t="shared" ca="1" si="74"/>
        <v>n/a</v>
      </c>
      <c r="HC56" s="148" t="str">
        <f t="shared" ca="1" si="405"/>
        <v>n/a</v>
      </c>
      <c r="HD56" s="148" t="str">
        <f t="shared" ca="1" si="76"/>
        <v>n/a</v>
      </c>
      <c r="HE56" s="148" t="str">
        <f t="shared" ca="1" si="406"/>
        <v>n/a</v>
      </c>
      <c r="HF56" s="148" t="str">
        <f t="shared" ca="1" si="407"/>
        <v>n/a</v>
      </c>
      <c r="HG56" s="146"/>
      <c r="HH56" s="147"/>
      <c r="HI56" s="147"/>
      <c r="HJ56" s="147"/>
      <c r="HK56" s="148"/>
      <c r="HL56" s="147"/>
      <c r="HM56" s="147"/>
      <c r="HN56" s="147"/>
      <c r="HO56" s="148"/>
      <c r="HP56" s="146"/>
      <c r="HQ56" s="147"/>
      <c r="HR56" s="147"/>
      <c r="HS56" s="147"/>
      <c r="HT56" s="148"/>
      <c r="HU56" s="147"/>
      <c r="HV56" s="147"/>
      <c r="HW56" s="147"/>
      <c r="HX56" s="148"/>
      <c r="HY56" s="149"/>
      <c r="HZ56" s="148"/>
      <c r="IA56" s="148"/>
      <c r="IB56" s="150"/>
      <c r="IC56" s="148"/>
      <c r="ID56" s="150"/>
      <c r="IE56" s="148"/>
      <c r="IF56" s="151"/>
    </row>
    <row r="57" spans="1:240" s="36" customFormat="1" ht="14.45" customHeight="1">
      <c r="A57" s="39"/>
      <c r="B57" s="50" t="str">
        <f t="shared" si="376"/>
        <v>Residential_Whole House Efficiency_Various_Recommended Audit Measures_2017_Actual</v>
      </c>
      <c r="C57" s="50">
        <f>INDEX('Measure Inputs'!$D:$D,MATCH($B57,'Measure Inputs'!$B:$B,0))</f>
        <v>21</v>
      </c>
      <c r="D57" s="51" t="str">
        <f>'Measure Inputs'!G27</f>
        <v>Residential</v>
      </c>
      <c r="E57" s="51" t="str">
        <f>'Measure Inputs'!H27</f>
        <v>Whole House Efficiency</v>
      </c>
      <c r="F57" s="51" t="str">
        <f>'Measure Inputs'!I27</f>
        <v>Various</v>
      </c>
      <c r="G57" s="51" t="str">
        <f>'Measure Inputs'!J27</f>
        <v>Recommended Audit Measures</v>
      </c>
      <c r="H57" s="51">
        <f>'Measure Inputs'!K27</f>
        <v>2017</v>
      </c>
      <c r="I57" s="51" t="str">
        <f>'Measure Inputs'!L27</f>
        <v>Actual</v>
      </c>
      <c r="J57" s="37"/>
      <c r="K57" s="98" t="str">
        <f ca="1">INDEX(OFFSET('Measure Inputs'!$O$7,,,InputRows),$C57)</f>
        <v>Units</v>
      </c>
      <c r="L57" s="38">
        <f ca="1">INDEX(OFFSET('Measure Inputs'!$Q$7,,,InputRows),$C57)</f>
        <v>20</v>
      </c>
      <c r="M57" s="165">
        <f>INDEX('General Inputs'!$E$14:$E$15,MATCH(D57,'General Inputs'!$D$14:$D$15,0))</f>
        <v>1.0469999999999999</v>
      </c>
      <c r="N57" s="54">
        <f ca="1">INDEX(OFFSET('Measure Inputs'!$Y$7,,,InputRows),$C57)</f>
        <v>1</v>
      </c>
      <c r="O57" s="54">
        <f ca="1">INDEX(OFFSET('Measure Inputs'!$Z$7,,,InputRows),$C57)</f>
        <v>1</v>
      </c>
      <c r="P57" s="37"/>
      <c r="Q57" s="125">
        <f ca="1">CONVERT(INDEX(OFFSET('Measure Inputs'!$AB$7,,,InputRows),$C57),'Measure Inputs'!$AB$6,Q$8)*$L57</f>
        <v>13280</v>
      </c>
      <c r="R57" s="125">
        <f t="shared" ca="1" si="377"/>
        <v>13280</v>
      </c>
      <c r="S57" s="125">
        <f t="shared" ca="1" si="378"/>
        <v>13280</v>
      </c>
      <c r="T57" s="37"/>
      <c r="U57" s="125">
        <f ca="1">CONVERT(INDEX(OFFSET('Measure Inputs'!$AD$7,,,InputRows),$C57),'Measure Inputs'!$AD$6,U$8)*$L57</f>
        <v>0</v>
      </c>
      <c r="V57" s="125">
        <f t="shared" ca="1" si="379"/>
        <v>0</v>
      </c>
      <c r="W57" s="125">
        <f t="shared" ca="1" si="380"/>
        <v>0</v>
      </c>
      <c r="X57" s="37"/>
      <c r="Y57" s="125">
        <f ca="1">CONVERT(INDEX(OFFSET('Measure Inputs'!$AC$7,,,InputRows),$C57),'Measure Inputs'!$AC$6,Y$8)*$L57</f>
        <v>1.2199999999999993</v>
      </c>
      <c r="Z57" s="125">
        <f t="shared" ca="1" si="381"/>
        <v>1.2199999999999993</v>
      </c>
      <c r="AA57" s="125">
        <f t="shared" ca="1" si="382"/>
        <v>1.2199999999999993</v>
      </c>
      <c r="AB57" s="37"/>
      <c r="AC57" s="125">
        <f ca="1">CONVERT(INDEX(OFFSET('Measure Inputs'!$AE$7,,,InputRows),$C57),'Measure Inputs'!$AE$6,AC$8)*$L57</f>
        <v>0</v>
      </c>
      <c r="AD57" s="125">
        <f t="shared" ca="1" si="383"/>
        <v>0</v>
      </c>
      <c r="AE57" s="125">
        <f t="shared" ca="1" si="384"/>
        <v>0</v>
      </c>
      <c r="AF57" s="37"/>
      <c r="AG57" s="96">
        <f ca="1">INDEX(OFFSET('Measure Inputs'!$R$7,,,InputRows),$C57)</f>
        <v>12.5</v>
      </c>
      <c r="AH57" s="96">
        <f ca="1">INDEX(OFFSET('Measure Inputs'!$S$7,,,InputRows),$C57)</f>
        <v>0</v>
      </c>
      <c r="AI57" s="96">
        <f t="shared" ca="1" si="385"/>
        <v>172640</v>
      </c>
      <c r="AJ57" s="99">
        <f ca="1">INDEX(OFFSET('Measure Inputs'!$T$7,,,InputRows),$C57)*$L57*$N57*$O57</f>
        <v>0</v>
      </c>
      <c r="AK57" s="99">
        <f ca="1">INDEX(OFFSET('Measure Inputs'!$U$7,,,InputRows),$C57)*$L57*$N57*$O57</f>
        <v>0</v>
      </c>
      <c r="AL57" s="99">
        <f ca="1">INDEX(OFFSET('Measure Inputs'!$V$7,,,InputRows),$C57)*$L57*$N57*$O57</f>
        <v>0</v>
      </c>
      <c r="AM57" s="99">
        <f ca="1">INDEX(OFFSET('Measure Inputs'!$W$7,,,InputRows),$C57)*$L57*$N57*$O57</f>
        <v>0</v>
      </c>
      <c r="AN57" s="99">
        <f ca="1">INDEX(OFFSET('Measure Inputs'!$X$7,,,InputRows),$C57)*$L57</f>
        <v>0</v>
      </c>
      <c r="AO57" s="99"/>
      <c r="AP57" s="99">
        <f t="shared" ca="1" si="386"/>
        <v>0</v>
      </c>
      <c r="AQ57" s="37"/>
      <c r="AR57" s="99">
        <f ca="1">SUMPRODUCT(--($CX$9:$EX$9=$H57)*$AJ57,'General Inputs'!$K$40:$BK$40)+SUMPRODUCT(--($CX$9:$EX$9=$H57+$AH57)*-$AK57,'General Inputs'!$K$43:$BK$43)</f>
        <v>0</v>
      </c>
      <c r="AS57" s="99">
        <f ca="1">CONVERT(SUMPRODUCT($CX57:$EX57,'General Inputs'!$K$29:$BK$29,'General Inputs'!$K$40:$BK$40)*$M57,$Q$8,'General Inputs'!$E$17)</f>
        <v>1302.7418200556042</v>
      </c>
      <c r="AT57" s="99">
        <f ca="1">SUMPRODUCT(--($CX$9:$EX$9=$H57)*$AN57,'General Inputs'!$K$40:$BK$40)</f>
        <v>0</v>
      </c>
      <c r="AU57" s="99">
        <f>SUMPRODUCT(--($CX$9:$EX$9=$H57)*$AO57,'General Inputs'!$K$40:$BK$40)</f>
        <v>0</v>
      </c>
      <c r="AV57" s="99">
        <f ca="1">CONVERT(SUMPRODUCT($CX57:$EX57,'General Inputs'!$K$40:$BK$40,OFFSET('General Inputs'!$K$34:$BK$34,MATCH($D57,'General Inputs'!$J$34:$J$35,0)-1,)),$Q$8,'General Inputs'!$G$32)</f>
        <v>16488.235278170243</v>
      </c>
      <c r="AW57" s="99">
        <f ca="1">CONVERT(SUMPRODUCT($CX57:$EX57,'General Inputs'!$K$27:$BK$27,'General Inputs'!$K$40:$BK$40)*$M57,$Q$8,'General Inputs'!$E$17)</f>
        <v>3382.241921510953</v>
      </c>
      <c r="AX57" s="99">
        <f ca="1">CONVERT(SUMPRODUCT($EZ57:$GZ57,'General Inputs'!$K$28:$BK$28,'General Inputs'!$K$40:$BK$40)*$M57,$Q$8,'General Inputs'!$E$17)</f>
        <v>223.49098891876693</v>
      </c>
      <c r="AY57" s="97">
        <f ca="1">SUMPRODUCT($CX57:$EX57,'General Inputs'!$K$40:$BK$40)</f>
        <v>109145.74809024986</v>
      </c>
      <c r="AZ57" s="37"/>
      <c r="BA57" s="99">
        <f t="shared" ca="1" si="387"/>
        <v>3605.7329104297201</v>
      </c>
      <c r="BB57" s="101" t="e">
        <f t="shared" ca="1" si="388"/>
        <v>#DIV/0!</v>
      </c>
      <c r="BC57" s="99">
        <f t="shared" ca="1" si="309"/>
        <v>0</v>
      </c>
      <c r="BD57" s="99">
        <f t="shared" ca="1" si="310"/>
        <v>3605.7329104297201</v>
      </c>
      <c r="BE57" s="99">
        <f t="shared" ca="1" si="311"/>
        <v>3382.241921510953</v>
      </c>
      <c r="BF57" s="99">
        <f t="shared" ca="1" si="312"/>
        <v>223.49098891876693</v>
      </c>
      <c r="BG57" s="99">
        <f t="shared" si="313"/>
        <v>0</v>
      </c>
      <c r="BH57" s="99">
        <f t="shared" ca="1" si="314"/>
        <v>0</v>
      </c>
      <c r="BI57" s="37"/>
      <c r="BJ57" s="99">
        <f t="shared" ca="1" si="389"/>
        <v>4908.4747304853245</v>
      </c>
      <c r="BK57" s="101" t="e">
        <f t="shared" ca="1" si="390"/>
        <v>#DIV/0!</v>
      </c>
      <c r="BL57" s="99">
        <f t="shared" ca="1" si="315"/>
        <v>0</v>
      </c>
      <c r="BM57" s="99">
        <f t="shared" ca="1" si="165"/>
        <v>4908.4747304853245</v>
      </c>
      <c r="BN57" s="99">
        <f t="shared" ca="1" si="316"/>
        <v>3382.241921510953</v>
      </c>
      <c r="BO57" s="99">
        <f t="shared" ca="1" si="317"/>
        <v>223.49098891876693</v>
      </c>
      <c r="BP57" s="99">
        <f t="shared" ca="1" si="318"/>
        <v>1302.7418200556042</v>
      </c>
      <c r="BQ57" s="99">
        <f t="shared" si="319"/>
        <v>0</v>
      </c>
      <c r="BR57" s="99">
        <f t="shared" ca="1" si="320"/>
        <v>0</v>
      </c>
      <c r="BS57" s="37"/>
      <c r="BT57" s="99">
        <f t="shared" ca="1" si="391"/>
        <v>16488.235278170243</v>
      </c>
      <c r="BU57" s="101" t="e">
        <f t="shared" ca="1" si="392"/>
        <v>#DIV/0!</v>
      </c>
      <c r="BV57" s="101">
        <f t="shared" ca="1" si="321"/>
        <v>0</v>
      </c>
      <c r="BW57" s="99">
        <f t="shared" ca="1" si="322"/>
        <v>0</v>
      </c>
      <c r="BX57" s="99">
        <f t="shared" ca="1" si="323"/>
        <v>16488.235278170243</v>
      </c>
      <c r="BY57" s="99">
        <f t="shared" ca="1" si="324"/>
        <v>16488.235278170243</v>
      </c>
      <c r="BZ57" s="99">
        <f t="shared" ca="1" si="325"/>
        <v>0</v>
      </c>
      <c r="CA57" s="99">
        <f t="shared" ca="1" si="326"/>
        <v>0</v>
      </c>
      <c r="CB57" s="37"/>
      <c r="CC57" s="99">
        <f t="shared" ca="1" si="393"/>
        <v>3605.7329104297201</v>
      </c>
      <c r="CD57" s="101" t="e">
        <f t="shared" ca="1" si="394"/>
        <v>#DIV/0!</v>
      </c>
      <c r="CE57" s="102">
        <f t="shared" ca="1" si="327"/>
        <v>0</v>
      </c>
      <c r="CF57" s="99">
        <f t="shared" ca="1" si="328"/>
        <v>0</v>
      </c>
      <c r="CG57" s="99">
        <f t="shared" ca="1" si="329"/>
        <v>3605.7329104297201</v>
      </c>
      <c r="CH57" s="99">
        <f t="shared" ca="1" si="330"/>
        <v>3382.241921510953</v>
      </c>
      <c r="CI57" s="99">
        <f t="shared" ca="1" si="71"/>
        <v>223.49098891876693</v>
      </c>
      <c r="CJ57" s="99">
        <f t="shared" ca="1" si="72"/>
        <v>0</v>
      </c>
      <c r="CK57" s="99">
        <f t="shared" si="331"/>
        <v>0</v>
      </c>
      <c r="CL57" s="37"/>
      <c r="CM57" s="99">
        <f t="shared" ca="1" si="395"/>
        <v>-12882.502367740522</v>
      </c>
      <c r="CN57" s="101">
        <f t="shared" ca="1" si="396"/>
        <v>0.21868519278127749</v>
      </c>
      <c r="CO57" s="126"/>
      <c r="CP57" s="99">
        <f t="shared" ca="1" si="332"/>
        <v>16488.235278170243</v>
      </c>
      <c r="CQ57" s="99">
        <f t="shared" ca="1" si="333"/>
        <v>3605.7329104297201</v>
      </c>
      <c r="CR57" s="99">
        <f t="shared" ca="1" si="334"/>
        <v>3382.241921510953</v>
      </c>
      <c r="CS57" s="99">
        <f t="shared" ca="1" si="73"/>
        <v>223.49098891876693</v>
      </c>
      <c r="CT57" s="99">
        <f t="shared" ca="1" si="335"/>
        <v>16488.235278170243</v>
      </c>
      <c r="CU57" s="99">
        <f t="shared" ca="1" si="336"/>
        <v>0</v>
      </c>
      <c r="CV57" s="99">
        <f t="shared" si="337"/>
        <v>0</v>
      </c>
      <c r="CW57" s="37"/>
      <c r="CX57" s="48">
        <f t="shared" ca="1" si="397"/>
        <v>13280</v>
      </c>
      <c r="CY57" s="48">
        <f t="shared" ca="1" si="397"/>
        <v>13280</v>
      </c>
      <c r="CZ57" s="48">
        <f t="shared" ca="1" si="397"/>
        <v>13280</v>
      </c>
      <c r="DA57" s="48">
        <f t="shared" ca="1" si="397"/>
        <v>13280</v>
      </c>
      <c r="DB57" s="48">
        <f t="shared" ca="1" si="397"/>
        <v>13280</v>
      </c>
      <c r="DC57" s="48">
        <f t="shared" ca="1" si="397"/>
        <v>13280</v>
      </c>
      <c r="DD57" s="48">
        <f t="shared" ca="1" si="397"/>
        <v>13280</v>
      </c>
      <c r="DE57" s="48">
        <f t="shared" ca="1" si="397"/>
        <v>13280</v>
      </c>
      <c r="DF57" s="48">
        <f t="shared" ca="1" si="397"/>
        <v>13280</v>
      </c>
      <c r="DG57" s="48">
        <f t="shared" ca="1" si="397"/>
        <v>13280</v>
      </c>
      <c r="DH57" s="48">
        <f t="shared" ca="1" si="397"/>
        <v>13280</v>
      </c>
      <c r="DI57" s="48">
        <f t="shared" ca="1" si="397"/>
        <v>13280</v>
      </c>
      <c r="DJ57" s="48">
        <f t="shared" ca="1" si="397"/>
        <v>13280</v>
      </c>
      <c r="DK57" s="48">
        <f t="shared" ca="1" si="397"/>
        <v>0</v>
      </c>
      <c r="DL57" s="48">
        <f t="shared" ca="1" si="397"/>
        <v>0</v>
      </c>
      <c r="DM57" s="48">
        <f t="shared" ca="1" si="397"/>
        <v>0</v>
      </c>
      <c r="DN57" s="48">
        <f t="shared" ca="1" si="398"/>
        <v>0</v>
      </c>
      <c r="DO57" s="48">
        <f t="shared" ca="1" si="398"/>
        <v>0</v>
      </c>
      <c r="DP57" s="48">
        <f t="shared" ca="1" si="398"/>
        <v>0</v>
      </c>
      <c r="DQ57" s="48">
        <f t="shared" ca="1" si="398"/>
        <v>0</v>
      </c>
      <c r="DR57" s="48">
        <f t="shared" ca="1" si="398"/>
        <v>0</v>
      </c>
      <c r="DS57" s="48">
        <f t="shared" ca="1" si="398"/>
        <v>0</v>
      </c>
      <c r="DT57" s="48">
        <f t="shared" ca="1" si="398"/>
        <v>0</v>
      </c>
      <c r="DU57" s="48">
        <f t="shared" ca="1" si="398"/>
        <v>0</v>
      </c>
      <c r="DV57" s="48">
        <f t="shared" ca="1" si="398"/>
        <v>0</v>
      </c>
      <c r="DW57" s="48">
        <f t="shared" ca="1" si="398"/>
        <v>0</v>
      </c>
      <c r="DX57" s="48">
        <f t="shared" ca="1" si="398"/>
        <v>0</v>
      </c>
      <c r="DY57" s="48">
        <f t="shared" ca="1" si="398"/>
        <v>0</v>
      </c>
      <c r="DZ57" s="48">
        <f t="shared" ca="1" si="398"/>
        <v>0</v>
      </c>
      <c r="EA57" s="48">
        <f t="shared" ca="1" si="398"/>
        <v>0</v>
      </c>
      <c r="EB57" s="48">
        <f t="shared" ca="1" si="398"/>
        <v>0</v>
      </c>
      <c r="EC57" s="48">
        <f t="shared" ca="1" si="398"/>
        <v>0</v>
      </c>
      <c r="ED57" s="48">
        <f t="shared" ca="1" si="399"/>
        <v>0</v>
      </c>
      <c r="EE57" s="48">
        <f t="shared" ca="1" si="399"/>
        <v>0</v>
      </c>
      <c r="EF57" s="48">
        <f t="shared" ca="1" si="399"/>
        <v>0</v>
      </c>
      <c r="EG57" s="48">
        <f t="shared" ca="1" si="399"/>
        <v>0</v>
      </c>
      <c r="EH57" s="48">
        <f t="shared" ca="1" si="399"/>
        <v>0</v>
      </c>
      <c r="EI57" s="48">
        <f t="shared" ca="1" si="399"/>
        <v>0</v>
      </c>
      <c r="EJ57" s="48">
        <f t="shared" ca="1" si="399"/>
        <v>0</v>
      </c>
      <c r="EK57" s="48">
        <f t="shared" ca="1" si="399"/>
        <v>0</v>
      </c>
      <c r="EL57" s="48">
        <f t="shared" ca="1" si="399"/>
        <v>0</v>
      </c>
      <c r="EM57" s="48">
        <f t="shared" ca="1" si="399"/>
        <v>0</v>
      </c>
      <c r="EN57" s="48">
        <f t="shared" ca="1" si="399"/>
        <v>0</v>
      </c>
      <c r="EO57" s="48">
        <f t="shared" ca="1" si="399"/>
        <v>0</v>
      </c>
      <c r="EP57" s="48">
        <f t="shared" ca="1" si="399"/>
        <v>0</v>
      </c>
      <c r="EQ57" s="48">
        <f t="shared" ca="1" si="399"/>
        <v>0</v>
      </c>
      <c r="ER57" s="48">
        <f t="shared" ca="1" si="399"/>
        <v>0</v>
      </c>
      <c r="ES57" s="48">
        <f t="shared" ca="1" si="399"/>
        <v>0</v>
      </c>
      <c r="ET57" s="48">
        <f t="shared" ca="1" si="400"/>
        <v>0</v>
      </c>
      <c r="EU57" s="48">
        <f t="shared" ca="1" si="400"/>
        <v>0</v>
      </c>
      <c r="EV57" s="48">
        <f t="shared" ca="1" si="400"/>
        <v>0</v>
      </c>
      <c r="EW57" s="48">
        <f t="shared" ca="1" si="400"/>
        <v>0</v>
      </c>
      <c r="EX57" s="48">
        <f t="shared" ca="1" si="400"/>
        <v>0</v>
      </c>
      <c r="EY57" s="68"/>
      <c r="EZ57" s="48">
        <f t="shared" ca="1" si="401"/>
        <v>1.2199999999999993</v>
      </c>
      <c r="FA57" s="48">
        <f t="shared" ca="1" si="401"/>
        <v>1.2199999999999993</v>
      </c>
      <c r="FB57" s="48">
        <f t="shared" ca="1" si="401"/>
        <v>1.2199999999999993</v>
      </c>
      <c r="FC57" s="48">
        <f t="shared" ca="1" si="401"/>
        <v>1.2199999999999993</v>
      </c>
      <c r="FD57" s="48">
        <f t="shared" ca="1" si="401"/>
        <v>1.2199999999999993</v>
      </c>
      <c r="FE57" s="48">
        <f t="shared" ca="1" si="401"/>
        <v>1.2199999999999993</v>
      </c>
      <c r="FF57" s="48">
        <f t="shared" ca="1" si="401"/>
        <v>1.2199999999999993</v>
      </c>
      <c r="FG57" s="48">
        <f t="shared" ca="1" si="401"/>
        <v>1.2199999999999993</v>
      </c>
      <c r="FH57" s="48">
        <f t="shared" ca="1" si="401"/>
        <v>1.2199999999999993</v>
      </c>
      <c r="FI57" s="48">
        <f t="shared" ca="1" si="401"/>
        <v>1.2199999999999993</v>
      </c>
      <c r="FJ57" s="48">
        <f t="shared" ca="1" si="401"/>
        <v>1.2199999999999993</v>
      </c>
      <c r="FK57" s="48">
        <f t="shared" ca="1" si="401"/>
        <v>1.2199999999999993</v>
      </c>
      <c r="FL57" s="48">
        <f t="shared" ca="1" si="401"/>
        <v>1.2199999999999993</v>
      </c>
      <c r="FM57" s="48">
        <f t="shared" ca="1" si="401"/>
        <v>0</v>
      </c>
      <c r="FN57" s="48">
        <f t="shared" ca="1" si="401"/>
        <v>0</v>
      </c>
      <c r="FO57" s="48">
        <f t="shared" ca="1" si="401"/>
        <v>0</v>
      </c>
      <c r="FP57" s="48">
        <f t="shared" ca="1" si="402"/>
        <v>0</v>
      </c>
      <c r="FQ57" s="48">
        <f t="shared" ca="1" si="402"/>
        <v>0</v>
      </c>
      <c r="FR57" s="48">
        <f t="shared" ca="1" si="402"/>
        <v>0</v>
      </c>
      <c r="FS57" s="48">
        <f t="shared" ca="1" si="402"/>
        <v>0</v>
      </c>
      <c r="FT57" s="48">
        <f t="shared" ca="1" si="402"/>
        <v>0</v>
      </c>
      <c r="FU57" s="48">
        <f t="shared" ca="1" si="402"/>
        <v>0</v>
      </c>
      <c r="FV57" s="48">
        <f t="shared" ca="1" si="402"/>
        <v>0</v>
      </c>
      <c r="FW57" s="48">
        <f t="shared" ca="1" si="402"/>
        <v>0</v>
      </c>
      <c r="FX57" s="48">
        <f t="shared" ca="1" si="402"/>
        <v>0</v>
      </c>
      <c r="FY57" s="48">
        <f t="shared" ca="1" si="402"/>
        <v>0</v>
      </c>
      <c r="FZ57" s="48">
        <f t="shared" ca="1" si="402"/>
        <v>0</v>
      </c>
      <c r="GA57" s="48">
        <f t="shared" ca="1" si="402"/>
        <v>0</v>
      </c>
      <c r="GB57" s="48">
        <f t="shared" ca="1" si="402"/>
        <v>0</v>
      </c>
      <c r="GC57" s="48">
        <f t="shared" ca="1" si="402"/>
        <v>0</v>
      </c>
      <c r="GD57" s="48">
        <f t="shared" ca="1" si="402"/>
        <v>0</v>
      </c>
      <c r="GE57" s="48">
        <f t="shared" ca="1" si="402"/>
        <v>0</v>
      </c>
      <c r="GF57" s="48">
        <f t="shared" ca="1" si="403"/>
        <v>0</v>
      </c>
      <c r="GG57" s="48">
        <f t="shared" ca="1" si="403"/>
        <v>0</v>
      </c>
      <c r="GH57" s="48">
        <f t="shared" ca="1" si="403"/>
        <v>0</v>
      </c>
      <c r="GI57" s="48">
        <f t="shared" ca="1" si="403"/>
        <v>0</v>
      </c>
      <c r="GJ57" s="48">
        <f t="shared" ca="1" si="403"/>
        <v>0</v>
      </c>
      <c r="GK57" s="48">
        <f t="shared" ca="1" si="403"/>
        <v>0</v>
      </c>
      <c r="GL57" s="48">
        <f t="shared" ca="1" si="403"/>
        <v>0</v>
      </c>
      <c r="GM57" s="48">
        <f t="shared" ca="1" si="403"/>
        <v>0</v>
      </c>
      <c r="GN57" s="48">
        <f t="shared" ca="1" si="403"/>
        <v>0</v>
      </c>
      <c r="GO57" s="48">
        <f t="shared" ca="1" si="403"/>
        <v>0</v>
      </c>
      <c r="GP57" s="48">
        <f t="shared" ca="1" si="403"/>
        <v>0</v>
      </c>
      <c r="GQ57" s="48">
        <f t="shared" ca="1" si="403"/>
        <v>0</v>
      </c>
      <c r="GR57" s="48">
        <f t="shared" ca="1" si="403"/>
        <v>0</v>
      </c>
      <c r="GS57" s="48">
        <f t="shared" ca="1" si="403"/>
        <v>0</v>
      </c>
      <c r="GT57" s="48">
        <f t="shared" ca="1" si="403"/>
        <v>0</v>
      </c>
      <c r="GU57" s="48">
        <f t="shared" ca="1" si="403"/>
        <v>0</v>
      </c>
      <c r="GV57" s="48">
        <f t="shared" ca="1" si="404"/>
        <v>0</v>
      </c>
      <c r="GW57" s="48">
        <f t="shared" ca="1" si="404"/>
        <v>0</v>
      </c>
      <c r="GX57" s="48">
        <f t="shared" ca="1" si="404"/>
        <v>0</v>
      </c>
      <c r="GY57" s="48">
        <f t="shared" ca="1" si="404"/>
        <v>0</v>
      </c>
      <c r="GZ57" s="48">
        <f t="shared" ca="1" si="404"/>
        <v>0</v>
      </c>
      <c r="HA57" s="68"/>
      <c r="HB57" s="148" t="str">
        <f t="shared" ca="1" si="74"/>
        <v>n/a</v>
      </c>
      <c r="HC57" s="148" t="str">
        <f t="shared" ca="1" si="405"/>
        <v>n/a</v>
      </c>
      <c r="HD57" s="148" t="str">
        <f t="shared" ca="1" si="76"/>
        <v>n/a</v>
      </c>
      <c r="HE57" s="148" t="str">
        <f t="shared" ca="1" si="406"/>
        <v>n/a</v>
      </c>
      <c r="HF57" s="148">
        <f t="shared" ca="1" si="407"/>
        <v>0.21868519278127749</v>
      </c>
      <c r="HG57" s="146"/>
      <c r="HH57" s="147"/>
      <c r="HI57" s="147"/>
      <c r="HJ57" s="147"/>
      <c r="HK57" s="148"/>
      <c r="HL57" s="147"/>
      <c r="HM57" s="147"/>
      <c r="HN57" s="147"/>
      <c r="HO57" s="148"/>
      <c r="HP57" s="146"/>
      <c r="HQ57" s="147"/>
      <c r="HR57" s="147"/>
      <c r="HS57" s="147"/>
      <c r="HT57" s="148"/>
      <c r="HU57" s="147"/>
      <c r="HV57" s="147"/>
      <c r="HW57" s="147"/>
      <c r="HX57" s="148"/>
      <c r="HY57" s="149"/>
      <c r="HZ57" s="148"/>
      <c r="IA57" s="148"/>
      <c r="IB57" s="150"/>
      <c r="IC57" s="148"/>
      <c r="ID57" s="150"/>
      <c r="IE57" s="148"/>
      <c r="IF57" s="151"/>
    </row>
    <row r="58" spans="1:240" s="36" customFormat="1" ht="14.45" customHeight="1">
      <c r="A58" s="39"/>
      <c r="B58" s="50" t="str">
        <f t="shared" si="376"/>
        <v>Residential_Whole House Efficiency_Various_Residential EE Kit_2017_Actual</v>
      </c>
      <c r="C58" s="50">
        <f>INDEX('Measure Inputs'!$D:$D,MATCH($B58,'Measure Inputs'!$B:$B,0))</f>
        <v>22</v>
      </c>
      <c r="D58" s="51" t="str">
        <f>'Measure Inputs'!G28</f>
        <v>Residential</v>
      </c>
      <c r="E58" s="51" t="str">
        <f>'Measure Inputs'!H28</f>
        <v>Whole House Efficiency</v>
      </c>
      <c r="F58" s="51" t="str">
        <f>'Measure Inputs'!I28</f>
        <v>Various</v>
      </c>
      <c r="G58" s="51" t="str">
        <f>'Measure Inputs'!J28</f>
        <v>Residential EE Kit</v>
      </c>
      <c r="H58" s="51">
        <f>'Measure Inputs'!K28</f>
        <v>2017</v>
      </c>
      <c r="I58" s="51" t="str">
        <f>'Measure Inputs'!L28</f>
        <v>Actual</v>
      </c>
      <c r="J58" s="37"/>
      <c r="K58" s="98" t="str">
        <f ca="1">INDEX(OFFSET('Measure Inputs'!$O$7,,,InputRows),$C58)</f>
        <v>Units</v>
      </c>
      <c r="L58" s="38">
        <f ca="1">INDEX(OFFSET('Measure Inputs'!$Q$7,,,InputRows),$C58)</f>
        <v>16</v>
      </c>
      <c r="M58" s="165">
        <f>INDEX('General Inputs'!$E$14:$E$15,MATCH(D58,'General Inputs'!$D$14:$D$15,0))</f>
        <v>1.0469999999999999</v>
      </c>
      <c r="N58" s="54">
        <f ca="1">INDEX(OFFSET('Measure Inputs'!$Y$7,,,InputRows),$C58)</f>
        <v>1</v>
      </c>
      <c r="O58" s="54">
        <f ca="1">INDEX(OFFSET('Measure Inputs'!$Z$7,,,InputRows),$C58)</f>
        <v>1</v>
      </c>
      <c r="P58" s="37"/>
      <c r="Q58" s="125">
        <f ca="1">CONVERT(INDEX(OFFSET('Measure Inputs'!$AB$7,,,InputRows),$C58),'Measure Inputs'!$AB$6,Q$8)*$L58</f>
        <v>6128</v>
      </c>
      <c r="R58" s="125">
        <f t="shared" ca="1" si="377"/>
        <v>6128</v>
      </c>
      <c r="S58" s="125">
        <f t="shared" ca="1" si="378"/>
        <v>6128</v>
      </c>
      <c r="T58" s="37"/>
      <c r="U58" s="125">
        <f ca="1">CONVERT(INDEX(OFFSET('Measure Inputs'!$AD$7,,,InputRows),$C58),'Measure Inputs'!$AD$6,U$8)*$L58</f>
        <v>0</v>
      </c>
      <c r="V58" s="125">
        <f t="shared" ca="1" si="379"/>
        <v>0</v>
      </c>
      <c r="W58" s="125">
        <f t="shared" ca="1" si="380"/>
        <v>0</v>
      </c>
      <c r="X58" s="37"/>
      <c r="Y58" s="125">
        <f ca="1">CONVERT(INDEX(OFFSET('Measure Inputs'!$AC$7,,,InputRows),$C58),'Measure Inputs'!$AC$6,Y$8)*$L58</f>
        <v>1.0399999999999996</v>
      </c>
      <c r="Z58" s="125">
        <f t="shared" ca="1" si="381"/>
        <v>1.0399999999999996</v>
      </c>
      <c r="AA58" s="125">
        <f t="shared" ca="1" si="382"/>
        <v>1.0399999999999996</v>
      </c>
      <c r="AB58" s="37"/>
      <c r="AC58" s="125">
        <f ca="1">CONVERT(INDEX(OFFSET('Measure Inputs'!$AE$7,,,InputRows),$C58),'Measure Inputs'!$AE$6,AC$8)*$L58</f>
        <v>0</v>
      </c>
      <c r="AD58" s="125">
        <f t="shared" ca="1" si="383"/>
        <v>0</v>
      </c>
      <c r="AE58" s="125">
        <f t="shared" ca="1" si="384"/>
        <v>0</v>
      </c>
      <c r="AF58" s="37"/>
      <c r="AG58" s="96">
        <f ca="1">INDEX(OFFSET('Measure Inputs'!$R$7,,,InputRows),$C58)</f>
        <v>9.6666666666666661</v>
      </c>
      <c r="AH58" s="96">
        <f ca="1">INDEX(OFFSET('Measure Inputs'!$S$7,,,InputRows),$C58)</f>
        <v>0</v>
      </c>
      <c r="AI58" s="96">
        <f t="shared" ca="1" si="385"/>
        <v>61280</v>
      </c>
      <c r="AJ58" s="99">
        <f ca="1">INDEX(OFFSET('Measure Inputs'!$T$7,,,InputRows),$C58)*$L58*$N58*$O58</f>
        <v>0</v>
      </c>
      <c r="AK58" s="99">
        <f ca="1">INDEX(OFFSET('Measure Inputs'!$U$7,,,InputRows),$C58)*$L58*$N58*$O58</f>
        <v>0</v>
      </c>
      <c r="AL58" s="99">
        <f ca="1">INDEX(OFFSET('Measure Inputs'!$V$7,,,InputRows),$C58)*$L58*$N58*$O58</f>
        <v>0</v>
      </c>
      <c r="AM58" s="99">
        <f ca="1">INDEX(OFFSET('Measure Inputs'!$W$7,,,InputRows),$C58)*$L58*$N58*$O58</f>
        <v>0</v>
      </c>
      <c r="AN58" s="99">
        <f ca="1">INDEX(OFFSET('Measure Inputs'!$X$7,,,InputRows),$C58)*$L58</f>
        <v>0</v>
      </c>
      <c r="AO58" s="99"/>
      <c r="AP58" s="99">
        <f t="shared" ca="1" si="386"/>
        <v>0</v>
      </c>
      <c r="AQ58" s="37"/>
      <c r="AR58" s="99">
        <f ca="1">SUMPRODUCT(--($CX$9:$EX$9=$H58)*$AJ58,'General Inputs'!$K$40:$BK$40)+SUMPRODUCT(--($CX$9:$EX$9=$H58+$AH58)*-$AK58,'General Inputs'!$K$43:$BK$43)</f>
        <v>0</v>
      </c>
      <c r="AS58" s="99">
        <f ca="1">CONVERT(SUMPRODUCT($CX58:$EX58,'General Inputs'!$K$29:$BK$29,'General Inputs'!$K$40:$BK$40)*$M58,$Q$8,'General Inputs'!$E$17)</f>
        <v>514.51720971534996</v>
      </c>
      <c r="AT58" s="99">
        <f ca="1">SUMPRODUCT(--($CX$9:$EX$9=$H58)*$AN58,'General Inputs'!$K$40:$BK$40)</f>
        <v>0</v>
      </c>
      <c r="AU58" s="99">
        <f>SUMPRODUCT(--($CX$9:$EX$9=$H58)*$AO58,'General Inputs'!$K$40:$BK$40)</f>
        <v>0</v>
      </c>
      <c r="AV58" s="99">
        <f ca="1">CONVERT(SUMPRODUCT($CX58:$EX58,'General Inputs'!$K$40:$BK$40,OFFSET('General Inputs'!$K$34:$BK$34,MATCH($D58,'General Inputs'!$J$34:$J$35,0)-1,)),$Q$8,'General Inputs'!$G$32)</f>
        <v>6409.3500747705502</v>
      </c>
      <c r="AW58" s="99">
        <f ca="1">CONVERT(SUMPRODUCT($CX58:$EX58,'General Inputs'!$K$27:$BK$27,'General Inputs'!$K$40:$BK$40)*$M58,$Q$8,'General Inputs'!$E$17)</f>
        <v>1314.7539531552584</v>
      </c>
      <c r="AX58" s="99">
        <f ca="1">CONVERT(SUMPRODUCT($EZ58:$GZ58,'General Inputs'!$K$28:$BK$28,'General Inputs'!$K$40:$BK$40)*$M58,$Q$8,'General Inputs'!$E$17)</f>
        <v>160.49173107730499</v>
      </c>
      <c r="AY58" s="97">
        <f ca="1">SUMPRODUCT($CX58:$EX58,'General Inputs'!$K$40:$BK$40)</f>
        <v>43107.056897346643</v>
      </c>
      <c r="AZ58" s="37"/>
      <c r="BA58" s="99">
        <f t="shared" ca="1" si="387"/>
        <v>1475.2456842325635</v>
      </c>
      <c r="BB58" s="101" t="e">
        <f t="shared" ca="1" si="388"/>
        <v>#DIV/0!</v>
      </c>
      <c r="BC58" s="99">
        <f t="shared" ca="1" si="309"/>
        <v>0</v>
      </c>
      <c r="BD58" s="99">
        <f t="shared" ca="1" si="310"/>
        <v>1475.2456842325635</v>
      </c>
      <c r="BE58" s="99">
        <f t="shared" ca="1" si="311"/>
        <v>1314.7539531552584</v>
      </c>
      <c r="BF58" s="99">
        <f t="shared" ca="1" si="312"/>
        <v>160.49173107730499</v>
      </c>
      <c r="BG58" s="99">
        <f t="shared" si="313"/>
        <v>0</v>
      </c>
      <c r="BH58" s="99">
        <f t="shared" ca="1" si="314"/>
        <v>0</v>
      </c>
      <c r="BI58" s="37"/>
      <c r="BJ58" s="99">
        <f t="shared" ca="1" si="389"/>
        <v>1989.7628939479134</v>
      </c>
      <c r="BK58" s="101" t="e">
        <f t="shared" ca="1" si="390"/>
        <v>#DIV/0!</v>
      </c>
      <c r="BL58" s="99">
        <f t="shared" ca="1" si="315"/>
        <v>0</v>
      </c>
      <c r="BM58" s="99">
        <f t="shared" ca="1" si="165"/>
        <v>1989.7628939479134</v>
      </c>
      <c r="BN58" s="99">
        <f t="shared" ca="1" si="316"/>
        <v>1314.7539531552584</v>
      </c>
      <c r="BO58" s="99">
        <f t="shared" ca="1" si="317"/>
        <v>160.49173107730499</v>
      </c>
      <c r="BP58" s="99">
        <f t="shared" ca="1" si="318"/>
        <v>514.51720971534996</v>
      </c>
      <c r="BQ58" s="99">
        <f t="shared" si="319"/>
        <v>0</v>
      </c>
      <c r="BR58" s="99">
        <f t="shared" ca="1" si="320"/>
        <v>0</v>
      </c>
      <c r="BS58" s="37"/>
      <c r="BT58" s="99">
        <f t="shared" ca="1" si="391"/>
        <v>6409.3500747705502</v>
      </c>
      <c r="BU58" s="101" t="e">
        <f t="shared" ca="1" si="392"/>
        <v>#DIV/0!</v>
      </c>
      <c r="BV58" s="101">
        <f t="shared" ca="1" si="321"/>
        <v>0</v>
      </c>
      <c r="BW58" s="99">
        <f t="shared" ca="1" si="322"/>
        <v>0</v>
      </c>
      <c r="BX58" s="99">
        <f t="shared" ca="1" si="323"/>
        <v>6409.3500747705502</v>
      </c>
      <c r="BY58" s="99">
        <f t="shared" ca="1" si="324"/>
        <v>6409.3500747705502</v>
      </c>
      <c r="BZ58" s="99">
        <f t="shared" ca="1" si="325"/>
        <v>0</v>
      </c>
      <c r="CA58" s="99">
        <f t="shared" ca="1" si="326"/>
        <v>0</v>
      </c>
      <c r="CB58" s="37"/>
      <c r="CC58" s="99">
        <f t="shared" ca="1" si="393"/>
        <v>1475.2456842325635</v>
      </c>
      <c r="CD58" s="101" t="e">
        <f t="shared" ca="1" si="394"/>
        <v>#DIV/0!</v>
      </c>
      <c r="CE58" s="102">
        <f t="shared" ca="1" si="327"/>
        <v>0</v>
      </c>
      <c r="CF58" s="99">
        <f t="shared" ca="1" si="328"/>
        <v>0</v>
      </c>
      <c r="CG58" s="99">
        <f t="shared" ca="1" si="329"/>
        <v>1475.2456842325635</v>
      </c>
      <c r="CH58" s="99">
        <f t="shared" ca="1" si="330"/>
        <v>1314.7539531552584</v>
      </c>
      <c r="CI58" s="99">
        <f t="shared" ca="1" si="71"/>
        <v>160.49173107730499</v>
      </c>
      <c r="CJ58" s="99">
        <f t="shared" ca="1" si="72"/>
        <v>0</v>
      </c>
      <c r="CK58" s="99">
        <f t="shared" si="331"/>
        <v>0</v>
      </c>
      <c r="CL58" s="37"/>
      <c r="CM58" s="99">
        <f t="shared" ca="1" si="395"/>
        <v>-4934.1043905379865</v>
      </c>
      <c r="CN58" s="101">
        <f t="shared" ca="1" si="396"/>
        <v>0.23017087021656812</v>
      </c>
      <c r="CO58" s="126"/>
      <c r="CP58" s="99">
        <f t="shared" ca="1" si="332"/>
        <v>6409.3500747705502</v>
      </c>
      <c r="CQ58" s="99">
        <f t="shared" ca="1" si="333"/>
        <v>1475.2456842325635</v>
      </c>
      <c r="CR58" s="99">
        <f t="shared" ca="1" si="334"/>
        <v>1314.7539531552584</v>
      </c>
      <c r="CS58" s="99">
        <f t="shared" ca="1" si="73"/>
        <v>160.49173107730499</v>
      </c>
      <c r="CT58" s="99">
        <f t="shared" ca="1" si="335"/>
        <v>6409.3500747705502</v>
      </c>
      <c r="CU58" s="99">
        <f t="shared" ca="1" si="336"/>
        <v>0</v>
      </c>
      <c r="CV58" s="99">
        <f t="shared" si="337"/>
        <v>0</v>
      </c>
      <c r="CW58" s="37"/>
      <c r="CX58" s="48">
        <f t="shared" ca="1" si="397"/>
        <v>6128</v>
      </c>
      <c r="CY58" s="48">
        <f t="shared" ca="1" si="397"/>
        <v>6128</v>
      </c>
      <c r="CZ58" s="48">
        <f t="shared" ca="1" si="397"/>
        <v>6128</v>
      </c>
      <c r="DA58" s="48">
        <f t="shared" ca="1" si="397"/>
        <v>6128</v>
      </c>
      <c r="DB58" s="48">
        <f t="shared" ca="1" si="397"/>
        <v>6128</v>
      </c>
      <c r="DC58" s="48">
        <f t="shared" ca="1" si="397"/>
        <v>6128</v>
      </c>
      <c r="DD58" s="48">
        <f t="shared" ca="1" si="397"/>
        <v>6128</v>
      </c>
      <c r="DE58" s="48">
        <f t="shared" ca="1" si="397"/>
        <v>6128</v>
      </c>
      <c r="DF58" s="48">
        <f t="shared" ca="1" si="397"/>
        <v>6128</v>
      </c>
      <c r="DG58" s="48">
        <f t="shared" ca="1" si="397"/>
        <v>6128</v>
      </c>
      <c r="DH58" s="48">
        <f t="shared" ca="1" si="397"/>
        <v>0</v>
      </c>
      <c r="DI58" s="48">
        <f t="shared" ca="1" si="397"/>
        <v>0</v>
      </c>
      <c r="DJ58" s="48">
        <f t="shared" ca="1" si="397"/>
        <v>0</v>
      </c>
      <c r="DK58" s="48">
        <f t="shared" ca="1" si="397"/>
        <v>0</v>
      </c>
      <c r="DL58" s="48">
        <f t="shared" ca="1" si="397"/>
        <v>0</v>
      </c>
      <c r="DM58" s="48">
        <f t="shared" ca="1" si="397"/>
        <v>0</v>
      </c>
      <c r="DN58" s="48">
        <f t="shared" ca="1" si="398"/>
        <v>0</v>
      </c>
      <c r="DO58" s="48">
        <f t="shared" ca="1" si="398"/>
        <v>0</v>
      </c>
      <c r="DP58" s="48">
        <f t="shared" ca="1" si="398"/>
        <v>0</v>
      </c>
      <c r="DQ58" s="48">
        <f t="shared" ca="1" si="398"/>
        <v>0</v>
      </c>
      <c r="DR58" s="48">
        <f t="shared" ca="1" si="398"/>
        <v>0</v>
      </c>
      <c r="DS58" s="48">
        <f t="shared" ca="1" si="398"/>
        <v>0</v>
      </c>
      <c r="DT58" s="48">
        <f t="shared" ca="1" si="398"/>
        <v>0</v>
      </c>
      <c r="DU58" s="48">
        <f t="shared" ca="1" si="398"/>
        <v>0</v>
      </c>
      <c r="DV58" s="48">
        <f t="shared" ca="1" si="398"/>
        <v>0</v>
      </c>
      <c r="DW58" s="48">
        <f t="shared" ca="1" si="398"/>
        <v>0</v>
      </c>
      <c r="DX58" s="48">
        <f t="shared" ca="1" si="398"/>
        <v>0</v>
      </c>
      <c r="DY58" s="48">
        <f t="shared" ca="1" si="398"/>
        <v>0</v>
      </c>
      <c r="DZ58" s="48">
        <f t="shared" ca="1" si="398"/>
        <v>0</v>
      </c>
      <c r="EA58" s="48">
        <f t="shared" ca="1" si="398"/>
        <v>0</v>
      </c>
      <c r="EB58" s="48">
        <f t="shared" ca="1" si="398"/>
        <v>0</v>
      </c>
      <c r="EC58" s="48">
        <f t="shared" ca="1" si="398"/>
        <v>0</v>
      </c>
      <c r="ED58" s="48">
        <f t="shared" ca="1" si="399"/>
        <v>0</v>
      </c>
      <c r="EE58" s="48">
        <f t="shared" ca="1" si="399"/>
        <v>0</v>
      </c>
      <c r="EF58" s="48">
        <f t="shared" ca="1" si="399"/>
        <v>0</v>
      </c>
      <c r="EG58" s="48">
        <f t="shared" ca="1" si="399"/>
        <v>0</v>
      </c>
      <c r="EH58" s="48">
        <f t="shared" ca="1" si="399"/>
        <v>0</v>
      </c>
      <c r="EI58" s="48">
        <f t="shared" ca="1" si="399"/>
        <v>0</v>
      </c>
      <c r="EJ58" s="48">
        <f t="shared" ca="1" si="399"/>
        <v>0</v>
      </c>
      <c r="EK58" s="48">
        <f t="shared" ca="1" si="399"/>
        <v>0</v>
      </c>
      <c r="EL58" s="48">
        <f t="shared" ca="1" si="399"/>
        <v>0</v>
      </c>
      <c r="EM58" s="48">
        <f t="shared" ca="1" si="399"/>
        <v>0</v>
      </c>
      <c r="EN58" s="48">
        <f t="shared" ca="1" si="399"/>
        <v>0</v>
      </c>
      <c r="EO58" s="48">
        <f t="shared" ca="1" si="399"/>
        <v>0</v>
      </c>
      <c r="EP58" s="48">
        <f t="shared" ca="1" si="399"/>
        <v>0</v>
      </c>
      <c r="EQ58" s="48">
        <f t="shared" ca="1" si="399"/>
        <v>0</v>
      </c>
      <c r="ER58" s="48">
        <f t="shared" ca="1" si="399"/>
        <v>0</v>
      </c>
      <c r="ES58" s="48">
        <f t="shared" ca="1" si="399"/>
        <v>0</v>
      </c>
      <c r="ET58" s="48">
        <f t="shared" ca="1" si="400"/>
        <v>0</v>
      </c>
      <c r="EU58" s="48">
        <f t="shared" ca="1" si="400"/>
        <v>0</v>
      </c>
      <c r="EV58" s="48">
        <f t="shared" ca="1" si="400"/>
        <v>0</v>
      </c>
      <c r="EW58" s="48">
        <f t="shared" ca="1" si="400"/>
        <v>0</v>
      </c>
      <c r="EX58" s="48">
        <f t="shared" ca="1" si="400"/>
        <v>0</v>
      </c>
      <c r="EY58" s="68"/>
      <c r="EZ58" s="48">
        <f t="shared" ca="1" si="401"/>
        <v>1.0399999999999996</v>
      </c>
      <c r="FA58" s="48">
        <f t="shared" ca="1" si="401"/>
        <v>1.0399999999999996</v>
      </c>
      <c r="FB58" s="48">
        <f t="shared" ca="1" si="401"/>
        <v>1.0399999999999996</v>
      </c>
      <c r="FC58" s="48">
        <f t="shared" ca="1" si="401"/>
        <v>1.0399999999999996</v>
      </c>
      <c r="FD58" s="48">
        <f t="shared" ca="1" si="401"/>
        <v>1.0399999999999996</v>
      </c>
      <c r="FE58" s="48">
        <f t="shared" ca="1" si="401"/>
        <v>1.0399999999999996</v>
      </c>
      <c r="FF58" s="48">
        <f t="shared" ca="1" si="401"/>
        <v>1.0399999999999996</v>
      </c>
      <c r="FG58" s="48">
        <f t="shared" ca="1" si="401"/>
        <v>1.0399999999999996</v>
      </c>
      <c r="FH58" s="48">
        <f t="shared" ca="1" si="401"/>
        <v>1.0399999999999996</v>
      </c>
      <c r="FI58" s="48">
        <f t="shared" ca="1" si="401"/>
        <v>1.0399999999999996</v>
      </c>
      <c r="FJ58" s="48">
        <f t="shared" ca="1" si="401"/>
        <v>0</v>
      </c>
      <c r="FK58" s="48">
        <f t="shared" ca="1" si="401"/>
        <v>0</v>
      </c>
      <c r="FL58" s="48">
        <f t="shared" ca="1" si="401"/>
        <v>0</v>
      </c>
      <c r="FM58" s="48">
        <f t="shared" ca="1" si="401"/>
        <v>0</v>
      </c>
      <c r="FN58" s="48">
        <f t="shared" ca="1" si="401"/>
        <v>0</v>
      </c>
      <c r="FO58" s="48">
        <f t="shared" ca="1" si="401"/>
        <v>0</v>
      </c>
      <c r="FP58" s="48">
        <f t="shared" ca="1" si="402"/>
        <v>0</v>
      </c>
      <c r="FQ58" s="48">
        <f t="shared" ca="1" si="402"/>
        <v>0</v>
      </c>
      <c r="FR58" s="48">
        <f t="shared" ca="1" si="402"/>
        <v>0</v>
      </c>
      <c r="FS58" s="48">
        <f t="shared" ca="1" si="402"/>
        <v>0</v>
      </c>
      <c r="FT58" s="48">
        <f t="shared" ca="1" si="402"/>
        <v>0</v>
      </c>
      <c r="FU58" s="48">
        <f t="shared" ca="1" si="402"/>
        <v>0</v>
      </c>
      <c r="FV58" s="48">
        <f t="shared" ca="1" si="402"/>
        <v>0</v>
      </c>
      <c r="FW58" s="48">
        <f t="shared" ca="1" si="402"/>
        <v>0</v>
      </c>
      <c r="FX58" s="48">
        <f t="shared" ca="1" si="402"/>
        <v>0</v>
      </c>
      <c r="FY58" s="48">
        <f t="shared" ca="1" si="402"/>
        <v>0</v>
      </c>
      <c r="FZ58" s="48">
        <f t="shared" ca="1" si="402"/>
        <v>0</v>
      </c>
      <c r="GA58" s="48">
        <f t="shared" ca="1" si="402"/>
        <v>0</v>
      </c>
      <c r="GB58" s="48">
        <f t="shared" ca="1" si="402"/>
        <v>0</v>
      </c>
      <c r="GC58" s="48">
        <f t="shared" ca="1" si="402"/>
        <v>0</v>
      </c>
      <c r="GD58" s="48">
        <f t="shared" ca="1" si="402"/>
        <v>0</v>
      </c>
      <c r="GE58" s="48">
        <f t="shared" ca="1" si="402"/>
        <v>0</v>
      </c>
      <c r="GF58" s="48">
        <f t="shared" ca="1" si="403"/>
        <v>0</v>
      </c>
      <c r="GG58" s="48">
        <f t="shared" ca="1" si="403"/>
        <v>0</v>
      </c>
      <c r="GH58" s="48">
        <f t="shared" ca="1" si="403"/>
        <v>0</v>
      </c>
      <c r="GI58" s="48">
        <f t="shared" ca="1" si="403"/>
        <v>0</v>
      </c>
      <c r="GJ58" s="48">
        <f t="shared" ca="1" si="403"/>
        <v>0</v>
      </c>
      <c r="GK58" s="48">
        <f t="shared" ca="1" si="403"/>
        <v>0</v>
      </c>
      <c r="GL58" s="48">
        <f t="shared" ca="1" si="403"/>
        <v>0</v>
      </c>
      <c r="GM58" s="48">
        <f t="shared" ca="1" si="403"/>
        <v>0</v>
      </c>
      <c r="GN58" s="48">
        <f t="shared" ca="1" si="403"/>
        <v>0</v>
      </c>
      <c r="GO58" s="48">
        <f t="shared" ca="1" si="403"/>
        <v>0</v>
      </c>
      <c r="GP58" s="48">
        <f t="shared" ca="1" si="403"/>
        <v>0</v>
      </c>
      <c r="GQ58" s="48">
        <f t="shared" ca="1" si="403"/>
        <v>0</v>
      </c>
      <c r="GR58" s="48">
        <f t="shared" ca="1" si="403"/>
        <v>0</v>
      </c>
      <c r="GS58" s="48">
        <f t="shared" ca="1" si="403"/>
        <v>0</v>
      </c>
      <c r="GT58" s="48">
        <f t="shared" ca="1" si="403"/>
        <v>0</v>
      </c>
      <c r="GU58" s="48">
        <f t="shared" ca="1" si="403"/>
        <v>0</v>
      </c>
      <c r="GV58" s="48">
        <f t="shared" ca="1" si="404"/>
        <v>0</v>
      </c>
      <c r="GW58" s="48">
        <f t="shared" ca="1" si="404"/>
        <v>0</v>
      </c>
      <c r="GX58" s="48">
        <f t="shared" ca="1" si="404"/>
        <v>0</v>
      </c>
      <c r="GY58" s="48">
        <f t="shared" ca="1" si="404"/>
        <v>0</v>
      </c>
      <c r="GZ58" s="48">
        <f t="shared" ca="1" si="404"/>
        <v>0</v>
      </c>
      <c r="HA58" s="68"/>
      <c r="HB58" s="148" t="str">
        <f t="shared" ca="1" si="74"/>
        <v>n/a</v>
      </c>
      <c r="HC58" s="148" t="str">
        <f t="shared" ca="1" si="405"/>
        <v>n/a</v>
      </c>
      <c r="HD58" s="148" t="str">
        <f t="shared" ca="1" si="76"/>
        <v>n/a</v>
      </c>
      <c r="HE58" s="148" t="str">
        <f t="shared" ca="1" si="406"/>
        <v>n/a</v>
      </c>
      <c r="HF58" s="148">
        <f t="shared" ca="1" si="407"/>
        <v>0.23017087021656812</v>
      </c>
      <c r="HG58" s="146"/>
      <c r="HH58" s="147"/>
      <c r="HI58" s="147"/>
      <c r="HJ58" s="147"/>
      <c r="HK58" s="148"/>
      <c r="HL58" s="147"/>
      <c r="HM58" s="147"/>
      <c r="HN58" s="147"/>
      <c r="HO58" s="148"/>
      <c r="HP58" s="146"/>
      <c r="HQ58" s="147"/>
      <c r="HR58" s="147"/>
      <c r="HS58" s="147"/>
      <c r="HT58" s="148"/>
      <c r="HU58" s="147"/>
      <c r="HV58" s="147"/>
      <c r="HW58" s="147"/>
      <c r="HX58" s="148"/>
      <c r="HY58" s="149"/>
      <c r="HZ58" s="148"/>
      <c r="IA58" s="148"/>
      <c r="IB58" s="150"/>
      <c r="IC58" s="148"/>
      <c r="ID58" s="150"/>
      <c r="IE58" s="148"/>
      <c r="IF58" s="151"/>
    </row>
    <row r="59" spans="1:240" s="36" customFormat="1" ht="14.45" customHeight="1">
      <c r="A59" s="39"/>
      <c r="B59" s="50" t="str">
        <f t="shared" si="376"/>
        <v>Residential_Residential Audit_Various_Residential Audit_2017_Actual</v>
      </c>
      <c r="C59" s="50">
        <f>INDEX('Measure Inputs'!$D:$D,MATCH($B59,'Measure Inputs'!$B:$B,0))</f>
        <v>23</v>
      </c>
      <c r="D59" s="51" t="str">
        <f>'Measure Inputs'!G29</f>
        <v>Residential</v>
      </c>
      <c r="E59" s="51" t="str">
        <f>'Measure Inputs'!H29</f>
        <v>Residential Audit</v>
      </c>
      <c r="F59" s="51" t="str">
        <f>'Measure Inputs'!I29</f>
        <v>Various</v>
      </c>
      <c r="G59" s="51" t="str">
        <f>'Measure Inputs'!J29</f>
        <v>Residential Audit</v>
      </c>
      <c r="H59" s="51">
        <f>'Measure Inputs'!K29</f>
        <v>2017</v>
      </c>
      <c r="I59" s="51" t="str">
        <f>'Measure Inputs'!L29</f>
        <v>Actual</v>
      </c>
      <c r="J59" s="37"/>
      <c r="K59" s="98" t="str">
        <f ca="1">INDEX(OFFSET('Measure Inputs'!$O$7,,,InputRows),$C59)</f>
        <v>Units</v>
      </c>
      <c r="L59" s="38">
        <f ca="1">INDEX(OFFSET('Measure Inputs'!$Q$7,,,InputRows),$C59)</f>
        <v>0</v>
      </c>
      <c r="M59" s="165">
        <f>INDEX('General Inputs'!$E$14:$E$15,MATCH(D59,'General Inputs'!$D$14:$D$15,0))</f>
        <v>1.0469999999999999</v>
      </c>
      <c r="N59" s="54">
        <f ca="1">INDEX(OFFSET('Measure Inputs'!$Y$7,,,InputRows),$C59)</f>
        <v>1</v>
      </c>
      <c r="O59" s="54">
        <f ca="1">INDEX(OFFSET('Measure Inputs'!$Z$7,,,InputRows),$C59)</f>
        <v>1</v>
      </c>
      <c r="P59" s="37"/>
      <c r="Q59" s="125">
        <f ca="1">CONVERT(INDEX(OFFSET('Measure Inputs'!$AB$7,,,InputRows),$C59),'Measure Inputs'!$AB$6,Q$8)*$L59</f>
        <v>0</v>
      </c>
      <c r="R59" s="125">
        <f t="shared" ca="1" si="377"/>
        <v>0</v>
      </c>
      <c r="S59" s="125">
        <f t="shared" ca="1" si="378"/>
        <v>0</v>
      </c>
      <c r="T59" s="37"/>
      <c r="U59" s="125">
        <f ca="1">CONVERT(INDEX(OFFSET('Measure Inputs'!$AD$7,,,InputRows),$C59),'Measure Inputs'!$AD$6,U$8)*$L59</f>
        <v>0</v>
      </c>
      <c r="V59" s="125">
        <f t="shared" ca="1" si="379"/>
        <v>0</v>
      </c>
      <c r="W59" s="125">
        <f t="shared" ca="1" si="380"/>
        <v>0</v>
      </c>
      <c r="X59" s="37"/>
      <c r="Y59" s="125">
        <f ca="1">CONVERT(INDEX(OFFSET('Measure Inputs'!$AC$7,,,InputRows),$C59),'Measure Inputs'!$AC$6,Y$8)*$L59</f>
        <v>0</v>
      </c>
      <c r="Z59" s="125">
        <f t="shared" ca="1" si="381"/>
        <v>0</v>
      </c>
      <c r="AA59" s="125">
        <f t="shared" ca="1" si="382"/>
        <v>0</v>
      </c>
      <c r="AB59" s="37"/>
      <c r="AC59" s="125">
        <f ca="1">CONVERT(INDEX(OFFSET('Measure Inputs'!$AE$7,,,InputRows),$C59),'Measure Inputs'!$AE$6,AC$8)*$L59</f>
        <v>0</v>
      </c>
      <c r="AD59" s="125">
        <f t="shared" ca="1" si="383"/>
        <v>0</v>
      </c>
      <c r="AE59" s="125">
        <f t="shared" ca="1" si="384"/>
        <v>0</v>
      </c>
      <c r="AF59" s="37"/>
      <c r="AG59" s="96">
        <f ca="1">INDEX(OFFSET('Measure Inputs'!$R$7,,,InputRows),$C59)</f>
        <v>1</v>
      </c>
      <c r="AH59" s="96">
        <f ca="1">INDEX(OFFSET('Measure Inputs'!$S$7,,,InputRows),$C59)</f>
        <v>0</v>
      </c>
      <c r="AI59" s="96">
        <f t="shared" ca="1" si="385"/>
        <v>0</v>
      </c>
      <c r="AJ59" s="99">
        <f ca="1">INDEX(OFFSET('Measure Inputs'!$T$7,,,InputRows),$C59)*$L59*$N59*$O59</f>
        <v>0</v>
      </c>
      <c r="AK59" s="99">
        <f ca="1">INDEX(OFFSET('Measure Inputs'!$U$7,,,InputRows),$C59)*$L59*$N59*$O59</f>
        <v>0</v>
      </c>
      <c r="AL59" s="99">
        <f ca="1">INDEX(OFFSET('Measure Inputs'!$V$7,,,InputRows),$C59)*$L59*$N59*$O59</f>
        <v>0</v>
      </c>
      <c r="AM59" s="99">
        <f ca="1">INDEX(OFFSET('Measure Inputs'!$W$7,,,InputRows),$C59)*$L59*$N59*$O59</f>
        <v>0</v>
      </c>
      <c r="AN59" s="99">
        <f ca="1">INDEX(OFFSET('Measure Inputs'!$X$7,,,InputRows),$C59)*$L59</f>
        <v>0</v>
      </c>
      <c r="AO59" s="99"/>
      <c r="AP59" s="99">
        <f t="shared" ca="1" si="386"/>
        <v>0</v>
      </c>
      <c r="AQ59" s="37"/>
      <c r="AR59" s="99">
        <f ca="1">SUMPRODUCT(--($CX$9:$EX$9=$H59)*$AJ59,'General Inputs'!$K$40:$BK$40)+SUMPRODUCT(--($CX$9:$EX$9=$H59+$AH59)*-$AK59,'General Inputs'!$K$43:$BK$43)</f>
        <v>0</v>
      </c>
      <c r="AS59" s="99">
        <f ca="1">CONVERT(SUMPRODUCT($CX59:$EX59,'General Inputs'!$K$29:$BK$29,'General Inputs'!$K$40:$BK$40)*$M59,$Q$8,'General Inputs'!$E$17)</f>
        <v>0</v>
      </c>
      <c r="AT59" s="99">
        <f ca="1">SUMPRODUCT(--($CX$9:$EX$9=$H59)*$AN59,'General Inputs'!$K$40:$BK$40)</f>
        <v>0</v>
      </c>
      <c r="AU59" s="99">
        <f>SUMPRODUCT(--($CX$9:$EX$9=$H59)*$AO59,'General Inputs'!$K$40:$BK$40)</f>
        <v>0</v>
      </c>
      <c r="AV59" s="99">
        <f ca="1">CONVERT(SUMPRODUCT($CX59:$EX59,'General Inputs'!$K$40:$BK$40,OFFSET('General Inputs'!$K$34:$BK$34,MATCH($D59,'General Inputs'!$J$34:$J$35,0)-1,)),$Q$8,'General Inputs'!$G$32)</f>
        <v>0</v>
      </c>
      <c r="AW59" s="99">
        <f ca="1">CONVERT(SUMPRODUCT($CX59:$EX59,'General Inputs'!$K$27:$BK$27,'General Inputs'!$K$40:$BK$40)*$M59,$Q$8,'General Inputs'!$E$17)</f>
        <v>0</v>
      </c>
      <c r="AX59" s="99">
        <f ca="1">CONVERT(SUMPRODUCT($EZ59:$GZ59,'General Inputs'!$K$28:$BK$28,'General Inputs'!$K$40:$BK$40)*$M59,$Q$8,'General Inputs'!$E$17)</f>
        <v>0</v>
      </c>
      <c r="AY59" s="97">
        <f ca="1">SUMPRODUCT($CX59:$EX59,'General Inputs'!$K$40:$BK$40)</f>
        <v>0</v>
      </c>
      <c r="AZ59" s="37"/>
      <c r="BA59" s="99">
        <f t="shared" ca="1" si="387"/>
        <v>0</v>
      </c>
      <c r="BB59" s="101" t="e">
        <f t="shared" ca="1" si="388"/>
        <v>#DIV/0!</v>
      </c>
      <c r="BC59" s="99">
        <f t="shared" ca="1" si="309"/>
        <v>0</v>
      </c>
      <c r="BD59" s="99">
        <f t="shared" ca="1" si="310"/>
        <v>0</v>
      </c>
      <c r="BE59" s="99">
        <f t="shared" ca="1" si="311"/>
        <v>0</v>
      </c>
      <c r="BF59" s="99">
        <f t="shared" ca="1" si="312"/>
        <v>0</v>
      </c>
      <c r="BG59" s="99">
        <f t="shared" si="313"/>
        <v>0</v>
      </c>
      <c r="BH59" s="99">
        <f t="shared" ca="1" si="314"/>
        <v>0</v>
      </c>
      <c r="BI59" s="37"/>
      <c r="BJ59" s="99">
        <f t="shared" ca="1" si="389"/>
        <v>0</v>
      </c>
      <c r="BK59" s="101" t="e">
        <f t="shared" ca="1" si="390"/>
        <v>#DIV/0!</v>
      </c>
      <c r="BL59" s="99">
        <f t="shared" ca="1" si="315"/>
        <v>0</v>
      </c>
      <c r="BM59" s="99">
        <f t="shared" ca="1" si="165"/>
        <v>0</v>
      </c>
      <c r="BN59" s="99">
        <f t="shared" ca="1" si="316"/>
        <v>0</v>
      </c>
      <c r="BO59" s="99">
        <f t="shared" ca="1" si="317"/>
        <v>0</v>
      </c>
      <c r="BP59" s="99">
        <f t="shared" ca="1" si="318"/>
        <v>0</v>
      </c>
      <c r="BQ59" s="99">
        <f t="shared" si="319"/>
        <v>0</v>
      </c>
      <c r="BR59" s="99">
        <f t="shared" ca="1" si="320"/>
        <v>0</v>
      </c>
      <c r="BS59" s="37"/>
      <c r="BT59" s="99">
        <f t="shared" ca="1" si="391"/>
        <v>0</v>
      </c>
      <c r="BU59" s="101" t="e">
        <f t="shared" ca="1" si="392"/>
        <v>#DIV/0!</v>
      </c>
      <c r="BV59" s="101" t="e">
        <f t="shared" ca="1" si="321"/>
        <v>#DIV/0!</v>
      </c>
      <c r="BW59" s="99">
        <f t="shared" ca="1" si="322"/>
        <v>0</v>
      </c>
      <c r="BX59" s="99">
        <f t="shared" ca="1" si="323"/>
        <v>0</v>
      </c>
      <c r="BY59" s="99">
        <f t="shared" ca="1" si="324"/>
        <v>0</v>
      </c>
      <c r="BZ59" s="99">
        <f t="shared" ca="1" si="325"/>
        <v>0</v>
      </c>
      <c r="CA59" s="99">
        <f t="shared" ca="1" si="326"/>
        <v>0</v>
      </c>
      <c r="CB59" s="37"/>
      <c r="CC59" s="99">
        <f t="shared" ca="1" si="393"/>
        <v>0</v>
      </c>
      <c r="CD59" s="101" t="e">
        <f t="shared" ca="1" si="394"/>
        <v>#DIV/0!</v>
      </c>
      <c r="CE59" s="102" t="e">
        <f t="shared" ca="1" si="327"/>
        <v>#DIV/0!</v>
      </c>
      <c r="CF59" s="99">
        <f t="shared" ca="1" si="328"/>
        <v>0</v>
      </c>
      <c r="CG59" s="99">
        <f t="shared" ca="1" si="329"/>
        <v>0</v>
      </c>
      <c r="CH59" s="99">
        <f t="shared" ca="1" si="330"/>
        <v>0</v>
      </c>
      <c r="CI59" s="99">
        <f t="shared" ca="1" si="71"/>
        <v>0</v>
      </c>
      <c r="CJ59" s="99">
        <f t="shared" ca="1" si="72"/>
        <v>0</v>
      </c>
      <c r="CK59" s="99">
        <f t="shared" si="331"/>
        <v>0</v>
      </c>
      <c r="CL59" s="37"/>
      <c r="CM59" s="99">
        <f t="shared" ca="1" si="395"/>
        <v>0</v>
      </c>
      <c r="CN59" s="101" t="e">
        <f t="shared" ca="1" si="396"/>
        <v>#DIV/0!</v>
      </c>
      <c r="CO59" s="126"/>
      <c r="CP59" s="99">
        <f t="shared" ca="1" si="332"/>
        <v>0</v>
      </c>
      <c r="CQ59" s="99">
        <f t="shared" ca="1" si="333"/>
        <v>0</v>
      </c>
      <c r="CR59" s="99">
        <f t="shared" ca="1" si="334"/>
        <v>0</v>
      </c>
      <c r="CS59" s="99">
        <f t="shared" ca="1" si="73"/>
        <v>0</v>
      </c>
      <c r="CT59" s="99">
        <f t="shared" ca="1" si="335"/>
        <v>0</v>
      </c>
      <c r="CU59" s="99">
        <f t="shared" ca="1" si="336"/>
        <v>0</v>
      </c>
      <c r="CV59" s="99">
        <f t="shared" si="337"/>
        <v>0</v>
      </c>
      <c r="CW59" s="37"/>
      <c r="CX59" s="48">
        <f t="shared" ca="1" si="397"/>
        <v>0</v>
      </c>
      <c r="CY59" s="48">
        <f t="shared" ca="1" si="397"/>
        <v>0</v>
      </c>
      <c r="CZ59" s="48">
        <f t="shared" ca="1" si="397"/>
        <v>0</v>
      </c>
      <c r="DA59" s="48">
        <f t="shared" ca="1" si="397"/>
        <v>0</v>
      </c>
      <c r="DB59" s="48">
        <f t="shared" ca="1" si="397"/>
        <v>0</v>
      </c>
      <c r="DC59" s="48">
        <f t="shared" ca="1" si="397"/>
        <v>0</v>
      </c>
      <c r="DD59" s="48">
        <f t="shared" ca="1" si="397"/>
        <v>0</v>
      </c>
      <c r="DE59" s="48">
        <f t="shared" ca="1" si="397"/>
        <v>0</v>
      </c>
      <c r="DF59" s="48">
        <f t="shared" ca="1" si="397"/>
        <v>0</v>
      </c>
      <c r="DG59" s="48">
        <f t="shared" ca="1" si="397"/>
        <v>0</v>
      </c>
      <c r="DH59" s="48">
        <f t="shared" ca="1" si="397"/>
        <v>0</v>
      </c>
      <c r="DI59" s="48">
        <f t="shared" ca="1" si="397"/>
        <v>0</v>
      </c>
      <c r="DJ59" s="48">
        <f t="shared" ca="1" si="397"/>
        <v>0</v>
      </c>
      <c r="DK59" s="48">
        <f t="shared" ca="1" si="397"/>
        <v>0</v>
      </c>
      <c r="DL59" s="48">
        <f t="shared" ca="1" si="397"/>
        <v>0</v>
      </c>
      <c r="DM59" s="48">
        <f t="shared" ref="DM59:EB75" ca="1" si="408">IF(AND($H59&lt;=DM$9,$H59+$AG59&gt;DM$9),IF(AND($H59+$AH59&lt;=DM$9,$AH59&gt;0),$W59,$S59),0)</f>
        <v>0</v>
      </c>
      <c r="DN59" s="48">
        <f t="shared" ca="1" si="398"/>
        <v>0</v>
      </c>
      <c r="DO59" s="48">
        <f t="shared" ca="1" si="398"/>
        <v>0</v>
      </c>
      <c r="DP59" s="48">
        <f t="shared" ca="1" si="398"/>
        <v>0</v>
      </c>
      <c r="DQ59" s="48">
        <f t="shared" ca="1" si="398"/>
        <v>0</v>
      </c>
      <c r="DR59" s="48">
        <f t="shared" ca="1" si="398"/>
        <v>0</v>
      </c>
      <c r="DS59" s="48">
        <f t="shared" ca="1" si="398"/>
        <v>0</v>
      </c>
      <c r="DT59" s="48">
        <f t="shared" ca="1" si="398"/>
        <v>0</v>
      </c>
      <c r="DU59" s="48">
        <f t="shared" ca="1" si="398"/>
        <v>0</v>
      </c>
      <c r="DV59" s="48">
        <f t="shared" ca="1" si="398"/>
        <v>0</v>
      </c>
      <c r="DW59" s="48">
        <f t="shared" ca="1" si="398"/>
        <v>0</v>
      </c>
      <c r="DX59" s="48">
        <f t="shared" ca="1" si="398"/>
        <v>0</v>
      </c>
      <c r="DY59" s="48">
        <f t="shared" ca="1" si="398"/>
        <v>0</v>
      </c>
      <c r="DZ59" s="48">
        <f t="shared" ca="1" si="398"/>
        <v>0</v>
      </c>
      <c r="EA59" s="48">
        <f t="shared" ca="1" si="398"/>
        <v>0</v>
      </c>
      <c r="EB59" s="48">
        <f t="shared" ca="1" si="398"/>
        <v>0</v>
      </c>
      <c r="EC59" s="48">
        <f t="shared" ref="EC59:ER75" ca="1" si="409">IF(AND($H59&lt;=EC$9,$H59+$AG59&gt;EC$9),IF(AND($H59+$AH59&lt;=EC$9,$AH59&gt;0),$W59,$S59),0)</f>
        <v>0</v>
      </c>
      <c r="ED59" s="48">
        <f t="shared" ca="1" si="399"/>
        <v>0</v>
      </c>
      <c r="EE59" s="48">
        <f t="shared" ca="1" si="399"/>
        <v>0</v>
      </c>
      <c r="EF59" s="48">
        <f t="shared" ca="1" si="399"/>
        <v>0</v>
      </c>
      <c r="EG59" s="48">
        <f t="shared" ca="1" si="399"/>
        <v>0</v>
      </c>
      <c r="EH59" s="48">
        <f t="shared" ca="1" si="399"/>
        <v>0</v>
      </c>
      <c r="EI59" s="48">
        <f t="shared" ca="1" si="399"/>
        <v>0</v>
      </c>
      <c r="EJ59" s="48">
        <f t="shared" ca="1" si="399"/>
        <v>0</v>
      </c>
      <c r="EK59" s="48">
        <f t="shared" ca="1" si="399"/>
        <v>0</v>
      </c>
      <c r="EL59" s="48">
        <f t="shared" ca="1" si="399"/>
        <v>0</v>
      </c>
      <c r="EM59" s="48">
        <f t="shared" ca="1" si="399"/>
        <v>0</v>
      </c>
      <c r="EN59" s="48">
        <f t="shared" ca="1" si="399"/>
        <v>0</v>
      </c>
      <c r="EO59" s="48">
        <f t="shared" ca="1" si="399"/>
        <v>0</v>
      </c>
      <c r="EP59" s="48">
        <f t="shared" ca="1" si="399"/>
        <v>0</v>
      </c>
      <c r="EQ59" s="48">
        <f t="shared" ca="1" si="399"/>
        <v>0</v>
      </c>
      <c r="ER59" s="48">
        <f t="shared" ca="1" si="399"/>
        <v>0</v>
      </c>
      <c r="ES59" s="48">
        <f t="shared" ref="ES59:EX100" ca="1" si="410">IF(AND($H59&lt;=ES$9,$H59+$AG59&gt;ES$9),IF(AND($H59+$AH59&lt;=ES$9,$AH59&gt;0),$W59,$S59),0)</f>
        <v>0</v>
      </c>
      <c r="ET59" s="48">
        <f t="shared" ca="1" si="400"/>
        <v>0</v>
      </c>
      <c r="EU59" s="48">
        <f t="shared" ca="1" si="400"/>
        <v>0</v>
      </c>
      <c r="EV59" s="48">
        <f t="shared" ca="1" si="400"/>
        <v>0</v>
      </c>
      <c r="EW59" s="48">
        <f t="shared" ca="1" si="400"/>
        <v>0</v>
      </c>
      <c r="EX59" s="48">
        <f t="shared" ca="1" si="400"/>
        <v>0</v>
      </c>
      <c r="EY59" s="68"/>
      <c r="EZ59" s="48">
        <f t="shared" ca="1" si="401"/>
        <v>0</v>
      </c>
      <c r="FA59" s="48">
        <f t="shared" ca="1" si="401"/>
        <v>0</v>
      </c>
      <c r="FB59" s="48">
        <f t="shared" ca="1" si="401"/>
        <v>0</v>
      </c>
      <c r="FC59" s="48">
        <f t="shared" ca="1" si="401"/>
        <v>0</v>
      </c>
      <c r="FD59" s="48">
        <f t="shared" ca="1" si="401"/>
        <v>0</v>
      </c>
      <c r="FE59" s="48">
        <f t="shared" ca="1" si="401"/>
        <v>0</v>
      </c>
      <c r="FF59" s="48">
        <f t="shared" ca="1" si="401"/>
        <v>0</v>
      </c>
      <c r="FG59" s="48">
        <f t="shared" ca="1" si="401"/>
        <v>0</v>
      </c>
      <c r="FH59" s="48">
        <f t="shared" ca="1" si="401"/>
        <v>0</v>
      </c>
      <c r="FI59" s="48">
        <f t="shared" ca="1" si="401"/>
        <v>0</v>
      </c>
      <c r="FJ59" s="48">
        <f t="shared" ca="1" si="401"/>
        <v>0</v>
      </c>
      <c r="FK59" s="48">
        <f t="shared" ca="1" si="401"/>
        <v>0</v>
      </c>
      <c r="FL59" s="48">
        <f t="shared" ca="1" si="401"/>
        <v>0</v>
      </c>
      <c r="FM59" s="48">
        <f t="shared" ca="1" si="401"/>
        <v>0</v>
      </c>
      <c r="FN59" s="48">
        <f t="shared" ca="1" si="401"/>
        <v>0</v>
      </c>
      <c r="FO59" s="48">
        <f t="shared" ref="FO59:GD75" ca="1" si="411">IF(AND($H59&lt;=FO$9,$H59+$AG59&gt;FO$9),IF(AND($H59+$AH59&lt;=FO$9,$AH59&gt;0),$AE59,$AA59),0)</f>
        <v>0</v>
      </c>
      <c r="FP59" s="48">
        <f t="shared" ca="1" si="402"/>
        <v>0</v>
      </c>
      <c r="FQ59" s="48">
        <f t="shared" ca="1" si="402"/>
        <v>0</v>
      </c>
      <c r="FR59" s="48">
        <f t="shared" ca="1" si="402"/>
        <v>0</v>
      </c>
      <c r="FS59" s="48">
        <f t="shared" ca="1" si="402"/>
        <v>0</v>
      </c>
      <c r="FT59" s="48">
        <f t="shared" ca="1" si="402"/>
        <v>0</v>
      </c>
      <c r="FU59" s="48">
        <f t="shared" ca="1" si="402"/>
        <v>0</v>
      </c>
      <c r="FV59" s="48">
        <f t="shared" ca="1" si="402"/>
        <v>0</v>
      </c>
      <c r="FW59" s="48">
        <f t="shared" ca="1" si="402"/>
        <v>0</v>
      </c>
      <c r="FX59" s="48">
        <f t="shared" ca="1" si="402"/>
        <v>0</v>
      </c>
      <c r="FY59" s="48">
        <f t="shared" ca="1" si="402"/>
        <v>0</v>
      </c>
      <c r="FZ59" s="48">
        <f t="shared" ca="1" si="402"/>
        <v>0</v>
      </c>
      <c r="GA59" s="48">
        <f t="shared" ca="1" si="402"/>
        <v>0</v>
      </c>
      <c r="GB59" s="48">
        <f t="shared" ca="1" si="402"/>
        <v>0</v>
      </c>
      <c r="GC59" s="48">
        <f t="shared" ca="1" si="402"/>
        <v>0</v>
      </c>
      <c r="GD59" s="48">
        <f t="shared" ca="1" si="402"/>
        <v>0</v>
      </c>
      <c r="GE59" s="48">
        <f t="shared" ref="GE59:GT75" ca="1" si="412">IF(AND($H59&lt;=GE$9,$H59+$AG59&gt;GE$9),IF(AND($H59+$AH59&lt;=GE$9,$AH59&gt;0),$AE59,$AA59),0)</f>
        <v>0</v>
      </c>
      <c r="GF59" s="48">
        <f t="shared" ca="1" si="403"/>
        <v>0</v>
      </c>
      <c r="GG59" s="48">
        <f t="shared" ca="1" si="403"/>
        <v>0</v>
      </c>
      <c r="GH59" s="48">
        <f t="shared" ca="1" si="403"/>
        <v>0</v>
      </c>
      <c r="GI59" s="48">
        <f t="shared" ca="1" si="403"/>
        <v>0</v>
      </c>
      <c r="GJ59" s="48">
        <f t="shared" ca="1" si="403"/>
        <v>0</v>
      </c>
      <c r="GK59" s="48">
        <f t="shared" ca="1" si="403"/>
        <v>0</v>
      </c>
      <c r="GL59" s="48">
        <f t="shared" ca="1" si="403"/>
        <v>0</v>
      </c>
      <c r="GM59" s="48">
        <f t="shared" ca="1" si="403"/>
        <v>0</v>
      </c>
      <c r="GN59" s="48">
        <f t="shared" ca="1" si="403"/>
        <v>0</v>
      </c>
      <c r="GO59" s="48">
        <f t="shared" ca="1" si="403"/>
        <v>0</v>
      </c>
      <c r="GP59" s="48">
        <f t="shared" ca="1" si="403"/>
        <v>0</v>
      </c>
      <c r="GQ59" s="48">
        <f t="shared" ca="1" si="403"/>
        <v>0</v>
      </c>
      <c r="GR59" s="48">
        <f t="shared" ca="1" si="403"/>
        <v>0</v>
      </c>
      <c r="GS59" s="48">
        <f t="shared" ca="1" si="403"/>
        <v>0</v>
      </c>
      <c r="GT59" s="48">
        <f t="shared" ca="1" si="403"/>
        <v>0</v>
      </c>
      <c r="GU59" s="48">
        <f t="shared" ref="GU59:GZ100" ca="1" si="413">IF(AND($H59&lt;=GU$9,$H59+$AG59&gt;GU$9),IF(AND($H59+$AH59&lt;=GU$9,$AH59&gt;0),$AE59,$AA59),0)</f>
        <v>0</v>
      </c>
      <c r="GV59" s="48">
        <f t="shared" ca="1" si="404"/>
        <v>0</v>
      </c>
      <c r="GW59" s="48">
        <f t="shared" ca="1" si="404"/>
        <v>0</v>
      </c>
      <c r="GX59" s="48">
        <f t="shared" ca="1" si="404"/>
        <v>0</v>
      </c>
      <c r="GY59" s="48">
        <f t="shared" ca="1" si="404"/>
        <v>0</v>
      </c>
      <c r="GZ59" s="48">
        <f t="shared" ca="1" si="404"/>
        <v>0</v>
      </c>
      <c r="HA59" s="68"/>
      <c r="HB59" s="148" t="str">
        <f t="shared" ca="1" si="74"/>
        <v>n/a</v>
      </c>
      <c r="HC59" s="148" t="str">
        <f t="shared" ca="1" si="405"/>
        <v>n/a</v>
      </c>
      <c r="HD59" s="148" t="str">
        <f t="shared" ca="1" si="76"/>
        <v>n/a</v>
      </c>
      <c r="HE59" s="148" t="str">
        <f t="shared" ca="1" si="406"/>
        <v>n/a</v>
      </c>
      <c r="HF59" s="148" t="str">
        <f t="shared" ca="1" si="407"/>
        <v>n/a</v>
      </c>
      <c r="HG59" s="146"/>
      <c r="HH59" s="147"/>
      <c r="HI59" s="147"/>
      <c r="HJ59" s="147"/>
      <c r="HK59" s="148"/>
      <c r="HL59" s="147"/>
      <c r="HM59" s="147"/>
      <c r="HN59" s="147"/>
      <c r="HO59" s="148"/>
      <c r="HP59" s="146"/>
      <c r="HQ59" s="147"/>
      <c r="HR59" s="147"/>
      <c r="HS59" s="147"/>
      <c r="HT59" s="148"/>
      <c r="HU59" s="147"/>
      <c r="HV59" s="147"/>
      <c r="HW59" s="147"/>
      <c r="HX59" s="148"/>
      <c r="HY59" s="149"/>
      <c r="HZ59" s="148"/>
      <c r="IA59" s="148"/>
      <c r="IB59" s="150"/>
      <c r="IC59" s="148"/>
      <c r="ID59" s="150"/>
      <c r="IE59" s="148"/>
      <c r="IF59" s="151"/>
    </row>
    <row r="60" spans="1:240" s="36" customFormat="1" ht="14.45" customHeight="1">
      <c r="A60" s="39"/>
      <c r="B60" s="50" t="str">
        <f t="shared" si="376"/>
        <v>Residential_Residential Audit_Various_LED_2017_Actual</v>
      </c>
      <c r="C60" s="50">
        <f>INDEX('Measure Inputs'!$D:$D,MATCH($B60,'Measure Inputs'!$B:$B,0))</f>
        <v>24</v>
      </c>
      <c r="D60" s="51" t="str">
        <f>'Measure Inputs'!G30</f>
        <v>Residential</v>
      </c>
      <c r="E60" s="51" t="str">
        <f>'Measure Inputs'!H30</f>
        <v>Residential Audit</v>
      </c>
      <c r="F60" s="51" t="str">
        <f>'Measure Inputs'!I30</f>
        <v>Various</v>
      </c>
      <c r="G60" s="51" t="str">
        <f>'Measure Inputs'!J30</f>
        <v>LED</v>
      </c>
      <c r="H60" s="51">
        <f>'Measure Inputs'!K30</f>
        <v>2017</v>
      </c>
      <c r="I60" s="51" t="str">
        <f>'Measure Inputs'!L30</f>
        <v>Actual</v>
      </c>
      <c r="J60" s="37"/>
      <c r="K60" s="98" t="str">
        <f ca="1">INDEX(OFFSET('Measure Inputs'!$O$7,,,InputRows),$C60)</f>
        <v>Units</v>
      </c>
      <c r="L60" s="38">
        <f ca="1">INDEX(OFFSET('Measure Inputs'!$Q$7,,,InputRows),$C60)</f>
        <v>0</v>
      </c>
      <c r="M60" s="165">
        <f>INDEX('General Inputs'!$E$14:$E$15,MATCH(D60,'General Inputs'!$D$14:$D$15,0))</f>
        <v>1.0469999999999999</v>
      </c>
      <c r="N60" s="54">
        <f ca="1">INDEX(OFFSET('Measure Inputs'!$Y$7,,,InputRows),$C60)</f>
        <v>1</v>
      </c>
      <c r="O60" s="54">
        <f ca="1">INDEX(OFFSET('Measure Inputs'!$Z$7,,,InputRows),$C60)</f>
        <v>1</v>
      </c>
      <c r="P60" s="37"/>
      <c r="Q60" s="125">
        <f ca="1">CONVERT(INDEX(OFFSET('Measure Inputs'!$AB$7,,,InputRows),$C60),'Measure Inputs'!$AB$6,Q$8)*$L60</f>
        <v>0</v>
      </c>
      <c r="R60" s="125">
        <f t="shared" ca="1" si="377"/>
        <v>0</v>
      </c>
      <c r="S60" s="125">
        <f t="shared" ca="1" si="378"/>
        <v>0</v>
      </c>
      <c r="T60" s="37"/>
      <c r="U60" s="125">
        <f ca="1">CONVERT(INDEX(OFFSET('Measure Inputs'!$AD$7,,,InputRows),$C60),'Measure Inputs'!$AD$6,U$8)*$L60</f>
        <v>0</v>
      </c>
      <c r="V60" s="125">
        <f t="shared" ca="1" si="379"/>
        <v>0</v>
      </c>
      <c r="W60" s="125">
        <f t="shared" ca="1" si="380"/>
        <v>0</v>
      </c>
      <c r="X60" s="37"/>
      <c r="Y60" s="125">
        <f ca="1">CONVERT(INDEX(OFFSET('Measure Inputs'!$AC$7,,,InputRows),$C60),'Measure Inputs'!$AC$6,Y$8)*$L60</f>
        <v>0</v>
      </c>
      <c r="Z60" s="125">
        <f t="shared" ca="1" si="381"/>
        <v>0</v>
      </c>
      <c r="AA60" s="125">
        <f t="shared" ca="1" si="382"/>
        <v>0</v>
      </c>
      <c r="AB60" s="37"/>
      <c r="AC60" s="125">
        <f ca="1">CONVERT(INDEX(OFFSET('Measure Inputs'!$AE$7,,,InputRows),$C60),'Measure Inputs'!$AE$6,AC$8)*$L60</f>
        <v>0</v>
      </c>
      <c r="AD60" s="125">
        <f t="shared" ca="1" si="383"/>
        <v>0</v>
      </c>
      <c r="AE60" s="125">
        <f t="shared" ca="1" si="384"/>
        <v>0</v>
      </c>
      <c r="AF60" s="37"/>
      <c r="AG60" s="96">
        <f ca="1">INDEX(OFFSET('Measure Inputs'!$R$7,,,InputRows),$C60)</f>
        <v>10</v>
      </c>
      <c r="AH60" s="96">
        <f ca="1">INDEX(OFFSET('Measure Inputs'!$S$7,,,InputRows),$C60)</f>
        <v>0</v>
      </c>
      <c r="AI60" s="96">
        <f t="shared" ca="1" si="385"/>
        <v>0</v>
      </c>
      <c r="AJ60" s="99">
        <f ca="1">INDEX(OFFSET('Measure Inputs'!$T$7,,,InputRows),$C60)*$L60*$N60*$O60</f>
        <v>0</v>
      </c>
      <c r="AK60" s="99">
        <f ca="1">INDEX(OFFSET('Measure Inputs'!$U$7,,,InputRows),$C60)*$L60*$N60*$O60</f>
        <v>0</v>
      </c>
      <c r="AL60" s="99">
        <f ca="1">INDEX(OFFSET('Measure Inputs'!$V$7,,,InputRows),$C60)*$L60*$N60*$O60</f>
        <v>0</v>
      </c>
      <c r="AM60" s="99">
        <f ca="1">INDEX(OFFSET('Measure Inputs'!$W$7,,,InputRows),$C60)*$L60*$N60*$O60</f>
        <v>0</v>
      </c>
      <c r="AN60" s="99">
        <f ca="1">INDEX(OFFSET('Measure Inputs'!$X$7,,,InputRows),$C60)*$L60</f>
        <v>0</v>
      </c>
      <c r="AO60" s="99"/>
      <c r="AP60" s="99">
        <f t="shared" ca="1" si="386"/>
        <v>0</v>
      </c>
      <c r="AQ60" s="37"/>
      <c r="AR60" s="99">
        <f ca="1">SUMPRODUCT(--($CX$9:$EX$9=$H60)*$AJ60,'General Inputs'!$K$40:$BK$40)+SUMPRODUCT(--($CX$9:$EX$9=$H60+$AH60)*-$AK60,'General Inputs'!$K$43:$BK$43)</f>
        <v>0</v>
      </c>
      <c r="AS60" s="99">
        <f ca="1">CONVERT(SUMPRODUCT($CX60:$EX60,'General Inputs'!$K$29:$BK$29,'General Inputs'!$K$40:$BK$40)*$M60,$Q$8,'General Inputs'!$E$17)</f>
        <v>0</v>
      </c>
      <c r="AT60" s="99">
        <f ca="1">SUMPRODUCT(--($CX$9:$EX$9=$H60)*$AN60,'General Inputs'!$K$40:$BK$40)</f>
        <v>0</v>
      </c>
      <c r="AU60" s="99">
        <f>SUMPRODUCT(--($CX$9:$EX$9=$H60)*$AO60,'General Inputs'!$K$40:$BK$40)</f>
        <v>0</v>
      </c>
      <c r="AV60" s="99">
        <f ca="1">CONVERT(SUMPRODUCT($CX60:$EX60,'General Inputs'!$K$40:$BK$40,OFFSET('General Inputs'!$K$34:$BK$34,MATCH($D60,'General Inputs'!$J$34:$J$35,0)-1,)),$Q$8,'General Inputs'!$G$32)</f>
        <v>0</v>
      </c>
      <c r="AW60" s="99">
        <f ca="1">CONVERT(SUMPRODUCT($CX60:$EX60,'General Inputs'!$K$27:$BK$27,'General Inputs'!$K$40:$BK$40)*$M60,$Q$8,'General Inputs'!$E$17)</f>
        <v>0</v>
      </c>
      <c r="AX60" s="99">
        <f ca="1">CONVERT(SUMPRODUCT($EZ60:$GZ60,'General Inputs'!$K$28:$BK$28,'General Inputs'!$K$40:$BK$40)*$M60,$Q$8,'General Inputs'!$E$17)</f>
        <v>0</v>
      </c>
      <c r="AY60" s="97">
        <f ca="1">SUMPRODUCT($CX60:$EX60,'General Inputs'!$K$40:$BK$40)</f>
        <v>0</v>
      </c>
      <c r="AZ60" s="37"/>
      <c r="BA60" s="99">
        <f t="shared" ca="1" si="387"/>
        <v>0</v>
      </c>
      <c r="BB60" s="101" t="e">
        <f t="shared" ca="1" si="388"/>
        <v>#DIV/0!</v>
      </c>
      <c r="BC60" s="99">
        <f t="shared" ca="1" si="309"/>
        <v>0</v>
      </c>
      <c r="BD60" s="99">
        <f t="shared" ca="1" si="310"/>
        <v>0</v>
      </c>
      <c r="BE60" s="99">
        <f t="shared" ca="1" si="311"/>
        <v>0</v>
      </c>
      <c r="BF60" s="99">
        <f t="shared" ca="1" si="312"/>
        <v>0</v>
      </c>
      <c r="BG60" s="99">
        <f t="shared" si="313"/>
        <v>0</v>
      </c>
      <c r="BH60" s="99">
        <f t="shared" ca="1" si="314"/>
        <v>0</v>
      </c>
      <c r="BI60" s="37"/>
      <c r="BJ60" s="99">
        <f t="shared" ca="1" si="389"/>
        <v>0</v>
      </c>
      <c r="BK60" s="101" t="e">
        <f t="shared" ca="1" si="390"/>
        <v>#DIV/0!</v>
      </c>
      <c r="BL60" s="99">
        <f t="shared" ca="1" si="315"/>
        <v>0</v>
      </c>
      <c r="BM60" s="99">
        <f t="shared" ca="1" si="165"/>
        <v>0</v>
      </c>
      <c r="BN60" s="99">
        <f t="shared" ca="1" si="316"/>
        <v>0</v>
      </c>
      <c r="BO60" s="99">
        <f t="shared" ca="1" si="317"/>
        <v>0</v>
      </c>
      <c r="BP60" s="99">
        <f t="shared" ca="1" si="318"/>
        <v>0</v>
      </c>
      <c r="BQ60" s="99">
        <f t="shared" si="319"/>
        <v>0</v>
      </c>
      <c r="BR60" s="99">
        <f t="shared" ca="1" si="320"/>
        <v>0</v>
      </c>
      <c r="BS60" s="37"/>
      <c r="BT60" s="99">
        <f t="shared" ca="1" si="391"/>
        <v>0</v>
      </c>
      <c r="BU60" s="101" t="e">
        <f t="shared" ca="1" si="392"/>
        <v>#DIV/0!</v>
      </c>
      <c r="BV60" s="101" t="e">
        <f t="shared" ca="1" si="321"/>
        <v>#DIV/0!</v>
      </c>
      <c r="BW60" s="99">
        <f t="shared" ca="1" si="322"/>
        <v>0</v>
      </c>
      <c r="BX60" s="99">
        <f t="shared" ca="1" si="323"/>
        <v>0</v>
      </c>
      <c r="BY60" s="99">
        <f t="shared" ca="1" si="324"/>
        <v>0</v>
      </c>
      <c r="BZ60" s="99">
        <f t="shared" ca="1" si="325"/>
        <v>0</v>
      </c>
      <c r="CA60" s="99">
        <f t="shared" ca="1" si="326"/>
        <v>0</v>
      </c>
      <c r="CB60" s="37"/>
      <c r="CC60" s="99">
        <f t="shared" ca="1" si="393"/>
        <v>0</v>
      </c>
      <c r="CD60" s="101" t="e">
        <f t="shared" ca="1" si="394"/>
        <v>#DIV/0!</v>
      </c>
      <c r="CE60" s="102" t="e">
        <f t="shared" ca="1" si="327"/>
        <v>#DIV/0!</v>
      </c>
      <c r="CF60" s="99">
        <f t="shared" ca="1" si="328"/>
        <v>0</v>
      </c>
      <c r="CG60" s="99">
        <f t="shared" ca="1" si="329"/>
        <v>0</v>
      </c>
      <c r="CH60" s="99">
        <f t="shared" ca="1" si="330"/>
        <v>0</v>
      </c>
      <c r="CI60" s="99">
        <f t="shared" ca="1" si="71"/>
        <v>0</v>
      </c>
      <c r="CJ60" s="99">
        <f t="shared" ca="1" si="72"/>
        <v>0</v>
      </c>
      <c r="CK60" s="99">
        <f t="shared" si="331"/>
        <v>0</v>
      </c>
      <c r="CL60" s="37"/>
      <c r="CM60" s="99">
        <f t="shared" ca="1" si="395"/>
        <v>0</v>
      </c>
      <c r="CN60" s="101" t="e">
        <f t="shared" ca="1" si="396"/>
        <v>#DIV/0!</v>
      </c>
      <c r="CO60" s="126"/>
      <c r="CP60" s="99">
        <f t="shared" ca="1" si="332"/>
        <v>0</v>
      </c>
      <c r="CQ60" s="99">
        <f t="shared" ca="1" si="333"/>
        <v>0</v>
      </c>
      <c r="CR60" s="99">
        <f t="shared" ca="1" si="334"/>
        <v>0</v>
      </c>
      <c r="CS60" s="99">
        <f t="shared" ca="1" si="73"/>
        <v>0</v>
      </c>
      <c r="CT60" s="99">
        <f t="shared" ca="1" si="335"/>
        <v>0</v>
      </c>
      <c r="CU60" s="99">
        <f t="shared" ca="1" si="336"/>
        <v>0</v>
      </c>
      <c r="CV60" s="99">
        <f t="shared" si="337"/>
        <v>0</v>
      </c>
      <c r="CW60" s="37"/>
      <c r="CX60" s="48">
        <f t="shared" ref="CX60:DL76" ca="1" si="414">IF(AND($H60&lt;=CX$9,$H60+$AG60&gt;CX$9),IF(AND($H60+$AH60&lt;=CX$9,$AH60&gt;0),$W60,$S60),0)</f>
        <v>0</v>
      </c>
      <c r="CY60" s="48">
        <f t="shared" ca="1" si="414"/>
        <v>0</v>
      </c>
      <c r="CZ60" s="48">
        <f t="shared" ca="1" si="414"/>
        <v>0</v>
      </c>
      <c r="DA60" s="48">
        <f t="shared" ca="1" si="414"/>
        <v>0</v>
      </c>
      <c r="DB60" s="48">
        <f t="shared" ca="1" si="414"/>
        <v>0</v>
      </c>
      <c r="DC60" s="48">
        <f t="shared" ca="1" si="414"/>
        <v>0</v>
      </c>
      <c r="DD60" s="48">
        <f t="shared" ca="1" si="414"/>
        <v>0</v>
      </c>
      <c r="DE60" s="48">
        <f t="shared" ca="1" si="414"/>
        <v>0</v>
      </c>
      <c r="DF60" s="48">
        <f t="shared" ca="1" si="414"/>
        <v>0</v>
      </c>
      <c r="DG60" s="48">
        <f t="shared" ca="1" si="414"/>
        <v>0</v>
      </c>
      <c r="DH60" s="48">
        <f t="shared" ca="1" si="414"/>
        <v>0</v>
      </c>
      <c r="DI60" s="48">
        <f t="shared" ca="1" si="414"/>
        <v>0</v>
      </c>
      <c r="DJ60" s="48">
        <f t="shared" ca="1" si="414"/>
        <v>0</v>
      </c>
      <c r="DK60" s="48">
        <f t="shared" ca="1" si="414"/>
        <v>0</v>
      </c>
      <c r="DL60" s="48">
        <f t="shared" ca="1" si="414"/>
        <v>0</v>
      </c>
      <c r="DM60" s="48">
        <f t="shared" ca="1" si="408"/>
        <v>0</v>
      </c>
      <c r="DN60" s="48">
        <f t="shared" ca="1" si="408"/>
        <v>0</v>
      </c>
      <c r="DO60" s="48">
        <f t="shared" ca="1" si="408"/>
        <v>0</v>
      </c>
      <c r="DP60" s="48">
        <f t="shared" ca="1" si="408"/>
        <v>0</v>
      </c>
      <c r="DQ60" s="48">
        <f t="shared" ca="1" si="408"/>
        <v>0</v>
      </c>
      <c r="DR60" s="48">
        <f t="shared" ca="1" si="408"/>
        <v>0</v>
      </c>
      <c r="DS60" s="48">
        <f t="shared" ca="1" si="408"/>
        <v>0</v>
      </c>
      <c r="DT60" s="48">
        <f t="shared" ca="1" si="408"/>
        <v>0</v>
      </c>
      <c r="DU60" s="48">
        <f t="shared" ca="1" si="408"/>
        <v>0</v>
      </c>
      <c r="DV60" s="48">
        <f t="shared" ca="1" si="408"/>
        <v>0</v>
      </c>
      <c r="DW60" s="48">
        <f t="shared" ca="1" si="408"/>
        <v>0</v>
      </c>
      <c r="DX60" s="48">
        <f t="shared" ca="1" si="408"/>
        <v>0</v>
      </c>
      <c r="DY60" s="48">
        <f t="shared" ca="1" si="408"/>
        <v>0</v>
      </c>
      <c r="DZ60" s="48">
        <f t="shared" ca="1" si="408"/>
        <v>0</v>
      </c>
      <c r="EA60" s="48">
        <f t="shared" ca="1" si="408"/>
        <v>0</v>
      </c>
      <c r="EB60" s="48">
        <f t="shared" ca="1" si="408"/>
        <v>0</v>
      </c>
      <c r="EC60" s="48">
        <f t="shared" ca="1" si="409"/>
        <v>0</v>
      </c>
      <c r="ED60" s="48">
        <f t="shared" ca="1" si="409"/>
        <v>0</v>
      </c>
      <c r="EE60" s="48">
        <f t="shared" ca="1" si="409"/>
        <v>0</v>
      </c>
      <c r="EF60" s="48">
        <f t="shared" ca="1" si="409"/>
        <v>0</v>
      </c>
      <c r="EG60" s="48">
        <f t="shared" ca="1" si="409"/>
        <v>0</v>
      </c>
      <c r="EH60" s="48">
        <f t="shared" ca="1" si="409"/>
        <v>0</v>
      </c>
      <c r="EI60" s="48">
        <f t="shared" ca="1" si="409"/>
        <v>0</v>
      </c>
      <c r="EJ60" s="48">
        <f t="shared" ca="1" si="409"/>
        <v>0</v>
      </c>
      <c r="EK60" s="48">
        <f t="shared" ca="1" si="409"/>
        <v>0</v>
      </c>
      <c r="EL60" s="48">
        <f t="shared" ca="1" si="409"/>
        <v>0</v>
      </c>
      <c r="EM60" s="48">
        <f t="shared" ca="1" si="409"/>
        <v>0</v>
      </c>
      <c r="EN60" s="48">
        <f t="shared" ca="1" si="409"/>
        <v>0</v>
      </c>
      <c r="EO60" s="48">
        <f t="shared" ca="1" si="409"/>
        <v>0</v>
      </c>
      <c r="EP60" s="48">
        <f t="shared" ca="1" si="409"/>
        <v>0</v>
      </c>
      <c r="EQ60" s="48">
        <f t="shared" ca="1" si="409"/>
        <v>0</v>
      </c>
      <c r="ER60" s="48">
        <f t="shared" ca="1" si="409"/>
        <v>0</v>
      </c>
      <c r="ES60" s="48">
        <f t="shared" ca="1" si="410"/>
        <v>0</v>
      </c>
      <c r="ET60" s="48">
        <f t="shared" ca="1" si="400"/>
        <v>0</v>
      </c>
      <c r="EU60" s="48">
        <f t="shared" ca="1" si="400"/>
        <v>0</v>
      </c>
      <c r="EV60" s="48">
        <f t="shared" ca="1" si="400"/>
        <v>0</v>
      </c>
      <c r="EW60" s="48">
        <f t="shared" ca="1" si="400"/>
        <v>0</v>
      </c>
      <c r="EX60" s="48">
        <f t="shared" ca="1" si="400"/>
        <v>0</v>
      </c>
      <c r="EY60" s="68"/>
      <c r="EZ60" s="48">
        <f t="shared" ref="EZ60:FN76" ca="1" si="415">IF(AND($H60&lt;=EZ$9,$H60+$AG60&gt;EZ$9),IF(AND($H60+$AH60&lt;=EZ$9,$AH60&gt;0),$AE60,$AA60),0)</f>
        <v>0</v>
      </c>
      <c r="FA60" s="48">
        <f t="shared" ca="1" si="415"/>
        <v>0</v>
      </c>
      <c r="FB60" s="48">
        <f t="shared" ca="1" si="415"/>
        <v>0</v>
      </c>
      <c r="FC60" s="48">
        <f t="shared" ca="1" si="415"/>
        <v>0</v>
      </c>
      <c r="FD60" s="48">
        <f t="shared" ca="1" si="415"/>
        <v>0</v>
      </c>
      <c r="FE60" s="48">
        <f t="shared" ca="1" si="415"/>
        <v>0</v>
      </c>
      <c r="FF60" s="48">
        <f t="shared" ca="1" si="415"/>
        <v>0</v>
      </c>
      <c r="FG60" s="48">
        <f t="shared" ca="1" si="415"/>
        <v>0</v>
      </c>
      <c r="FH60" s="48">
        <f t="shared" ca="1" si="415"/>
        <v>0</v>
      </c>
      <c r="FI60" s="48">
        <f t="shared" ca="1" si="415"/>
        <v>0</v>
      </c>
      <c r="FJ60" s="48">
        <f t="shared" ca="1" si="415"/>
        <v>0</v>
      </c>
      <c r="FK60" s="48">
        <f t="shared" ca="1" si="415"/>
        <v>0</v>
      </c>
      <c r="FL60" s="48">
        <f t="shared" ca="1" si="415"/>
        <v>0</v>
      </c>
      <c r="FM60" s="48">
        <f t="shared" ca="1" si="415"/>
        <v>0</v>
      </c>
      <c r="FN60" s="48">
        <f t="shared" ca="1" si="415"/>
        <v>0</v>
      </c>
      <c r="FO60" s="48">
        <f t="shared" ca="1" si="411"/>
        <v>0</v>
      </c>
      <c r="FP60" s="48">
        <f t="shared" ca="1" si="411"/>
        <v>0</v>
      </c>
      <c r="FQ60" s="48">
        <f t="shared" ca="1" si="411"/>
        <v>0</v>
      </c>
      <c r="FR60" s="48">
        <f t="shared" ca="1" si="411"/>
        <v>0</v>
      </c>
      <c r="FS60" s="48">
        <f t="shared" ca="1" si="411"/>
        <v>0</v>
      </c>
      <c r="FT60" s="48">
        <f t="shared" ca="1" si="411"/>
        <v>0</v>
      </c>
      <c r="FU60" s="48">
        <f t="shared" ca="1" si="411"/>
        <v>0</v>
      </c>
      <c r="FV60" s="48">
        <f t="shared" ca="1" si="411"/>
        <v>0</v>
      </c>
      <c r="FW60" s="48">
        <f t="shared" ca="1" si="411"/>
        <v>0</v>
      </c>
      <c r="FX60" s="48">
        <f t="shared" ca="1" si="411"/>
        <v>0</v>
      </c>
      <c r="FY60" s="48">
        <f t="shared" ca="1" si="411"/>
        <v>0</v>
      </c>
      <c r="FZ60" s="48">
        <f t="shared" ca="1" si="411"/>
        <v>0</v>
      </c>
      <c r="GA60" s="48">
        <f t="shared" ca="1" si="411"/>
        <v>0</v>
      </c>
      <c r="GB60" s="48">
        <f t="shared" ca="1" si="411"/>
        <v>0</v>
      </c>
      <c r="GC60" s="48">
        <f t="shared" ca="1" si="411"/>
        <v>0</v>
      </c>
      <c r="GD60" s="48">
        <f t="shared" ca="1" si="411"/>
        <v>0</v>
      </c>
      <c r="GE60" s="48">
        <f t="shared" ca="1" si="412"/>
        <v>0</v>
      </c>
      <c r="GF60" s="48">
        <f t="shared" ca="1" si="412"/>
        <v>0</v>
      </c>
      <c r="GG60" s="48">
        <f t="shared" ca="1" si="412"/>
        <v>0</v>
      </c>
      <c r="GH60" s="48">
        <f t="shared" ca="1" si="412"/>
        <v>0</v>
      </c>
      <c r="GI60" s="48">
        <f t="shared" ca="1" si="412"/>
        <v>0</v>
      </c>
      <c r="GJ60" s="48">
        <f t="shared" ca="1" si="412"/>
        <v>0</v>
      </c>
      <c r="GK60" s="48">
        <f t="shared" ca="1" si="412"/>
        <v>0</v>
      </c>
      <c r="GL60" s="48">
        <f t="shared" ca="1" si="412"/>
        <v>0</v>
      </c>
      <c r="GM60" s="48">
        <f t="shared" ca="1" si="412"/>
        <v>0</v>
      </c>
      <c r="GN60" s="48">
        <f t="shared" ca="1" si="412"/>
        <v>0</v>
      </c>
      <c r="GO60" s="48">
        <f t="shared" ca="1" si="412"/>
        <v>0</v>
      </c>
      <c r="GP60" s="48">
        <f t="shared" ca="1" si="412"/>
        <v>0</v>
      </c>
      <c r="GQ60" s="48">
        <f t="shared" ca="1" si="412"/>
        <v>0</v>
      </c>
      <c r="GR60" s="48">
        <f t="shared" ca="1" si="412"/>
        <v>0</v>
      </c>
      <c r="GS60" s="48">
        <f t="shared" ca="1" si="412"/>
        <v>0</v>
      </c>
      <c r="GT60" s="48">
        <f t="shared" ca="1" si="412"/>
        <v>0</v>
      </c>
      <c r="GU60" s="48">
        <f t="shared" ca="1" si="413"/>
        <v>0</v>
      </c>
      <c r="GV60" s="48">
        <f t="shared" ca="1" si="404"/>
        <v>0</v>
      </c>
      <c r="GW60" s="48">
        <f t="shared" ca="1" si="404"/>
        <v>0</v>
      </c>
      <c r="GX60" s="48">
        <f t="shared" ca="1" si="404"/>
        <v>0</v>
      </c>
      <c r="GY60" s="48">
        <f t="shared" ca="1" si="404"/>
        <v>0</v>
      </c>
      <c r="GZ60" s="48">
        <f t="shared" ca="1" si="404"/>
        <v>0</v>
      </c>
      <c r="HA60" s="68"/>
      <c r="HB60" s="148" t="str">
        <f t="shared" ca="1" si="74"/>
        <v>n/a</v>
      </c>
      <c r="HC60" s="148" t="str">
        <f t="shared" ca="1" si="405"/>
        <v>n/a</v>
      </c>
      <c r="HD60" s="148" t="str">
        <f t="shared" ca="1" si="76"/>
        <v>n/a</v>
      </c>
      <c r="HE60" s="148" t="str">
        <f t="shared" ca="1" si="406"/>
        <v>n/a</v>
      </c>
      <c r="HF60" s="148" t="str">
        <f t="shared" ca="1" si="407"/>
        <v>n/a</v>
      </c>
      <c r="HG60" s="146"/>
      <c r="HH60" s="147"/>
      <c r="HI60" s="147"/>
      <c r="HJ60" s="147"/>
      <c r="HK60" s="148"/>
      <c r="HL60" s="147"/>
      <c r="HM60" s="147"/>
      <c r="HN60" s="147"/>
      <c r="HO60" s="148"/>
      <c r="HP60" s="146"/>
      <c r="HQ60" s="147"/>
      <c r="HR60" s="147"/>
      <c r="HS60" s="147"/>
      <c r="HT60" s="148"/>
      <c r="HU60" s="147"/>
      <c r="HV60" s="147"/>
      <c r="HW60" s="147"/>
      <c r="HX60" s="148"/>
      <c r="HY60" s="149"/>
      <c r="HZ60" s="148"/>
      <c r="IA60" s="148"/>
      <c r="IB60" s="150"/>
      <c r="IC60" s="148"/>
      <c r="ID60" s="150"/>
      <c r="IE60" s="148"/>
      <c r="IF60" s="151"/>
    </row>
    <row r="61" spans="1:240" s="36" customFormat="1" ht="14.45" customHeight="1">
      <c r="A61" s="39"/>
      <c r="B61" s="50" t="str">
        <f t="shared" si="376"/>
        <v>Residential_Residential Audit_Various_Faucet Aerator_2017_Actual</v>
      </c>
      <c r="C61" s="50">
        <f>INDEX('Measure Inputs'!$D:$D,MATCH($B61,'Measure Inputs'!$B:$B,0))</f>
        <v>25</v>
      </c>
      <c r="D61" s="51" t="str">
        <f>'Measure Inputs'!G31</f>
        <v>Residential</v>
      </c>
      <c r="E61" s="51" t="str">
        <f>'Measure Inputs'!H31</f>
        <v>Residential Audit</v>
      </c>
      <c r="F61" s="51" t="str">
        <f>'Measure Inputs'!I31</f>
        <v>Various</v>
      </c>
      <c r="G61" s="51" t="str">
        <f>'Measure Inputs'!J31</f>
        <v>Faucet Aerator</v>
      </c>
      <c r="H61" s="51">
        <f>'Measure Inputs'!K31</f>
        <v>2017</v>
      </c>
      <c r="I61" s="51" t="str">
        <f>'Measure Inputs'!L31</f>
        <v>Actual</v>
      </c>
      <c r="J61" s="37"/>
      <c r="K61" s="98" t="str">
        <f ca="1">INDEX(OFFSET('Measure Inputs'!$O$7,,,InputRows),$C61)</f>
        <v>Units</v>
      </c>
      <c r="L61" s="38">
        <f ca="1">INDEX(OFFSET('Measure Inputs'!$Q$7,,,InputRows),$C61)</f>
        <v>0</v>
      </c>
      <c r="M61" s="165">
        <f>INDEX('General Inputs'!$E$14:$E$15,MATCH(D61,'General Inputs'!$D$14:$D$15,0))</f>
        <v>1.0469999999999999</v>
      </c>
      <c r="N61" s="54">
        <f ca="1">INDEX(OFFSET('Measure Inputs'!$Y$7,,,InputRows),$C61)</f>
        <v>1</v>
      </c>
      <c r="O61" s="54">
        <f ca="1">INDEX(OFFSET('Measure Inputs'!$Z$7,,,InputRows),$C61)</f>
        <v>1</v>
      </c>
      <c r="P61" s="37"/>
      <c r="Q61" s="125">
        <f ca="1">CONVERT(INDEX(OFFSET('Measure Inputs'!$AB$7,,,InputRows),$C61),'Measure Inputs'!$AB$6,Q$8)*$L61</f>
        <v>0</v>
      </c>
      <c r="R61" s="125">
        <f t="shared" ca="1" si="377"/>
        <v>0</v>
      </c>
      <c r="S61" s="125">
        <f t="shared" ca="1" si="378"/>
        <v>0</v>
      </c>
      <c r="T61" s="37"/>
      <c r="U61" s="125">
        <f ca="1">CONVERT(INDEX(OFFSET('Measure Inputs'!$AD$7,,,InputRows),$C61),'Measure Inputs'!$AD$6,U$8)*$L61</f>
        <v>0</v>
      </c>
      <c r="V61" s="125">
        <f t="shared" ca="1" si="379"/>
        <v>0</v>
      </c>
      <c r="W61" s="125">
        <f t="shared" ca="1" si="380"/>
        <v>0</v>
      </c>
      <c r="X61" s="37"/>
      <c r="Y61" s="125">
        <f ca="1">CONVERT(INDEX(OFFSET('Measure Inputs'!$AC$7,,,InputRows),$C61),'Measure Inputs'!$AC$6,Y$8)*$L61</f>
        <v>0</v>
      </c>
      <c r="Z61" s="125">
        <f t="shared" ca="1" si="381"/>
        <v>0</v>
      </c>
      <c r="AA61" s="125">
        <f t="shared" ca="1" si="382"/>
        <v>0</v>
      </c>
      <c r="AB61" s="37"/>
      <c r="AC61" s="125">
        <f ca="1">CONVERT(INDEX(OFFSET('Measure Inputs'!$AE$7,,,InputRows),$C61),'Measure Inputs'!$AE$6,AC$8)*$L61</f>
        <v>0</v>
      </c>
      <c r="AD61" s="125">
        <f t="shared" ca="1" si="383"/>
        <v>0</v>
      </c>
      <c r="AE61" s="125">
        <f t="shared" ca="1" si="384"/>
        <v>0</v>
      </c>
      <c r="AF61" s="37"/>
      <c r="AG61" s="96">
        <f ca="1">INDEX(OFFSET('Measure Inputs'!$R$7,,,InputRows),$C61)</f>
        <v>9</v>
      </c>
      <c r="AH61" s="96">
        <f ca="1">INDEX(OFFSET('Measure Inputs'!$S$7,,,InputRows),$C61)</f>
        <v>0</v>
      </c>
      <c r="AI61" s="96">
        <f t="shared" ca="1" si="385"/>
        <v>0</v>
      </c>
      <c r="AJ61" s="99">
        <f ca="1">INDEX(OFFSET('Measure Inputs'!$T$7,,,InputRows),$C61)*$L61*$N61*$O61</f>
        <v>0</v>
      </c>
      <c r="AK61" s="99">
        <f ca="1">INDEX(OFFSET('Measure Inputs'!$U$7,,,InputRows),$C61)*$L61*$N61*$O61</f>
        <v>0</v>
      </c>
      <c r="AL61" s="99">
        <f ca="1">INDEX(OFFSET('Measure Inputs'!$V$7,,,InputRows),$C61)*$L61*$N61*$O61</f>
        <v>0</v>
      </c>
      <c r="AM61" s="99">
        <f ca="1">INDEX(OFFSET('Measure Inputs'!$W$7,,,InputRows),$C61)*$L61*$N61*$O61</f>
        <v>0</v>
      </c>
      <c r="AN61" s="99">
        <f ca="1">INDEX(OFFSET('Measure Inputs'!$X$7,,,InputRows),$C61)*$L61</f>
        <v>0</v>
      </c>
      <c r="AO61" s="99"/>
      <c r="AP61" s="99">
        <f t="shared" ca="1" si="386"/>
        <v>0</v>
      </c>
      <c r="AQ61" s="37"/>
      <c r="AR61" s="99">
        <f ca="1">SUMPRODUCT(--($CX$9:$EX$9=$H61)*$AJ61,'General Inputs'!$K$40:$BK$40)+SUMPRODUCT(--($CX$9:$EX$9=$H61+$AH61)*-$AK61,'General Inputs'!$K$43:$BK$43)</f>
        <v>0</v>
      </c>
      <c r="AS61" s="99">
        <f ca="1">CONVERT(SUMPRODUCT($CX61:$EX61,'General Inputs'!$K$29:$BK$29,'General Inputs'!$K$40:$BK$40)*$M61,$Q$8,'General Inputs'!$E$17)</f>
        <v>0</v>
      </c>
      <c r="AT61" s="99">
        <f ca="1">SUMPRODUCT(--($CX$9:$EX$9=$H61)*$AN61,'General Inputs'!$K$40:$BK$40)</f>
        <v>0</v>
      </c>
      <c r="AU61" s="99">
        <f>SUMPRODUCT(--($CX$9:$EX$9=$H61)*$AO61,'General Inputs'!$K$40:$BK$40)</f>
        <v>0</v>
      </c>
      <c r="AV61" s="99">
        <f ca="1">CONVERT(SUMPRODUCT($CX61:$EX61,'General Inputs'!$K$40:$BK$40,OFFSET('General Inputs'!$K$34:$BK$34,MATCH($D61,'General Inputs'!$J$34:$J$35,0)-1,)),$Q$8,'General Inputs'!$G$32)</f>
        <v>0</v>
      </c>
      <c r="AW61" s="99">
        <f ca="1">CONVERT(SUMPRODUCT($CX61:$EX61,'General Inputs'!$K$27:$BK$27,'General Inputs'!$K$40:$BK$40)*$M61,$Q$8,'General Inputs'!$E$17)</f>
        <v>0</v>
      </c>
      <c r="AX61" s="99">
        <f ca="1">CONVERT(SUMPRODUCT($EZ61:$GZ61,'General Inputs'!$K$28:$BK$28,'General Inputs'!$K$40:$BK$40)*$M61,$Q$8,'General Inputs'!$E$17)</f>
        <v>0</v>
      </c>
      <c r="AY61" s="97">
        <f ca="1">SUMPRODUCT($CX61:$EX61,'General Inputs'!$K$40:$BK$40)</f>
        <v>0</v>
      </c>
      <c r="AZ61" s="37"/>
      <c r="BA61" s="99">
        <f t="shared" ca="1" si="387"/>
        <v>0</v>
      </c>
      <c r="BB61" s="101" t="e">
        <f t="shared" ca="1" si="388"/>
        <v>#DIV/0!</v>
      </c>
      <c r="BC61" s="99">
        <f t="shared" ca="1" si="309"/>
        <v>0</v>
      </c>
      <c r="BD61" s="99">
        <f t="shared" ca="1" si="310"/>
        <v>0</v>
      </c>
      <c r="BE61" s="99">
        <f t="shared" ca="1" si="311"/>
        <v>0</v>
      </c>
      <c r="BF61" s="99">
        <f t="shared" ca="1" si="312"/>
        <v>0</v>
      </c>
      <c r="BG61" s="99">
        <f t="shared" si="313"/>
        <v>0</v>
      </c>
      <c r="BH61" s="99">
        <f t="shared" ca="1" si="314"/>
        <v>0</v>
      </c>
      <c r="BI61" s="37"/>
      <c r="BJ61" s="99">
        <f t="shared" ca="1" si="389"/>
        <v>0</v>
      </c>
      <c r="BK61" s="101" t="e">
        <f t="shared" ca="1" si="390"/>
        <v>#DIV/0!</v>
      </c>
      <c r="BL61" s="99">
        <f t="shared" ca="1" si="315"/>
        <v>0</v>
      </c>
      <c r="BM61" s="99">
        <f t="shared" ca="1" si="165"/>
        <v>0</v>
      </c>
      <c r="BN61" s="99">
        <f t="shared" ca="1" si="316"/>
        <v>0</v>
      </c>
      <c r="BO61" s="99">
        <f t="shared" ca="1" si="317"/>
        <v>0</v>
      </c>
      <c r="BP61" s="99">
        <f t="shared" ca="1" si="318"/>
        <v>0</v>
      </c>
      <c r="BQ61" s="99">
        <f t="shared" si="319"/>
        <v>0</v>
      </c>
      <c r="BR61" s="99">
        <f t="shared" ca="1" si="320"/>
        <v>0</v>
      </c>
      <c r="BS61" s="37"/>
      <c r="BT61" s="99">
        <f t="shared" ca="1" si="391"/>
        <v>0</v>
      </c>
      <c r="BU61" s="101" t="e">
        <f t="shared" ca="1" si="392"/>
        <v>#DIV/0!</v>
      </c>
      <c r="BV61" s="101" t="e">
        <f t="shared" ca="1" si="321"/>
        <v>#DIV/0!</v>
      </c>
      <c r="BW61" s="99">
        <f t="shared" ca="1" si="322"/>
        <v>0</v>
      </c>
      <c r="BX61" s="99">
        <f t="shared" ca="1" si="323"/>
        <v>0</v>
      </c>
      <c r="BY61" s="99">
        <f t="shared" ca="1" si="324"/>
        <v>0</v>
      </c>
      <c r="BZ61" s="99">
        <f t="shared" ca="1" si="325"/>
        <v>0</v>
      </c>
      <c r="CA61" s="99">
        <f t="shared" ca="1" si="326"/>
        <v>0</v>
      </c>
      <c r="CB61" s="37"/>
      <c r="CC61" s="99">
        <f t="shared" ca="1" si="393"/>
        <v>0</v>
      </c>
      <c r="CD61" s="101" t="e">
        <f t="shared" ca="1" si="394"/>
        <v>#DIV/0!</v>
      </c>
      <c r="CE61" s="102" t="e">
        <f t="shared" ca="1" si="327"/>
        <v>#DIV/0!</v>
      </c>
      <c r="CF61" s="99">
        <f t="shared" ca="1" si="328"/>
        <v>0</v>
      </c>
      <c r="CG61" s="99">
        <f t="shared" ca="1" si="329"/>
        <v>0</v>
      </c>
      <c r="CH61" s="99">
        <f t="shared" ca="1" si="330"/>
        <v>0</v>
      </c>
      <c r="CI61" s="99">
        <f t="shared" ca="1" si="71"/>
        <v>0</v>
      </c>
      <c r="CJ61" s="99">
        <f t="shared" ca="1" si="72"/>
        <v>0</v>
      </c>
      <c r="CK61" s="99">
        <f t="shared" si="331"/>
        <v>0</v>
      </c>
      <c r="CL61" s="37"/>
      <c r="CM61" s="99">
        <f t="shared" ca="1" si="395"/>
        <v>0</v>
      </c>
      <c r="CN61" s="101" t="e">
        <f t="shared" ca="1" si="396"/>
        <v>#DIV/0!</v>
      </c>
      <c r="CO61" s="126"/>
      <c r="CP61" s="99">
        <f t="shared" ca="1" si="332"/>
        <v>0</v>
      </c>
      <c r="CQ61" s="99">
        <f t="shared" ca="1" si="333"/>
        <v>0</v>
      </c>
      <c r="CR61" s="99">
        <f t="shared" ca="1" si="334"/>
        <v>0</v>
      </c>
      <c r="CS61" s="99">
        <f t="shared" ca="1" si="73"/>
        <v>0</v>
      </c>
      <c r="CT61" s="99">
        <f t="shared" ca="1" si="335"/>
        <v>0</v>
      </c>
      <c r="CU61" s="99">
        <f t="shared" ca="1" si="336"/>
        <v>0</v>
      </c>
      <c r="CV61" s="99">
        <f t="shared" si="337"/>
        <v>0</v>
      </c>
      <c r="CW61" s="37"/>
      <c r="CX61" s="48">
        <f t="shared" ca="1" si="414"/>
        <v>0</v>
      </c>
      <c r="CY61" s="48">
        <f t="shared" ca="1" si="414"/>
        <v>0</v>
      </c>
      <c r="CZ61" s="48">
        <f t="shared" ca="1" si="414"/>
        <v>0</v>
      </c>
      <c r="DA61" s="48">
        <f t="shared" ca="1" si="414"/>
        <v>0</v>
      </c>
      <c r="DB61" s="48">
        <f t="shared" ca="1" si="414"/>
        <v>0</v>
      </c>
      <c r="DC61" s="48">
        <f t="shared" ca="1" si="414"/>
        <v>0</v>
      </c>
      <c r="DD61" s="48">
        <f t="shared" ca="1" si="414"/>
        <v>0</v>
      </c>
      <c r="DE61" s="48">
        <f t="shared" ca="1" si="414"/>
        <v>0</v>
      </c>
      <c r="DF61" s="48">
        <f t="shared" ca="1" si="414"/>
        <v>0</v>
      </c>
      <c r="DG61" s="48">
        <f t="shared" ca="1" si="414"/>
        <v>0</v>
      </c>
      <c r="DH61" s="48">
        <f t="shared" ca="1" si="414"/>
        <v>0</v>
      </c>
      <c r="DI61" s="48">
        <f t="shared" ca="1" si="414"/>
        <v>0</v>
      </c>
      <c r="DJ61" s="48">
        <f t="shared" ca="1" si="414"/>
        <v>0</v>
      </c>
      <c r="DK61" s="48">
        <f t="shared" ca="1" si="414"/>
        <v>0</v>
      </c>
      <c r="DL61" s="48">
        <f t="shared" ca="1" si="414"/>
        <v>0</v>
      </c>
      <c r="DM61" s="48">
        <f t="shared" ca="1" si="408"/>
        <v>0</v>
      </c>
      <c r="DN61" s="48">
        <f t="shared" ca="1" si="408"/>
        <v>0</v>
      </c>
      <c r="DO61" s="48">
        <f t="shared" ca="1" si="408"/>
        <v>0</v>
      </c>
      <c r="DP61" s="48">
        <f t="shared" ca="1" si="408"/>
        <v>0</v>
      </c>
      <c r="DQ61" s="48">
        <f t="shared" ca="1" si="408"/>
        <v>0</v>
      </c>
      <c r="DR61" s="48">
        <f t="shared" ca="1" si="408"/>
        <v>0</v>
      </c>
      <c r="DS61" s="48">
        <f t="shared" ca="1" si="408"/>
        <v>0</v>
      </c>
      <c r="DT61" s="48">
        <f t="shared" ca="1" si="408"/>
        <v>0</v>
      </c>
      <c r="DU61" s="48">
        <f t="shared" ca="1" si="408"/>
        <v>0</v>
      </c>
      <c r="DV61" s="48">
        <f t="shared" ca="1" si="408"/>
        <v>0</v>
      </c>
      <c r="DW61" s="48">
        <f t="shared" ca="1" si="408"/>
        <v>0</v>
      </c>
      <c r="DX61" s="48">
        <f t="shared" ca="1" si="408"/>
        <v>0</v>
      </c>
      <c r="DY61" s="48">
        <f t="shared" ca="1" si="408"/>
        <v>0</v>
      </c>
      <c r="DZ61" s="48">
        <f t="shared" ca="1" si="408"/>
        <v>0</v>
      </c>
      <c r="EA61" s="48">
        <f t="shared" ca="1" si="408"/>
        <v>0</v>
      </c>
      <c r="EB61" s="48">
        <f t="shared" ca="1" si="408"/>
        <v>0</v>
      </c>
      <c r="EC61" s="48">
        <f t="shared" ca="1" si="409"/>
        <v>0</v>
      </c>
      <c r="ED61" s="48">
        <f t="shared" ca="1" si="409"/>
        <v>0</v>
      </c>
      <c r="EE61" s="48">
        <f t="shared" ca="1" si="409"/>
        <v>0</v>
      </c>
      <c r="EF61" s="48">
        <f t="shared" ca="1" si="409"/>
        <v>0</v>
      </c>
      <c r="EG61" s="48">
        <f t="shared" ca="1" si="409"/>
        <v>0</v>
      </c>
      <c r="EH61" s="48">
        <f t="shared" ca="1" si="409"/>
        <v>0</v>
      </c>
      <c r="EI61" s="48">
        <f t="shared" ca="1" si="409"/>
        <v>0</v>
      </c>
      <c r="EJ61" s="48">
        <f t="shared" ca="1" si="409"/>
        <v>0</v>
      </c>
      <c r="EK61" s="48">
        <f t="shared" ca="1" si="409"/>
        <v>0</v>
      </c>
      <c r="EL61" s="48">
        <f t="shared" ca="1" si="409"/>
        <v>0</v>
      </c>
      <c r="EM61" s="48">
        <f t="shared" ca="1" si="409"/>
        <v>0</v>
      </c>
      <c r="EN61" s="48">
        <f t="shared" ca="1" si="409"/>
        <v>0</v>
      </c>
      <c r="EO61" s="48">
        <f t="shared" ca="1" si="409"/>
        <v>0</v>
      </c>
      <c r="EP61" s="48">
        <f t="shared" ca="1" si="409"/>
        <v>0</v>
      </c>
      <c r="EQ61" s="48">
        <f t="shared" ca="1" si="409"/>
        <v>0</v>
      </c>
      <c r="ER61" s="48">
        <f t="shared" ca="1" si="409"/>
        <v>0</v>
      </c>
      <c r="ES61" s="48">
        <f t="shared" ca="1" si="410"/>
        <v>0</v>
      </c>
      <c r="ET61" s="48">
        <f t="shared" ca="1" si="400"/>
        <v>0</v>
      </c>
      <c r="EU61" s="48">
        <f t="shared" ca="1" si="400"/>
        <v>0</v>
      </c>
      <c r="EV61" s="48">
        <f t="shared" ca="1" si="400"/>
        <v>0</v>
      </c>
      <c r="EW61" s="48">
        <f t="shared" ca="1" si="400"/>
        <v>0</v>
      </c>
      <c r="EX61" s="48">
        <f t="shared" ca="1" si="400"/>
        <v>0</v>
      </c>
      <c r="EY61" s="68"/>
      <c r="EZ61" s="48">
        <f t="shared" ca="1" si="415"/>
        <v>0</v>
      </c>
      <c r="FA61" s="48">
        <f t="shared" ca="1" si="415"/>
        <v>0</v>
      </c>
      <c r="FB61" s="48">
        <f t="shared" ca="1" si="415"/>
        <v>0</v>
      </c>
      <c r="FC61" s="48">
        <f t="shared" ca="1" si="415"/>
        <v>0</v>
      </c>
      <c r="FD61" s="48">
        <f t="shared" ca="1" si="415"/>
        <v>0</v>
      </c>
      <c r="FE61" s="48">
        <f t="shared" ca="1" si="415"/>
        <v>0</v>
      </c>
      <c r="FF61" s="48">
        <f t="shared" ca="1" si="415"/>
        <v>0</v>
      </c>
      <c r="FG61" s="48">
        <f t="shared" ca="1" si="415"/>
        <v>0</v>
      </c>
      <c r="FH61" s="48">
        <f t="shared" ca="1" si="415"/>
        <v>0</v>
      </c>
      <c r="FI61" s="48">
        <f t="shared" ca="1" si="415"/>
        <v>0</v>
      </c>
      <c r="FJ61" s="48">
        <f t="shared" ca="1" si="415"/>
        <v>0</v>
      </c>
      <c r="FK61" s="48">
        <f t="shared" ca="1" si="415"/>
        <v>0</v>
      </c>
      <c r="FL61" s="48">
        <f t="shared" ca="1" si="415"/>
        <v>0</v>
      </c>
      <c r="FM61" s="48">
        <f t="shared" ca="1" si="415"/>
        <v>0</v>
      </c>
      <c r="FN61" s="48">
        <f t="shared" ca="1" si="415"/>
        <v>0</v>
      </c>
      <c r="FO61" s="48">
        <f t="shared" ca="1" si="411"/>
        <v>0</v>
      </c>
      <c r="FP61" s="48">
        <f t="shared" ca="1" si="411"/>
        <v>0</v>
      </c>
      <c r="FQ61" s="48">
        <f t="shared" ca="1" si="411"/>
        <v>0</v>
      </c>
      <c r="FR61" s="48">
        <f t="shared" ca="1" si="411"/>
        <v>0</v>
      </c>
      <c r="FS61" s="48">
        <f t="shared" ca="1" si="411"/>
        <v>0</v>
      </c>
      <c r="FT61" s="48">
        <f t="shared" ca="1" si="411"/>
        <v>0</v>
      </c>
      <c r="FU61" s="48">
        <f t="shared" ca="1" si="411"/>
        <v>0</v>
      </c>
      <c r="FV61" s="48">
        <f t="shared" ca="1" si="411"/>
        <v>0</v>
      </c>
      <c r="FW61" s="48">
        <f t="shared" ca="1" si="411"/>
        <v>0</v>
      </c>
      <c r="FX61" s="48">
        <f t="shared" ca="1" si="411"/>
        <v>0</v>
      </c>
      <c r="FY61" s="48">
        <f t="shared" ca="1" si="411"/>
        <v>0</v>
      </c>
      <c r="FZ61" s="48">
        <f t="shared" ca="1" si="411"/>
        <v>0</v>
      </c>
      <c r="GA61" s="48">
        <f t="shared" ca="1" si="411"/>
        <v>0</v>
      </c>
      <c r="GB61" s="48">
        <f t="shared" ca="1" si="411"/>
        <v>0</v>
      </c>
      <c r="GC61" s="48">
        <f t="shared" ca="1" si="411"/>
        <v>0</v>
      </c>
      <c r="GD61" s="48">
        <f t="shared" ca="1" si="411"/>
        <v>0</v>
      </c>
      <c r="GE61" s="48">
        <f t="shared" ca="1" si="412"/>
        <v>0</v>
      </c>
      <c r="GF61" s="48">
        <f t="shared" ca="1" si="412"/>
        <v>0</v>
      </c>
      <c r="GG61" s="48">
        <f t="shared" ca="1" si="412"/>
        <v>0</v>
      </c>
      <c r="GH61" s="48">
        <f t="shared" ca="1" si="412"/>
        <v>0</v>
      </c>
      <c r="GI61" s="48">
        <f t="shared" ca="1" si="412"/>
        <v>0</v>
      </c>
      <c r="GJ61" s="48">
        <f t="shared" ca="1" si="412"/>
        <v>0</v>
      </c>
      <c r="GK61" s="48">
        <f t="shared" ca="1" si="412"/>
        <v>0</v>
      </c>
      <c r="GL61" s="48">
        <f t="shared" ca="1" si="412"/>
        <v>0</v>
      </c>
      <c r="GM61" s="48">
        <f t="shared" ca="1" si="412"/>
        <v>0</v>
      </c>
      <c r="GN61" s="48">
        <f t="shared" ca="1" si="412"/>
        <v>0</v>
      </c>
      <c r="GO61" s="48">
        <f t="shared" ca="1" si="412"/>
        <v>0</v>
      </c>
      <c r="GP61" s="48">
        <f t="shared" ca="1" si="412"/>
        <v>0</v>
      </c>
      <c r="GQ61" s="48">
        <f t="shared" ca="1" si="412"/>
        <v>0</v>
      </c>
      <c r="GR61" s="48">
        <f t="shared" ca="1" si="412"/>
        <v>0</v>
      </c>
      <c r="GS61" s="48">
        <f t="shared" ca="1" si="412"/>
        <v>0</v>
      </c>
      <c r="GT61" s="48">
        <f t="shared" ca="1" si="412"/>
        <v>0</v>
      </c>
      <c r="GU61" s="48">
        <f t="shared" ca="1" si="413"/>
        <v>0</v>
      </c>
      <c r="GV61" s="48">
        <f t="shared" ca="1" si="404"/>
        <v>0</v>
      </c>
      <c r="GW61" s="48">
        <f t="shared" ca="1" si="404"/>
        <v>0</v>
      </c>
      <c r="GX61" s="48">
        <f t="shared" ca="1" si="404"/>
        <v>0</v>
      </c>
      <c r="GY61" s="48">
        <f t="shared" ca="1" si="404"/>
        <v>0</v>
      </c>
      <c r="GZ61" s="48">
        <f t="shared" ca="1" si="404"/>
        <v>0</v>
      </c>
      <c r="HA61" s="68"/>
      <c r="HB61" s="148" t="str">
        <f t="shared" ca="1" si="74"/>
        <v>n/a</v>
      </c>
      <c r="HC61" s="148" t="str">
        <f t="shared" ca="1" si="405"/>
        <v>n/a</v>
      </c>
      <c r="HD61" s="148" t="str">
        <f t="shared" ca="1" si="76"/>
        <v>n/a</v>
      </c>
      <c r="HE61" s="148" t="str">
        <f t="shared" ca="1" si="406"/>
        <v>n/a</v>
      </c>
      <c r="HF61" s="148" t="str">
        <f t="shared" ca="1" si="407"/>
        <v>n/a</v>
      </c>
      <c r="HG61" s="146"/>
      <c r="HH61" s="147"/>
      <c r="HI61" s="147"/>
      <c r="HJ61" s="147"/>
      <c r="HK61" s="148"/>
      <c r="HL61" s="147"/>
      <c r="HM61" s="147"/>
      <c r="HN61" s="147"/>
      <c r="HO61" s="148"/>
      <c r="HP61" s="146"/>
      <c r="HQ61" s="147"/>
      <c r="HR61" s="147"/>
      <c r="HS61" s="147"/>
      <c r="HT61" s="148"/>
      <c r="HU61" s="147"/>
      <c r="HV61" s="147"/>
      <c r="HW61" s="147"/>
      <c r="HX61" s="148"/>
      <c r="HY61" s="149"/>
      <c r="HZ61" s="148"/>
      <c r="IA61" s="148"/>
      <c r="IB61" s="150"/>
      <c r="IC61" s="148"/>
      <c r="ID61" s="150"/>
      <c r="IE61" s="148"/>
      <c r="IF61" s="151"/>
    </row>
    <row r="62" spans="1:240" s="36" customFormat="1" ht="14.45" customHeight="1">
      <c r="A62" s="39"/>
      <c r="B62" s="50" t="str">
        <f t="shared" si="376"/>
        <v>Residential_Residential Audit_Various_Low Flow Showerhead_2017_Actual</v>
      </c>
      <c r="C62" s="50">
        <f>INDEX('Measure Inputs'!$D:$D,MATCH($B62,'Measure Inputs'!$B:$B,0))</f>
        <v>26</v>
      </c>
      <c r="D62" s="51" t="str">
        <f>'Measure Inputs'!G32</f>
        <v>Residential</v>
      </c>
      <c r="E62" s="51" t="str">
        <f>'Measure Inputs'!H32</f>
        <v>Residential Audit</v>
      </c>
      <c r="F62" s="51" t="str">
        <f>'Measure Inputs'!I32</f>
        <v>Various</v>
      </c>
      <c r="G62" s="51" t="str">
        <f>'Measure Inputs'!J32</f>
        <v>Low Flow Showerhead</v>
      </c>
      <c r="H62" s="51">
        <f>'Measure Inputs'!K32</f>
        <v>2017</v>
      </c>
      <c r="I62" s="51" t="str">
        <f>'Measure Inputs'!L32</f>
        <v>Actual</v>
      </c>
      <c r="J62" s="37"/>
      <c r="K62" s="98" t="str">
        <f ca="1">INDEX(OFFSET('Measure Inputs'!$O$7,,,InputRows),$C62)</f>
        <v>Units</v>
      </c>
      <c r="L62" s="38">
        <f ca="1">INDEX(OFFSET('Measure Inputs'!$Q$7,,,InputRows),$C62)</f>
        <v>0</v>
      </c>
      <c r="M62" s="165">
        <f>INDEX('General Inputs'!$E$14:$E$15,MATCH(D62,'General Inputs'!$D$14:$D$15,0))</f>
        <v>1.0469999999999999</v>
      </c>
      <c r="N62" s="54">
        <f ca="1">INDEX(OFFSET('Measure Inputs'!$Y$7,,,InputRows),$C62)</f>
        <v>1</v>
      </c>
      <c r="O62" s="54">
        <f ca="1">INDEX(OFFSET('Measure Inputs'!$Z$7,,,InputRows),$C62)</f>
        <v>1</v>
      </c>
      <c r="P62" s="37"/>
      <c r="Q62" s="125">
        <f ca="1">CONVERT(INDEX(OFFSET('Measure Inputs'!$AB$7,,,InputRows),$C62),'Measure Inputs'!$AB$6,Q$8)*$L62</f>
        <v>0</v>
      </c>
      <c r="R62" s="125">
        <f t="shared" ca="1" si="377"/>
        <v>0</v>
      </c>
      <c r="S62" s="125">
        <f t="shared" ca="1" si="378"/>
        <v>0</v>
      </c>
      <c r="T62" s="37"/>
      <c r="U62" s="125">
        <f ca="1">CONVERT(INDEX(OFFSET('Measure Inputs'!$AD$7,,,InputRows),$C62),'Measure Inputs'!$AD$6,U$8)*$L62</f>
        <v>0</v>
      </c>
      <c r="V62" s="125">
        <f t="shared" ca="1" si="379"/>
        <v>0</v>
      </c>
      <c r="W62" s="125">
        <f t="shared" ca="1" si="380"/>
        <v>0</v>
      </c>
      <c r="X62" s="37"/>
      <c r="Y62" s="125">
        <f ca="1">CONVERT(INDEX(OFFSET('Measure Inputs'!$AC$7,,,InputRows),$C62),'Measure Inputs'!$AC$6,Y$8)*$L62</f>
        <v>0</v>
      </c>
      <c r="Z62" s="125">
        <f t="shared" ca="1" si="381"/>
        <v>0</v>
      </c>
      <c r="AA62" s="125">
        <f t="shared" ca="1" si="382"/>
        <v>0</v>
      </c>
      <c r="AB62" s="37"/>
      <c r="AC62" s="125">
        <f ca="1">CONVERT(INDEX(OFFSET('Measure Inputs'!$AE$7,,,InputRows),$C62),'Measure Inputs'!$AE$6,AC$8)*$L62</f>
        <v>0</v>
      </c>
      <c r="AD62" s="125">
        <f t="shared" ca="1" si="383"/>
        <v>0</v>
      </c>
      <c r="AE62" s="125">
        <f t="shared" ca="1" si="384"/>
        <v>0</v>
      </c>
      <c r="AF62" s="37"/>
      <c r="AG62" s="96">
        <f ca="1">INDEX(OFFSET('Measure Inputs'!$R$7,,,InputRows),$C62)</f>
        <v>10</v>
      </c>
      <c r="AH62" s="96">
        <f ca="1">INDEX(OFFSET('Measure Inputs'!$S$7,,,InputRows),$C62)</f>
        <v>0</v>
      </c>
      <c r="AI62" s="96">
        <f t="shared" ca="1" si="385"/>
        <v>0</v>
      </c>
      <c r="AJ62" s="99">
        <f ca="1">INDEX(OFFSET('Measure Inputs'!$T$7,,,InputRows),$C62)*$L62*$N62*$O62</f>
        <v>0</v>
      </c>
      <c r="AK62" s="99">
        <f ca="1">INDEX(OFFSET('Measure Inputs'!$U$7,,,InputRows),$C62)*$L62*$N62*$O62</f>
        <v>0</v>
      </c>
      <c r="AL62" s="99">
        <f ca="1">INDEX(OFFSET('Measure Inputs'!$V$7,,,InputRows),$C62)*$L62*$N62*$O62</f>
        <v>0</v>
      </c>
      <c r="AM62" s="99">
        <f ca="1">INDEX(OFFSET('Measure Inputs'!$W$7,,,InputRows),$C62)*$L62*$N62*$O62</f>
        <v>0</v>
      </c>
      <c r="AN62" s="99">
        <f ca="1">INDEX(OFFSET('Measure Inputs'!$X$7,,,InputRows),$C62)*$L62</f>
        <v>0</v>
      </c>
      <c r="AO62" s="99"/>
      <c r="AP62" s="99">
        <f t="shared" ca="1" si="386"/>
        <v>0</v>
      </c>
      <c r="AQ62" s="37"/>
      <c r="AR62" s="99">
        <f ca="1">SUMPRODUCT(--($CX$9:$EX$9=$H62)*$AJ62,'General Inputs'!$K$40:$BK$40)+SUMPRODUCT(--($CX$9:$EX$9=$H62+$AH62)*-$AK62,'General Inputs'!$K$43:$BK$43)</f>
        <v>0</v>
      </c>
      <c r="AS62" s="99">
        <f ca="1">CONVERT(SUMPRODUCT($CX62:$EX62,'General Inputs'!$K$29:$BK$29,'General Inputs'!$K$40:$BK$40)*$M62,$Q$8,'General Inputs'!$E$17)</f>
        <v>0</v>
      </c>
      <c r="AT62" s="99">
        <f ca="1">SUMPRODUCT(--($CX$9:$EX$9=$H62)*$AN62,'General Inputs'!$K$40:$BK$40)</f>
        <v>0</v>
      </c>
      <c r="AU62" s="99">
        <f>SUMPRODUCT(--($CX$9:$EX$9=$H62)*$AO62,'General Inputs'!$K$40:$BK$40)</f>
        <v>0</v>
      </c>
      <c r="AV62" s="99">
        <f ca="1">CONVERT(SUMPRODUCT($CX62:$EX62,'General Inputs'!$K$40:$BK$40,OFFSET('General Inputs'!$K$34:$BK$34,MATCH($D62,'General Inputs'!$J$34:$J$35,0)-1,)),$Q$8,'General Inputs'!$G$32)</f>
        <v>0</v>
      </c>
      <c r="AW62" s="99">
        <f ca="1">CONVERT(SUMPRODUCT($CX62:$EX62,'General Inputs'!$K$27:$BK$27,'General Inputs'!$K$40:$BK$40)*$M62,$Q$8,'General Inputs'!$E$17)</f>
        <v>0</v>
      </c>
      <c r="AX62" s="99">
        <f ca="1">CONVERT(SUMPRODUCT($EZ62:$GZ62,'General Inputs'!$K$28:$BK$28,'General Inputs'!$K$40:$BK$40)*$M62,$Q$8,'General Inputs'!$E$17)</f>
        <v>0</v>
      </c>
      <c r="AY62" s="97">
        <f ca="1">SUMPRODUCT($CX62:$EX62,'General Inputs'!$K$40:$BK$40)</f>
        <v>0</v>
      </c>
      <c r="AZ62" s="37"/>
      <c r="BA62" s="99">
        <f t="shared" ca="1" si="387"/>
        <v>0</v>
      </c>
      <c r="BB62" s="101" t="e">
        <f t="shared" ca="1" si="388"/>
        <v>#DIV/0!</v>
      </c>
      <c r="BC62" s="99">
        <f t="shared" ca="1" si="309"/>
        <v>0</v>
      </c>
      <c r="BD62" s="99">
        <f t="shared" ca="1" si="310"/>
        <v>0</v>
      </c>
      <c r="BE62" s="99">
        <f t="shared" ca="1" si="311"/>
        <v>0</v>
      </c>
      <c r="BF62" s="99">
        <f t="shared" ca="1" si="312"/>
        <v>0</v>
      </c>
      <c r="BG62" s="99">
        <f t="shared" si="313"/>
        <v>0</v>
      </c>
      <c r="BH62" s="99">
        <f t="shared" ca="1" si="314"/>
        <v>0</v>
      </c>
      <c r="BI62" s="37"/>
      <c r="BJ62" s="99">
        <f t="shared" ca="1" si="389"/>
        <v>0</v>
      </c>
      <c r="BK62" s="101" t="e">
        <f t="shared" ca="1" si="390"/>
        <v>#DIV/0!</v>
      </c>
      <c r="BL62" s="99">
        <f t="shared" ca="1" si="315"/>
        <v>0</v>
      </c>
      <c r="BM62" s="99">
        <f t="shared" ca="1" si="165"/>
        <v>0</v>
      </c>
      <c r="BN62" s="99">
        <f t="shared" ca="1" si="316"/>
        <v>0</v>
      </c>
      <c r="BO62" s="99">
        <f t="shared" ca="1" si="317"/>
        <v>0</v>
      </c>
      <c r="BP62" s="99">
        <f t="shared" ca="1" si="318"/>
        <v>0</v>
      </c>
      <c r="BQ62" s="99">
        <f t="shared" si="319"/>
        <v>0</v>
      </c>
      <c r="BR62" s="99">
        <f t="shared" ca="1" si="320"/>
        <v>0</v>
      </c>
      <c r="BS62" s="37"/>
      <c r="BT62" s="99">
        <f t="shared" ca="1" si="391"/>
        <v>0</v>
      </c>
      <c r="BU62" s="101" t="e">
        <f t="shared" ca="1" si="392"/>
        <v>#DIV/0!</v>
      </c>
      <c r="BV62" s="101" t="e">
        <f t="shared" ca="1" si="321"/>
        <v>#DIV/0!</v>
      </c>
      <c r="BW62" s="99">
        <f t="shared" ca="1" si="322"/>
        <v>0</v>
      </c>
      <c r="BX62" s="99">
        <f t="shared" ca="1" si="323"/>
        <v>0</v>
      </c>
      <c r="BY62" s="99">
        <f t="shared" ca="1" si="324"/>
        <v>0</v>
      </c>
      <c r="BZ62" s="99">
        <f t="shared" ca="1" si="325"/>
        <v>0</v>
      </c>
      <c r="CA62" s="99">
        <f t="shared" ca="1" si="326"/>
        <v>0</v>
      </c>
      <c r="CB62" s="37"/>
      <c r="CC62" s="99">
        <f t="shared" ca="1" si="393"/>
        <v>0</v>
      </c>
      <c r="CD62" s="101" t="e">
        <f t="shared" ca="1" si="394"/>
        <v>#DIV/0!</v>
      </c>
      <c r="CE62" s="102" t="e">
        <f t="shared" ca="1" si="327"/>
        <v>#DIV/0!</v>
      </c>
      <c r="CF62" s="99">
        <f t="shared" ca="1" si="328"/>
        <v>0</v>
      </c>
      <c r="CG62" s="99">
        <f t="shared" ca="1" si="329"/>
        <v>0</v>
      </c>
      <c r="CH62" s="99">
        <f t="shared" ca="1" si="330"/>
        <v>0</v>
      </c>
      <c r="CI62" s="99">
        <f t="shared" ca="1" si="71"/>
        <v>0</v>
      </c>
      <c r="CJ62" s="99">
        <f t="shared" ca="1" si="72"/>
        <v>0</v>
      </c>
      <c r="CK62" s="99">
        <f t="shared" si="331"/>
        <v>0</v>
      </c>
      <c r="CL62" s="37"/>
      <c r="CM62" s="99">
        <f t="shared" ca="1" si="395"/>
        <v>0</v>
      </c>
      <c r="CN62" s="101" t="e">
        <f t="shared" ca="1" si="396"/>
        <v>#DIV/0!</v>
      </c>
      <c r="CO62" s="126"/>
      <c r="CP62" s="99">
        <f t="shared" ca="1" si="332"/>
        <v>0</v>
      </c>
      <c r="CQ62" s="99">
        <f t="shared" ca="1" si="333"/>
        <v>0</v>
      </c>
      <c r="CR62" s="99">
        <f t="shared" ca="1" si="334"/>
        <v>0</v>
      </c>
      <c r="CS62" s="99">
        <f t="shared" ca="1" si="73"/>
        <v>0</v>
      </c>
      <c r="CT62" s="99">
        <f t="shared" ca="1" si="335"/>
        <v>0</v>
      </c>
      <c r="CU62" s="99">
        <f t="shared" ca="1" si="336"/>
        <v>0</v>
      </c>
      <c r="CV62" s="99">
        <f t="shared" si="337"/>
        <v>0</v>
      </c>
      <c r="CW62" s="37"/>
      <c r="CX62" s="48">
        <f t="shared" ca="1" si="414"/>
        <v>0</v>
      </c>
      <c r="CY62" s="48">
        <f t="shared" ca="1" si="414"/>
        <v>0</v>
      </c>
      <c r="CZ62" s="48">
        <f t="shared" ca="1" si="414"/>
        <v>0</v>
      </c>
      <c r="DA62" s="48">
        <f t="shared" ca="1" si="414"/>
        <v>0</v>
      </c>
      <c r="DB62" s="48">
        <f t="shared" ca="1" si="414"/>
        <v>0</v>
      </c>
      <c r="DC62" s="48">
        <f t="shared" ca="1" si="414"/>
        <v>0</v>
      </c>
      <c r="DD62" s="48">
        <f t="shared" ca="1" si="414"/>
        <v>0</v>
      </c>
      <c r="DE62" s="48">
        <f t="shared" ca="1" si="414"/>
        <v>0</v>
      </c>
      <c r="DF62" s="48">
        <f t="shared" ca="1" si="414"/>
        <v>0</v>
      </c>
      <c r="DG62" s="48">
        <f t="shared" ca="1" si="414"/>
        <v>0</v>
      </c>
      <c r="DH62" s="48">
        <f t="shared" ca="1" si="414"/>
        <v>0</v>
      </c>
      <c r="DI62" s="48">
        <f t="shared" ca="1" si="414"/>
        <v>0</v>
      </c>
      <c r="DJ62" s="48">
        <f t="shared" ca="1" si="414"/>
        <v>0</v>
      </c>
      <c r="DK62" s="48">
        <f t="shared" ca="1" si="414"/>
        <v>0</v>
      </c>
      <c r="DL62" s="48">
        <f t="shared" ca="1" si="414"/>
        <v>0</v>
      </c>
      <c r="DM62" s="48">
        <f t="shared" ca="1" si="408"/>
        <v>0</v>
      </c>
      <c r="DN62" s="48">
        <f t="shared" ca="1" si="408"/>
        <v>0</v>
      </c>
      <c r="DO62" s="48">
        <f t="shared" ca="1" si="408"/>
        <v>0</v>
      </c>
      <c r="DP62" s="48">
        <f t="shared" ca="1" si="408"/>
        <v>0</v>
      </c>
      <c r="DQ62" s="48">
        <f t="shared" ca="1" si="408"/>
        <v>0</v>
      </c>
      <c r="DR62" s="48">
        <f t="shared" ca="1" si="408"/>
        <v>0</v>
      </c>
      <c r="DS62" s="48">
        <f t="shared" ca="1" si="408"/>
        <v>0</v>
      </c>
      <c r="DT62" s="48">
        <f t="shared" ca="1" si="408"/>
        <v>0</v>
      </c>
      <c r="DU62" s="48">
        <f t="shared" ca="1" si="408"/>
        <v>0</v>
      </c>
      <c r="DV62" s="48">
        <f t="shared" ca="1" si="408"/>
        <v>0</v>
      </c>
      <c r="DW62" s="48">
        <f t="shared" ca="1" si="408"/>
        <v>0</v>
      </c>
      <c r="DX62" s="48">
        <f t="shared" ca="1" si="408"/>
        <v>0</v>
      </c>
      <c r="DY62" s="48">
        <f t="shared" ca="1" si="408"/>
        <v>0</v>
      </c>
      <c r="DZ62" s="48">
        <f t="shared" ca="1" si="408"/>
        <v>0</v>
      </c>
      <c r="EA62" s="48">
        <f t="shared" ca="1" si="408"/>
        <v>0</v>
      </c>
      <c r="EB62" s="48">
        <f t="shared" ca="1" si="408"/>
        <v>0</v>
      </c>
      <c r="EC62" s="48">
        <f t="shared" ca="1" si="409"/>
        <v>0</v>
      </c>
      <c r="ED62" s="48">
        <f t="shared" ca="1" si="409"/>
        <v>0</v>
      </c>
      <c r="EE62" s="48">
        <f t="shared" ca="1" si="409"/>
        <v>0</v>
      </c>
      <c r="EF62" s="48">
        <f t="shared" ca="1" si="409"/>
        <v>0</v>
      </c>
      <c r="EG62" s="48">
        <f t="shared" ca="1" si="409"/>
        <v>0</v>
      </c>
      <c r="EH62" s="48">
        <f t="shared" ca="1" si="409"/>
        <v>0</v>
      </c>
      <c r="EI62" s="48">
        <f t="shared" ca="1" si="409"/>
        <v>0</v>
      </c>
      <c r="EJ62" s="48">
        <f t="shared" ca="1" si="409"/>
        <v>0</v>
      </c>
      <c r="EK62" s="48">
        <f t="shared" ca="1" si="409"/>
        <v>0</v>
      </c>
      <c r="EL62" s="48">
        <f t="shared" ca="1" si="409"/>
        <v>0</v>
      </c>
      <c r="EM62" s="48">
        <f t="shared" ca="1" si="409"/>
        <v>0</v>
      </c>
      <c r="EN62" s="48">
        <f t="shared" ca="1" si="409"/>
        <v>0</v>
      </c>
      <c r="EO62" s="48">
        <f t="shared" ca="1" si="409"/>
        <v>0</v>
      </c>
      <c r="EP62" s="48">
        <f t="shared" ca="1" si="409"/>
        <v>0</v>
      </c>
      <c r="EQ62" s="48">
        <f t="shared" ca="1" si="409"/>
        <v>0</v>
      </c>
      <c r="ER62" s="48">
        <f t="shared" ca="1" si="409"/>
        <v>0</v>
      </c>
      <c r="ES62" s="48">
        <f t="shared" ca="1" si="410"/>
        <v>0</v>
      </c>
      <c r="ET62" s="48">
        <f t="shared" ca="1" si="400"/>
        <v>0</v>
      </c>
      <c r="EU62" s="48">
        <f t="shared" ca="1" si="400"/>
        <v>0</v>
      </c>
      <c r="EV62" s="48">
        <f t="shared" ca="1" si="400"/>
        <v>0</v>
      </c>
      <c r="EW62" s="48">
        <f t="shared" ca="1" si="400"/>
        <v>0</v>
      </c>
      <c r="EX62" s="48">
        <f t="shared" ca="1" si="400"/>
        <v>0</v>
      </c>
      <c r="EY62" s="68"/>
      <c r="EZ62" s="48">
        <f t="shared" ca="1" si="415"/>
        <v>0</v>
      </c>
      <c r="FA62" s="48">
        <f t="shared" ca="1" si="415"/>
        <v>0</v>
      </c>
      <c r="FB62" s="48">
        <f t="shared" ca="1" si="415"/>
        <v>0</v>
      </c>
      <c r="FC62" s="48">
        <f t="shared" ca="1" si="415"/>
        <v>0</v>
      </c>
      <c r="FD62" s="48">
        <f t="shared" ca="1" si="415"/>
        <v>0</v>
      </c>
      <c r="FE62" s="48">
        <f t="shared" ca="1" si="415"/>
        <v>0</v>
      </c>
      <c r="FF62" s="48">
        <f t="shared" ca="1" si="415"/>
        <v>0</v>
      </c>
      <c r="FG62" s="48">
        <f t="shared" ca="1" si="415"/>
        <v>0</v>
      </c>
      <c r="FH62" s="48">
        <f t="shared" ca="1" si="415"/>
        <v>0</v>
      </c>
      <c r="FI62" s="48">
        <f t="shared" ca="1" si="415"/>
        <v>0</v>
      </c>
      <c r="FJ62" s="48">
        <f t="shared" ca="1" si="415"/>
        <v>0</v>
      </c>
      <c r="FK62" s="48">
        <f t="shared" ca="1" si="415"/>
        <v>0</v>
      </c>
      <c r="FL62" s="48">
        <f t="shared" ca="1" si="415"/>
        <v>0</v>
      </c>
      <c r="FM62" s="48">
        <f t="shared" ca="1" si="415"/>
        <v>0</v>
      </c>
      <c r="FN62" s="48">
        <f t="shared" ca="1" si="415"/>
        <v>0</v>
      </c>
      <c r="FO62" s="48">
        <f t="shared" ca="1" si="411"/>
        <v>0</v>
      </c>
      <c r="FP62" s="48">
        <f t="shared" ca="1" si="411"/>
        <v>0</v>
      </c>
      <c r="FQ62" s="48">
        <f t="shared" ca="1" si="411"/>
        <v>0</v>
      </c>
      <c r="FR62" s="48">
        <f t="shared" ca="1" si="411"/>
        <v>0</v>
      </c>
      <c r="FS62" s="48">
        <f t="shared" ca="1" si="411"/>
        <v>0</v>
      </c>
      <c r="FT62" s="48">
        <f t="shared" ca="1" si="411"/>
        <v>0</v>
      </c>
      <c r="FU62" s="48">
        <f t="shared" ca="1" si="411"/>
        <v>0</v>
      </c>
      <c r="FV62" s="48">
        <f t="shared" ca="1" si="411"/>
        <v>0</v>
      </c>
      <c r="FW62" s="48">
        <f t="shared" ca="1" si="411"/>
        <v>0</v>
      </c>
      <c r="FX62" s="48">
        <f t="shared" ca="1" si="411"/>
        <v>0</v>
      </c>
      <c r="FY62" s="48">
        <f t="shared" ca="1" si="411"/>
        <v>0</v>
      </c>
      <c r="FZ62" s="48">
        <f t="shared" ca="1" si="411"/>
        <v>0</v>
      </c>
      <c r="GA62" s="48">
        <f t="shared" ca="1" si="411"/>
        <v>0</v>
      </c>
      <c r="GB62" s="48">
        <f t="shared" ca="1" si="411"/>
        <v>0</v>
      </c>
      <c r="GC62" s="48">
        <f t="shared" ca="1" si="411"/>
        <v>0</v>
      </c>
      <c r="GD62" s="48">
        <f t="shared" ca="1" si="411"/>
        <v>0</v>
      </c>
      <c r="GE62" s="48">
        <f t="shared" ca="1" si="412"/>
        <v>0</v>
      </c>
      <c r="GF62" s="48">
        <f t="shared" ca="1" si="412"/>
        <v>0</v>
      </c>
      <c r="GG62" s="48">
        <f t="shared" ca="1" si="412"/>
        <v>0</v>
      </c>
      <c r="GH62" s="48">
        <f t="shared" ca="1" si="412"/>
        <v>0</v>
      </c>
      <c r="GI62" s="48">
        <f t="shared" ca="1" si="412"/>
        <v>0</v>
      </c>
      <c r="GJ62" s="48">
        <f t="shared" ca="1" si="412"/>
        <v>0</v>
      </c>
      <c r="GK62" s="48">
        <f t="shared" ca="1" si="412"/>
        <v>0</v>
      </c>
      <c r="GL62" s="48">
        <f t="shared" ca="1" si="412"/>
        <v>0</v>
      </c>
      <c r="GM62" s="48">
        <f t="shared" ca="1" si="412"/>
        <v>0</v>
      </c>
      <c r="GN62" s="48">
        <f t="shared" ca="1" si="412"/>
        <v>0</v>
      </c>
      <c r="GO62" s="48">
        <f t="shared" ca="1" si="412"/>
        <v>0</v>
      </c>
      <c r="GP62" s="48">
        <f t="shared" ca="1" si="412"/>
        <v>0</v>
      </c>
      <c r="GQ62" s="48">
        <f t="shared" ca="1" si="412"/>
        <v>0</v>
      </c>
      <c r="GR62" s="48">
        <f t="shared" ca="1" si="412"/>
        <v>0</v>
      </c>
      <c r="GS62" s="48">
        <f t="shared" ca="1" si="412"/>
        <v>0</v>
      </c>
      <c r="GT62" s="48">
        <f t="shared" ca="1" si="412"/>
        <v>0</v>
      </c>
      <c r="GU62" s="48">
        <f t="shared" ca="1" si="413"/>
        <v>0</v>
      </c>
      <c r="GV62" s="48">
        <f t="shared" ca="1" si="404"/>
        <v>0</v>
      </c>
      <c r="GW62" s="48">
        <f t="shared" ca="1" si="404"/>
        <v>0</v>
      </c>
      <c r="GX62" s="48">
        <f t="shared" ca="1" si="404"/>
        <v>0</v>
      </c>
      <c r="GY62" s="48">
        <f t="shared" ca="1" si="404"/>
        <v>0</v>
      </c>
      <c r="GZ62" s="48">
        <f t="shared" ca="1" si="404"/>
        <v>0</v>
      </c>
      <c r="HA62" s="68"/>
      <c r="HB62" s="148" t="str">
        <f t="shared" ca="1" si="74"/>
        <v>n/a</v>
      </c>
      <c r="HC62" s="148" t="str">
        <f t="shared" ca="1" si="405"/>
        <v>n/a</v>
      </c>
      <c r="HD62" s="148" t="str">
        <f t="shared" ca="1" si="76"/>
        <v>n/a</v>
      </c>
      <c r="HE62" s="148" t="str">
        <f t="shared" ca="1" si="406"/>
        <v>n/a</v>
      </c>
      <c r="HF62" s="148" t="str">
        <f t="shared" ca="1" si="407"/>
        <v>n/a</v>
      </c>
      <c r="HG62" s="146"/>
      <c r="HH62" s="147"/>
      <c r="HI62" s="147"/>
      <c r="HJ62" s="147"/>
      <c r="HK62" s="148"/>
      <c r="HL62" s="147"/>
      <c r="HM62" s="147"/>
      <c r="HN62" s="147"/>
      <c r="HO62" s="148"/>
      <c r="HP62" s="146"/>
      <c r="HQ62" s="147"/>
      <c r="HR62" s="147"/>
      <c r="HS62" s="147"/>
      <c r="HT62" s="148"/>
      <c r="HU62" s="147"/>
      <c r="HV62" s="147"/>
      <c r="HW62" s="147"/>
      <c r="HX62" s="148"/>
      <c r="HY62" s="149"/>
      <c r="HZ62" s="148"/>
      <c r="IA62" s="148"/>
      <c r="IB62" s="150"/>
      <c r="IC62" s="148"/>
      <c r="ID62" s="150"/>
      <c r="IE62" s="148"/>
      <c r="IF62" s="151"/>
    </row>
    <row r="63" spans="1:240" s="36" customFormat="1" ht="14.45" customHeight="1">
      <c r="A63" s="39"/>
      <c r="B63" s="50" t="str">
        <f t="shared" si="376"/>
        <v>Residential_School-Based Education_Various_School-Based Education_2017_Actual</v>
      </c>
      <c r="C63" s="50">
        <f>INDEX('Measure Inputs'!$D:$D,MATCH($B63,'Measure Inputs'!$B:$B,0))</f>
        <v>27</v>
      </c>
      <c r="D63" s="51" t="str">
        <f>'Measure Inputs'!G33</f>
        <v>Residential</v>
      </c>
      <c r="E63" s="51" t="str">
        <f>'Measure Inputs'!H33</f>
        <v>School-Based Education</v>
      </c>
      <c r="F63" s="51" t="str">
        <f>'Measure Inputs'!I33</f>
        <v>Various</v>
      </c>
      <c r="G63" s="51" t="str">
        <f>'Measure Inputs'!J33</f>
        <v>School-Based Education</v>
      </c>
      <c r="H63" s="51">
        <f>'Measure Inputs'!K33</f>
        <v>2017</v>
      </c>
      <c r="I63" s="51" t="str">
        <f>'Measure Inputs'!L33</f>
        <v>Actual</v>
      </c>
      <c r="J63" s="37"/>
      <c r="K63" s="98" t="str">
        <f ca="1">INDEX(OFFSET('Measure Inputs'!$O$7,,,InputRows),$C63)</f>
        <v>Units</v>
      </c>
      <c r="L63" s="38">
        <f ca="1">INDEX(OFFSET('Measure Inputs'!$Q$7,,,InputRows),$C63)</f>
        <v>1101</v>
      </c>
      <c r="M63" s="165">
        <f>INDEX('General Inputs'!$E$14:$E$15,MATCH(D63,'General Inputs'!$D$14:$D$15,0))</f>
        <v>1.0469999999999999</v>
      </c>
      <c r="N63" s="54">
        <f ca="1">INDEX(OFFSET('Measure Inputs'!$Y$7,,,InputRows),$C63)</f>
        <v>1</v>
      </c>
      <c r="O63" s="54">
        <f ca="1">INDEX(OFFSET('Measure Inputs'!$Z$7,,,InputRows),$C63)</f>
        <v>1</v>
      </c>
      <c r="P63" s="37"/>
      <c r="Q63" s="125">
        <f ca="1">CONVERT(INDEX(OFFSET('Measure Inputs'!$AB$7,,,InputRows),$C63),'Measure Inputs'!$AB$6,Q$8)*$L63</f>
        <v>437097</v>
      </c>
      <c r="R63" s="125">
        <f t="shared" ca="1" si="377"/>
        <v>437097</v>
      </c>
      <c r="S63" s="125">
        <f t="shared" ca="1" si="378"/>
        <v>437097</v>
      </c>
      <c r="T63" s="37"/>
      <c r="U63" s="125">
        <f ca="1">CONVERT(INDEX(OFFSET('Measure Inputs'!$AD$7,,,InputRows),$C63),'Measure Inputs'!$AD$6,U$8)*$L63</f>
        <v>0</v>
      </c>
      <c r="V63" s="125">
        <f t="shared" ca="1" si="379"/>
        <v>0</v>
      </c>
      <c r="W63" s="125">
        <f t="shared" ca="1" si="380"/>
        <v>0</v>
      </c>
      <c r="X63" s="37"/>
      <c r="Y63" s="125">
        <f ca="1">CONVERT(INDEX(OFFSET('Measure Inputs'!$AC$7,,,InputRows),$C63),'Measure Inputs'!$AC$6,Y$8)*$L63</f>
        <v>44.04</v>
      </c>
      <c r="Z63" s="125">
        <f t="shared" ca="1" si="381"/>
        <v>44.04</v>
      </c>
      <c r="AA63" s="125">
        <f t="shared" ca="1" si="382"/>
        <v>44.04</v>
      </c>
      <c r="AB63" s="37"/>
      <c r="AC63" s="125">
        <f ca="1">CONVERT(INDEX(OFFSET('Measure Inputs'!$AE$7,,,InputRows),$C63),'Measure Inputs'!$AE$6,AC$8)*$L63</f>
        <v>0</v>
      </c>
      <c r="AD63" s="125">
        <f t="shared" ca="1" si="383"/>
        <v>0</v>
      </c>
      <c r="AE63" s="125">
        <f t="shared" ca="1" si="384"/>
        <v>0</v>
      </c>
      <c r="AF63" s="37"/>
      <c r="AG63" s="96">
        <f ca="1">INDEX(OFFSET('Measure Inputs'!$R$7,,,InputRows),$C63)</f>
        <v>5</v>
      </c>
      <c r="AH63" s="96">
        <f ca="1">INDEX(OFFSET('Measure Inputs'!$S$7,,,InputRows),$C63)</f>
        <v>0</v>
      </c>
      <c r="AI63" s="96">
        <f t="shared" ca="1" si="385"/>
        <v>2185485</v>
      </c>
      <c r="AJ63" s="99">
        <f ca="1">INDEX(OFFSET('Measure Inputs'!$T$7,,,InputRows),$C63)*$L63*$N63*$O63</f>
        <v>0</v>
      </c>
      <c r="AK63" s="99">
        <f ca="1">INDEX(OFFSET('Measure Inputs'!$U$7,,,InputRows),$C63)*$L63*$N63*$O63</f>
        <v>0</v>
      </c>
      <c r="AL63" s="99">
        <f ca="1">INDEX(OFFSET('Measure Inputs'!$V$7,,,InputRows),$C63)*$L63*$N63*$O63</f>
        <v>0</v>
      </c>
      <c r="AM63" s="99">
        <f ca="1">INDEX(OFFSET('Measure Inputs'!$W$7,,,InputRows),$C63)*$L63*$N63*$O63</f>
        <v>0</v>
      </c>
      <c r="AN63" s="99">
        <f ca="1">INDEX(OFFSET('Measure Inputs'!$X$7,,,InputRows),$C63)*$L63</f>
        <v>0</v>
      </c>
      <c r="AO63" s="99"/>
      <c r="AP63" s="99">
        <f t="shared" ca="1" si="386"/>
        <v>0</v>
      </c>
      <c r="AQ63" s="37"/>
      <c r="AR63" s="99">
        <f ca="1">SUMPRODUCT(--($CX$9:$EX$9=$H63)*$AJ63,'General Inputs'!$K$40:$BK$40)+SUMPRODUCT(--($CX$9:$EX$9=$H63+$AH63)*-$AK63,'General Inputs'!$K$43:$BK$43)</f>
        <v>0</v>
      </c>
      <c r="AS63" s="99">
        <f ca="1">CONVERT(SUMPRODUCT($CX63:$EX63,'General Inputs'!$K$29:$BK$29,'General Inputs'!$K$40:$BK$40)*$M63,$Q$8,'General Inputs'!$E$17)</f>
        <v>22178.581984423767</v>
      </c>
      <c r="AT63" s="99">
        <f ca="1">SUMPRODUCT(--($CX$9:$EX$9=$H63)*$AN63,'General Inputs'!$K$40:$BK$40)</f>
        <v>0</v>
      </c>
      <c r="AU63" s="99">
        <f>SUMPRODUCT(--($CX$9:$EX$9=$H63)*$AO63,'General Inputs'!$K$40:$BK$40)</f>
        <v>0</v>
      </c>
      <c r="AV63" s="99">
        <f ca="1">CONVERT(SUMPRODUCT($CX63:$EX63,'General Inputs'!$K$40:$BK$40,OFFSET('General Inputs'!$K$34:$BK$34,MATCH($D63,'General Inputs'!$J$34:$J$35,0)-1,)),$Q$8,'General Inputs'!$G$32)</f>
        <v>268081.36100884608</v>
      </c>
      <c r="AW63" s="99">
        <f ca="1">CONVERT(SUMPRODUCT($CX63:$EX63,'General Inputs'!$K$27:$BK$27,'General Inputs'!$K$40:$BK$40)*$M63,$Q$8,'General Inputs'!$E$17)</f>
        <v>54991.695732307169</v>
      </c>
      <c r="AX63" s="99">
        <f ca="1">CONVERT(SUMPRODUCT($EZ63:$GZ63,'General Inputs'!$K$28:$BK$28,'General Inputs'!$K$40:$BK$40)*$M63,$Q$8,'General Inputs'!$E$17)</f>
        <v>3985.2923895948184</v>
      </c>
      <c r="AY63" s="97">
        <f ca="1">SUMPRODUCT($CX63:$EX63,'General Inputs'!$K$40:$BK$40)</f>
        <v>1858156.3015821115</v>
      </c>
      <c r="AZ63" s="37"/>
      <c r="BA63" s="99">
        <f t="shared" ca="1" si="387"/>
        <v>58976.988121901988</v>
      </c>
      <c r="BB63" s="101" t="e">
        <f t="shared" ca="1" si="388"/>
        <v>#DIV/0!</v>
      </c>
      <c r="BC63" s="99">
        <f t="shared" ca="1" si="309"/>
        <v>0</v>
      </c>
      <c r="BD63" s="99">
        <f t="shared" ca="1" si="310"/>
        <v>58976.988121901988</v>
      </c>
      <c r="BE63" s="99">
        <f t="shared" ca="1" si="311"/>
        <v>54991.695732307169</v>
      </c>
      <c r="BF63" s="99">
        <f t="shared" ca="1" si="312"/>
        <v>3985.2923895948184</v>
      </c>
      <c r="BG63" s="99">
        <f t="shared" si="313"/>
        <v>0</v>
      </c>
      <c r="BH63" s="99">
        <f t="shared" ca="1" si="314"/>
        <v>0</v>
      </c>
      <c r="BI63" s="37"/>
      <c r="BJ63" s="99">
        <f t="shared" ca="1" si="389"/>
        <v>81155.570106325758</v>
      </c>
      <c r="BK63" s="101" t="e">
        <f t="shared" ca="1" si="390"/>
        <v>#DIV/0!</v>
      </c>
      <c r="BL63" s="99">
        <f t="shared" ca="1" si="315"/>
        <v>0</v>
      </c>
      <c r="BM63" s="99">
        <f t="shared" ca="1" si="165"/>
        <v>81155.570106325758</v>
      </c>
      <c r="BN63" s="99">
        <f t="shared" ca="1" si="316"/>
        <v>54991.695732307169</v>
      </c>
      <c r="BO63" s="99">
        <f t="shared" ca="1" si="317"/>
        <v>3985.2923895948184</v>
      </c>
      <c r="BP63" s="99">
        <f t="shared" ca="1" si="318"/>
        <v>22178.581984423767</v>
      </c>
      <c r="BQ63" s="99">
        <f t="shared" si="319"/>
        <v>0</v>
      </c>
      <c r="BR63" s="99">
        <f t="shared" ca="1" si="320"/>
        <v>0</v>
      </c>
      <c r="BS63" s="37"/>
      <c r="BT63" s="99">
        <f t="shared" ca="1" si="391"/>
        <v>268081.36100884608</v>
      </c>
      <c r="BU63" s="101" t="e">
        <f t="shared" ca="1" si="392"/>
        <v>#DIV/0!</v>
      </c>
      <c r="BV63" s="101">
        <f t="shared" ca="1" si="321"/>
        <v>0</v>
      </c>
      <c r="BW63" s="99">
        <f t="shared" ca="1" si="322"/>
        <v>0</v>
      </c>
      <c r="BX63" s="99">
        <f t="shared" ca="1" si="323"/>
        <v>268081.36100884608</v>
      </c>
      <c r="BY63" s="99">
        <f t="shared" ca="1" si="324"/>
        <v>268081.36100884608</v>
      </c>
      <c r="BZ63" s="99">
        <f t="shared" ca="1" si="325"/>
        <v>0</v>
      </c>
      <c r="CA63" s="99">
        <f t="shared" ca="1" si="326"/>
        <v>0</v>
      </c>
      <c r="CB63" s="37"/>
      <c r="CC63" s="99">
        <f t="shared" ca="1" si="393"/>
        <v>58976.988121901988</v>
      </c>
      <c r="CD63" s="101" t="e">
        <f t="shared" ca="1" si="394"/>
        <v>#DIV/0!</v>
      </c>
      <c r="CE63" s="102">
        <f t="shared" ca="1" si="327"/>
        <v>0</v>
      </c>
      <c r="CF63" s="99">
        <f t="shared" ca="1" si="328"/>
        <v>0</v>
      </c>
      <c r="CG63" s="99">
        <f t="shared" ca="1" si="329"/>
        <v>58976.988121901988</v>
      </c>
      <c r="CH63" s="99">
        <f t="shared" ca="1" si="330"/>
        <v>54991.695732307169</v>
      </c>
      <c r="CI63" s="99">
        <f t="shared" ca="1" si="71"/>
        <v>3985.2923895948184</v>
      </c>
      <c r="CJ63" s="99">
        <f t="shared" ca="1" si="72"/>
        <v>0</v>
      </c>
      <c r="CK63" s="99">
        <f t="shared" si="331"/>
        <v>0</v>
      </c>
      <c r="CL63" s="37"/>
      <c r="CM63" s="99">
        <f t="shared" ca="1" si="395"/>
        <v>-209104.3728869441</v>
      </c>
      <c r="CN63" s="101">
        <f t="shared" ca="1" si="396"/>
        <v>0.21999660065869286</v>
      </c>
      <c r="CO63" s="126"/>
      <c r="CP63" s="99">
        <f t="shared" ca="1" si="332"/>
        <v>268081.36100884608</v>
      </c>
      <c r="CQ63" s="99">
        <f t="shared" ca="1" si="333"/>
        <v>58976.988121901988</v>
      </c>
      <c r="CR63" s="99">
        <f t="shared" ca="1" si="334"/>
        <v>54991.695732307169</v>
      </c>
      <c r="CS63" s="99">
        <f t="shared" ca="1" si="73"/>
        <v>3985.2923895948184</v>
      </c>
      <c r="CT63" s="99">
        <f t="shared" ca="1" si="335"/>
        <v>268081.36100884608</v>
      </c>
      <c r="CU63" s="99">
        <f t="shared" ca="1" si="336"/>
        <v>0</v>
      </c>
      <c r="CV63" s="99">
        <f t="shared" si="337"/>
        <v>0</v>
      </c>
      <c r="CW63" s="37"/>
      <c r="CX63" s="48">
        <f t="shared" ca="1" si="414"/>
        <v>437097</v>
      </c>
      <c r="CY63" s="48">
        <f t="shared" ca="1" si="414"/>
        <v>437097</v>
      </c>
      <c r="CZ63" s="48">
        <f t="shared" ca="1" si="414"/>
        <v>437097</v>
      </c>
      <c r="DA63" s="48">
        <f t="shared" ca="1" si="414"/>
        <v>437097</v>
      </c>
      <c r="DB63" s="48">
        <f t="shared" ca="1" si="414"/>
        <v>437097</v>
      </c>
      <c r="DC63" s="48">
        <f t="shared" ca="1" si="414"/>
        <v>0</v>
      </c>
      <c r="DD63" s="48">
        <f t="shared" ca="1" si="414"/>
        <v>0</v>
      </c>
      <c r="DE63" s="48">
        <f t="shared" ca="1" si="414"/>
        <v>0</v>
      </c>
      <c r="DF63" s="48">
        <f t="shared" ca="1" si="414"/>
        <v>0</v>
      </c>
      <c r="DG63" s="48">
        <f t="shared" ca="1" si="414"/>
        <v>0</v>
      </c>
      <c r="DH63" s="48">
        <f t="shared" ca="1" si="414"/>
        <v>0</v>
      </c>
      <c r="DI63" s="48">
        <f t="shared" ca="1" si="414"/>
        <v>0</v>
      </c>
      <c r="DJ63" s="48">
        <f t="shared" ca="1" si="414"/>
        <v>0</v>
      </c>
      <c r="DK63" s="48">
        <f t="shared" ca="1" si="414"/>
        <v>0</v>
      </c>
      <c r="DL63" s="48">
        <f t="shared" ca="1" si="414"/>
        <v>0</v>
      </c>
      <c r="DM63" s="48">
        <f t="shared" ca="1" si="408"/>
        <v>0</v>
      </c>
      <c r="DN63" s="48">
        <f t="shared" ca="1" si="408"/>
        <v>0</v>
      </c>
      <c r="DO63" s="48">
        <f t="shared" ca="1" si="408"/>
        <v>0</v>
      </c>
      <c r="DP63" s="48">
        <f t="shared" ca="1" si="408"/>
        <v>0</v>
      </c>
      <c r="DQ63" s="48">
        <f t="shared" ca="1" si="408"/>
        <v>0</v>
      </c>
      <c r="DR63" s="48">
        <f t="shared" ca="1" si="408"/>
        <v>0</v>
      </c>
      <c r="DS63" s="48">
        <f t="shared" ca="1" si="408"/>
        <v>0</v>
      </c>
      <c r="DT63" s="48">
        <f t="shared" ca="1" si="408"/>
        <v>0</v>
      </c>
      <c r="DU63" s="48">
        <f t="shared" ca="1" si="408"/>
        <v>0</v>
      </c>
      <c r="DV63" s="48">
        <f t="shared" ca="1" si="408"/>
        <v>0</v>
      </c>
      <c r="DW63" s="48">
        <f t="shared" ca="1" si="408"/>
        <v>0</v>
      </c>
      <c r="DX63" s="48">
        <f t="shared" ca="1" si="408"/>
        <v>0</v>
      </c>
      <c r="DY63" s="48">
        <f t="shared" ca="1" si="408"/>
        <v>0</v>
      </c>
      <c r="DZ63" s="48">
        <f t="shared" ca="1" si="408"/>
        <v>0</v>
      </c>
      <c r="EA63" s="48">
        <f t="shared" ca="1" si="408"/>
        <v>0</v>
      </c>
      <c r="EB63" s="48">
        <f t="shared" ca="1" si="408"/>
        <v>0</v>
      </c>
      <c r="EC63" s="48">
        <f t="shared" ca="1" si="409"/>
        <v>0</v>
      </c>
      <c r="ED63" s="48">
        <f t="shared" ca="1" si="409"/>
        <v>0</v>
      </c>
      <c r="EE63" s="48">
        <f t="shared" ca="1" si="409"/>
        <v>0</v>
      </c>
      <c r="EF63" s="48">
        <f t="shared" ca="1" si="409"/>
        <v>0</v>
      </c>
      <c r="EG63" s="48">
        <f t="shared" ca="1" si="409"/>
        <v>0</v>
      </c>
      <c r="EH63" s="48">
        <f t="shared" ca="1" si="409"/>
        <v>0</v>
      </c>
      <c r="EI63" s="48">
        <f t="shared" ca="1" si="409"/>
        <v>0</v>
      </c>
      <c r="EJ63" s="48">
        <f t="shared" ca="1" si="409"/>
        <v>0</v>
      </c>
      <c r="EK63" s="48">
        <f t="shared" ca="1" si="409"/>
        <v>0</v>
      </c>
      <c r="EL63" s="48">
        <f t="shared" ca="1" si="409"/>
        <v>0</v>
      </c>
      <c r="EM63" s="48">
        <f t="shared" ca="1" si="409"/>
        <v>0</v>
      </c>
      <c r="EN63" s="48">
        <f t="shared" ca="1" si="409"/>
        <v>0</v>
      </c>
      <c r="EO63" s="48">
        <f t="shared" ca="1" si="409"/>
        <v>0</v>
      </c>
      <c r="EP63" s="48">
        <f t="shared" ca="1" si="409"/>
        <v>0</v>
      </c>
      <c r="EQ63" s="48">
        <f t="shared" ca="1" si="409"/>
        <v>0</v>
      </c>
      <c r="ER63" s="48">
        <f t="shared" ca="1" si="409"/>
        <v>0</v>
      </c>
      <c r="ES63" s="48">
        <f t="shared" ca="1" si="410"/>
        <v>0</v>
      </c>
      <c r="ET63" s="48">
        <f t="shared" ca="1" si="400"/>
        <v>0</v>
      </c>
      <c r="EU63" s="48">
        <f t="shared" ca="1" si="400"/>
        <v>0</v>
      </c>
      <c r="EV63" s="48">
        <f t="shared" ca="1" si="400"/>
        <v>0</v>
      </c>
      <c r="EW63" s="48">
        <f t="shared" ca="1" si="400"/>
        <v>0</v>
      </c>
      <c r="EX63" s="48">
        <f t="shared" ca="1" si="400"/>
        <v>0</v>
      </c>
      <c r="EY63" s="68"/>
      <c r="EZ63" s="48">
        <f t="shared" ca="1" si="415"/>
        <v>44.04</v>
      </c>
      <c r="FA63" s="48">
        <f t="shared" ca="1" si="415"/>
        <v>44.04</v>
      </c>
      <c r="FB63" s="48">
        <f t="shared" ca="1" si="415"/>
        <v>44.04</v>
      </c>
      <c r="FC63" s="48">
        <f t="shared" ca="1" si="415"/>
        <v>44.04</v>
      </c>
      <c r="FD63" s="48">
        <f t="shared" ca="1" si="415"/>
        <v>44.04</v>
      </c>
      <c r="FE63" s="48">
        <f t="shared" ca="1" si="415"/>
        <v>0</v>
      </c>
      <c r="FF63" s="48">
        <f t="shared" ca="1" si="415"/>
        <v>0</v>
      </c>
      <c r="FG63" s="48">
        <f t="shared" ca="1" si="415"/>
        <v>0</v>
      </c>
      <c r="FH63" s="48">
        <f t="shared" ca="1" si="415"/>
        <v>0</v>
      </c>
      <c r="FI63" s="48">
        <f t="shared" ca="1" si="415"/>
        <v>0</v>
      </c>
      <c r="FJ63" s="48">
        <f t="shared" ca="1" si="415"/>
        <v>0</v>
      </c>
      <c r="FK63" s="48">
        <f t="shared" ca="1" si="415"/>
        <v>0</v>
      </c>
      <c r="FL63" s="48">
        <f t="shared" ca="1" si="415"/>
        <v>0</v>
      </c>
      <c r="FM63" s="48">
        <f t="shared" ca="1" si="415"/>
        <v>0</v>
      </c>
      <c r="FN63" s="48">
        <f t="shared" ca="1" si="415"/>
        <v>0</v>
      </c>
      <c r="FO63" s="48">
        <f t="shared" ca="1" si="411"/>
        <v>0</v>
      </c>
      <c r="FP63" s="48">
        <f t="shared" ca="1" si="411"/>
        <v>0</v>
      </c>
      <c r="FQ63" s="48">
        <f t="shared" ca="1" si="411"/>
        <v>0</v>
      </c>
      <c r="FR63" s="48">
        <f t="shared" ca="1" si="411"/>
        <v>0</v>
      </c>
      <c r="FS63" s="48">
        <f t="shared" ca="1" si="411"/>
        <v>0</v>
      </c>
      <c r="FT63" s="48">
        <f t="shared" ca="1" si="411"/>
        <v>0</v>
      </c>
      <c r="FU63" s="48">
        <f t="shared" ca="1" si="411"/>
        <v>0</v>
      </c>
      <c r="FV63" s="48">
        <f t="shared" ca="1" si="411"/>
        <v>0</v>
      </c>
      <c r="FW63" s="48">
        <f t="shared" ca="1" si="411"/>
        <v>0</v>
      </c>
      <c r="FX63" s="48">
        <f t="shared" ca="1" si="411"/>
        <v>0</v>
      </c>
      <c r="FY63" s="48">
        <f t="shared" ca="1" si="411"/>
        <v>0</v>
      </c>
      <c r="FZ63" s="48">
        <f t="shared" ca="1" si="411"/>
        <v>0</v>
      </c>
      <c r="GA63" s="48">
        <f t="shared" ca="1" si="411"/>
        <v>0</v>
      </c>
      <c r="GB63" s="48">
        <f t="shared" ca="1" si="411"/>
        <v>0</v>
      </c>
      <c r="GC63" s="48">
        <f t="shared" ca="1" si="411"/>
        <v>0</v>
      </c>
      <c r="GD63" s="48">
        <f t="shared" ca="1" si="411"/>
        <v>0</v>
      </c>
      <c r="GE63" s="48">
        <f t="shared" ca="1" si="412"/>
        <v>0</v>
      </c>
      <c r="GF63" s="48">
        <f t="shared" ca="1" si="412"/>
        <v>0</v>
      </c>
      <c r="GG63" s="48">
        <f t="shared" ca="1" si="412"/>
        <v>0</v>
      </c>
      <c r="GH63" s="48">
        <f t="shared" ca="1" si="412"/>
        <v>0</v>
      </c>
      <c r="GI63" s="48">
        <f t="shared" ca="1" si="412"/>
        <v>0</v>
      </c>
      <c r="GJ63" s="48">
        <f t="shared" ca="1" si="412"/>
        <v>0</v>
      </c>
      <c r="GK63" s="48">
        <f t="shared" ca="1" si="412"/>
        <v>0</v>
      </c>
      <c r="GL63" s="48">
        <f t="shared" ca="1" si="412"/>
        <v>0</v>
      </c>
      <c r="GM63" s="48">
        <f t="shared" ca="1" si="412"/>
        <v>0</v>
      </c>
      <c r="GN63" s="48">
        <f t="shared" ca="1" si="412"/>
        <v>0</v>
      </c>
      <c r="GO63" s="48">
        <f t="shared" ca="1" si="412"/>
        <v>0</v>
      </c>
      <c r="GP63" s="48">
        <f t="shared" ca="1" si="412"/>
        <v>0</v>
      </c>
      <c r="GQ63" s="48">
        <f t="shared" ca="1" si="412"/>
        <v>0</v>
      </c>
      <c r="GR63" s="48">
        <f t="shared" ca="1" si="412"/>
        <v>0</v>
      </c>
      <c r="GS63" s="48">
        <f t="shared" ca="1" si="412"/>
        <v>0</v>
      </c>
      <c r="GT63" s="48">
        <f t="shared" ca="1" si="412"/>
        <v>0</v>
      </c>
      <c r="GU63" s="48">
        <f t="shared" ca="1" si="413"/>
        <v>0</v>
      </c>
      <c r="GV63" s="48">
        <f t="shared" ca="1" si="404"/>
        <v>0</v>
      </c>
      <c r="GW63" s="48">
        <f t="shared" ca="1" si="404"/>
        <v>0</v>
      </c>
      <c r="GX63" s="48">
        <f t="shared" ca="1" si="404"/>
        <v>0</v>
      </c>
      <c r="GY63" s="48">
        <f t="shared" ca="1" si="404"/>
        <v>0</v>
      </c>
      <c r="GZ63" s="48">
        <f t="shared" ca="1" si="404"/>
        <v>0</v>
      </c>
      <c r="HA63" s="68"/>
      <c r="HB63" s="148" t="str">
        <f t="shared" ca="1" si="74"/>
        <v>n/a</v>
      </c>
      <c r="HC63" s="148" t="str">
        <f t="shared" ca="1" si="405"/>
        <v>n/a</v>
      </c>
      <c r="HD63" s="148" t="str">
        <f t="shared" ca="1" si="76"/>
        <v>n/a</v>
      </c>
      <c r="HE63" s="148" t="str">
        <f t="shared" ca="1" si="406"/>
        <v>n/a</v>
      </c>
      <c r="HF63" s="148">
        <f t="shared" ca="1" si="407"/>
        <v>0.21999660065869286</v>
      </c>
      <c r="HG63" s="146"/>
      <c r="HH63" s="147"/>
      <c r="HI63" s="147"/>
      <c r="HJ63" s="147"/>
      <c r="HK63" s="148"/>
      <c r="HL63" s="147"/>
      <c r="HM63" s="147"/>
      <c r="HN63" s="147"/>
      <c r="HO63" s="148"/>
      <c r="HP63" s="146"/>
      <c r="HQ63" s="147"/>
      <c r="HR63" s="147"/>
      <c r="HS63" s="147"/>
      <c r="HT63" s="148"/>
      <c r="HU63" s="147"/>
      <c r="HV63" s="147"/>
      <c r="HW63" s="147"/>
      <c r="HX63" s="148"/>
      <c r="HY63" s="149"/>
      <c r="HZ63" s="148"/>
      <c r="IA63" s="148"/>
      <c r="IB63" s="150"/>
      <c r="IC63" s="148"/>
      <c r="ID63" s="150"/>
      <c r="IE63" s="148"/>
      <c r="IF63" s="151"/>
    </row>
    <row r="64" spans="1:240" s="36" customFormat="1" ht="14.45" customHeight="1">
      <c r="A64" s="39"/>
      <c r="B64" s="50" t="str">
        <f t="shared" si="376"/>
        <v>Residential_Weatherization_Various_Air Sealing_2017_Actual</v>
      </c>
      <c r="C64" s="50">
        <f>INDEX('Measure Inputs'!$D:$D,MATCH($B64,'Measure Inputs'!$B:$B,0))</f>
        <v>28</v>
      </c>
      <c r="D64" s="51" t="str">
        <f>'Measure Inputs'!G34</f>
        <v>Residential</v>
      </c>
      <c r="E64" s="51" t="str">
        <f>'Measure Inputs'!H34</f>
        <v>Weatherization</v>
      </c>
      <c r="F64" s="51" t="str">
        <f>'Measure Inputs'!I34</f>
        <v>Various</v>
      </c>
      <c r="G64" s="51" t="str">
        <f>'Measure Inputs'!J34</f>
        <v>Air Sealing</v>
      </c>
      <c r="H64" s="51">
        <f>'Measure Inputs'!K34</f>
        <v>2017</v>
      </c>
      <c r="I64" s="51" t="str">
        <f>'Measure Inputs'!L34</f>
        <v>Actual</v>
      </c>
      <c r="J64" s="37"/>
      <c r="K64" s="98" t="str">
        <f ca="1">INDEX(OFFSET('Measure Inputs'!$O$7,,,InputRows),$C64)</f>
        <v>Units</v>
      </c>
      <c r="L64" s="38">
        <f ca="1">INDEX(OFFSET('Measure Inputs'!$Q$7,,,InputRows),$C64)</f>
        <v>0</v>
      </c>
      <c r="M64" s="165">
        <f>INDEX('General Inputs'!$E$14:$E$15,MATCH(D64,'General Inputs'!$D$14:$D$15,0))</f>
        <v>1.0469999999999999</v>
      </c>
      <c r="N64" s="54">
        <f ca="1">INDEX(OFFSET('Measure Inputs'!$Y$7,,,InputRows),$C64)</f>
        <v>1</v>
      </c>
      <c r="O64" s="54">
        <f ca="1">INDEX(OFFSET('Measure Inputs'!$Z$7,,,InputRows),$C64)</f>
        <v>1</v>
      </c>
      <c r="P64" s="37"/>
      <c r="Q64" s="125">
        <f ca="1">CONVERT(INDEX(OFFSET('Measure Inputs'!$AB$7,,,InputRows),$C64),'Measure Inputs'!$AB$6,Q$8)*$L64</f>
        <v>0</v>
      </c>
      <c r="R64" s="125">
        <f t="shared" ca="1" si="377"/>
        <v>0</v>
      </c>
      <c r="S64" s="125">
        <f t="shared" ca="1" si="378"/>
        <v>0</v>
      </c>
      <c r="T64" s="37"/>
      <c r="U64" s="125">
        <f ca="1">CONVERT(INDEX(OFFSET('Measure Inputs'!$AD$7,,,InputRows),$C64),'Measure Inputs'!$AD$6,U$8)*$L64</f>
        <v>0</v>
      </c>
      <c r="V64" s="125">
        <f t="shared" ca="1" si="379"/>
        <v>0</v>
      </c>
      <c r="W64" s="125">
        <f t="shared" ca="1" si="380"/>
        <v>0</v>
      </c>
      <c r="X64" s="37"/>
      <c r="Y64" s="125">
        <f ca="1">CONVERT(INDEX(OFFSET('Measure Inputs'!$AC$7,,,InputRows),$C64),'Measure Inputs'!$AC$6,Y$8)*$L64</f>
        <v>0</v>
      </c>
      <c r="Z64" s="125">
        <f t="shared" ca="1" si="381"/>
        <v>0</v>
      </c>
      <c r="AA64" s="125">
        <f t="shared" ca="1" si="382"/>
        <v>0</v>
      </c>
      <c r="AB64" s="37"/>
      <c r="AC64" s="125">
        <f ca="1">CONVERT(INDEX(OFFSET('Measure Inputs'!$AE$7,,,InputRows),$C64),'Measure Inputs'!$AE$6,AC$8)*$L64</f>
        <v>0</v>
      </c>
      <c r="AD64" s="125">
        <f t="shared" ca="1" si="383"/>
        <v>0</v>
      </c>
      <c r="AE64" s="125">
        <f t="shared" ca="1" si="384"/>
        <v>0</v>
      </c>
      <c r="AF64" s="37"/>
      <c r="AG64" s="96">
        <f ca="1">INDEX(OFFSET('Measure Inputs'!$R$7,,,InputRows),$C64)</f>
        <v>15</v>
      </c>
      <c r="AH64" s="96">
        <f ca="1">INDEX(OFFSET('Measure Inputs'!$S$7,,,InputRows),$C64)</f>
        <v>0</v>
      </c>
      <c r="AI64" s="96">
        <f t="shared" ca="1" si="385"/>
        <v>0</v>
      </c>
      <c r="AJ64" s="99">
        <f ca="1">INDEX(OFFSET('Measure Inputs'!$T$7,,,InputRows),$C64)*$L64*$N64*$O64</f>
        <v>0</v>
      </c>
      <c r="AK64" s="99">
        <f ca="1">INDEX(OFFSET('Measure Inputs'!$U$7,,,InputRows),$C64)*$L64*$N64*$O64</f>
        <v>0</v>
      </c>
      <c r="AL64" s="99">
        <f ca="1">INDEX(OFFSET('Measure Inputs'!$V$7,,,InputRows),$C64)*$L64*$N64*$O64</f>
        <v>0</v>
      </c>
      <c r="AM64" s="99">
        <f ca="1">INDEX(OFFSET('Measure Inputs'!$W$7,,,InputRows),$C64)*$L64*$N64*$O64</f>
        <v>0</v>
      </c>
      <c r="AN64" s="99">
        <f ca="1">INDEX(OFFSET('Measure Inputs'!$X$7,,,InputRows),$C64)*$L64</f>
        <v>0</v>
      </c>
      <c r="AO64" s="99"/>
      <c r="AP64" s="99">
        <f t="shared" ca="1" si="386"/>
        <v>0</v>
      </c>
      <c r="AQ64" s="37"/>
      <c r="AR64" s="99">
        <f ca="1">SUMPRODUCT(--($CX$9:$EX$9=$H64)*$AJ64,'General Inputs'!$K$40:$BK$40)+SUMPRODUCT(--($CX$9:$EX$9=$H64+$AH64)*-$AK64,'General Inputs'!$K$43:$BK$43)</f>
        <v>0</v>
      </c>
      <c r="AS64" s="99">
        <f ca="1">CONVERT(SUMPRODUCT($CX64:$EX64,'General Inputs'!$K$29:$BK$29,'General Inputs'!$K$40:$BK$40)*$M64,$Q$8,'General Inputs'!$E$17)</f>
        <v>0</v>
      </c>
      <c r="AT64" s="99">
        <f ca="1">SUMPRODUCT(--($CX$9:$EX$9=$H64)*$AN64,'General Inputs'!$K$40:$BK$40)</f>
        <v>0</v>
      </c>
      <c r="AU64" s="99">
        <f>SUMPRODUCT(--($CX$9:$EX$9=$H64)*$AO64,'General Inputs'!$K$40:$BK$40)</f>
        <v>0</v>
      </c>
      <c r="AV64" s="99">
        <f ca="1">CONVERT(SUMPRODUCT($CX64:$EX64,'General Inputs'!$K$40:$BK$40,OFFSET('General Inputs'!$K$34:$BK$34,MATCH($D64,'General Inputs'!$J$34:$J$35,0)-1,)),$Q$8,'General Inputs'!$G$32)</f>
        <v>0</v>
      </c>
      <c r="AW64" s="99">
        <f ca="1">CONVERT(SUMPRODUCT($CX64:$EX64,'General Inputs'!$K$27:$BK$27,'General Inputs'!$K$40:$BK$40)*$M64,$Q$8,'General Inputs'!$E$17)</f>
        <v>0</v>
      </c>
      <c r="AX64" s="99">
        <f ca="1">CONVERT(SUMPRODUCT($EZ64:$GZ64,'General Inputs'!$K$28:$BK$28,'General Inputs'!$K$40:$BK$40)*$M64,$Q$8,'General Inputs'!$E$17)</f>
        <v>0</v>
      </c>
      <c r="AY64" s="97">
        <f ca="1">SUMPRODUCT($CX64:$EX64,'General Inputs'!$K$40:$BK$40)</f>
        <v>0</v>
      </c>
      <c r="AZ64" s="37"/>
      <c r="BA64" s="99">
        <f t="shared" ca="1" si="387"/>
        <v>0</v>
      </c>
      <c r="BB64" s="101" t="e">
        <f t="shared" ca="1" si="388"/>
        <v>#DIV/0!</v>
      </c>
      <c r="BC64" s="99">
        <f t="shared" ca="1" si="309"/>
        <v>0</v>
      </c>
      <c r="BD64" s="99">
        <f t="shared" ca="1" si="310"/>
        <v>0</v>
      </c>
      <c r="BE64" s="99">
        <f t="shared" ca="1" si="311"/>
        <v>0</v>
      </c>
      <c r="BF64" s="99">
        <f t="shared" ca="1" si="312"/>
        <v>0</v>
      </c>
      <c r="BG64" s="99">
        <f t="shared" si="313"/>
        <v>0</v>
      </c>
      <c r="BH64" s="99">
        <f t="shared" ca="1" si="314"/>
        <v>0</v>
      </c>
      <c r="BI64" s="37"/>
      <c r="BJ64" s="99">
        <f t="shared" ca="1" si="389"/>
        <v>0</v>
      </c>
      <c r="BK64" s="101" t="e">
        <f t="shared" ca="1" si="390"/>
        <v>#DIV/0!</v>
      </c>
      <c r="BL64" s="99">
        <f t="shared" ca="1" si="315"/>
        <v>0</v>
      </c>
      <c r="BM64" s="99">
        <f t="shared" ca="1" si="165"/>
        <v>0</v>
      </c>
      <c r="BN64" s="99">
        <f t="shared" ca="1" si="316"/>
        <v>0</v>
      </c>
      <c r="BO64" s="99">
        <f t="shared" ca="1" si="317"/>
        <v>0</v>
      </c>
      <c r="BP64" s="99">
        <f t="shared" ca="1" si="318"/>
        <v>0</v>
      </c>
      <c r="BQ64" s="99">
        <f t="shared" si="319"/>
        <v>0</v>
      </c>
      <c r="BR64" s="99">
        <f t="shared" ca="1" si="320"/>
        <v>0</v>
      </c>
      <c r="BS64" s="37"/>
      <c r="BT64" s="99">
        <f t="shared" ca="1" si="391"/>
        <v>0</v>
      </c>
      <c r="BU64" s="101" t="e">
        <f t="shared" ca="1" si="392"/>
        <v>#DIV/0!</v>
      </c>
      <c r="BV64" s="101" t="e">
        <f t="shared" ca="1" si="321"/>
        <v>#DIV/0!</v>
      </c>
      <c r="BW64" s="99">
        <f t="shared" ca="1" si="322"/>
        <v>0</v>
      </c>
      <c r="BX64" s="99">
        <f t="shared" ca="1" si="323"/>
        <v>0</v>
      </c>
      <c r="BY64" s="99">
        <f t="shared" ca="1" si="324"/>
        <v>0</v>
      </c>
      <c r="BZ64" s="99">
        <f t="shared" ca="1" si="325"/>
        <v>0</v>
      </c>
      <c r="CA64" s="99">
        <f t="shared" ca="1" si="326"/>
        <v>0</v>
      </c>
      <c r="CB64" s="37"/>
      <c r="CC64" s="99">
        <f t="shared" ca="1" si="393"/>
        <v>0</v>
      </c>
      <c r="CD64" s="101" t="e">
        <f t="shared" ca="1" si="394"/>
        <v>#DIV/0!</v>
      </c>
      <c r="CE64" s="102" t="e">
        <f t="shared" ca="1" si="327"/>
        <v>#DIV/0!</v>
      </c>
      <c r="CF64" s="99">
        <f t="shared" ca="1" si="328"/>
        <v>0</v>
      </c>
      <c r="CG64" s="99">
        <f t="shared" ca="1" si="329"/>
        <v>0</v>
      </c>
      <c r="CH64" s="99">
        <f t="shared" ca="1" si="330"/>
        <v>0</v>
      </c>
      <c r="CI64" s="99">
        <f t="shared" ca="1" si="71"/>
        <v>0</v>
      </c>
      <c r="CJ64" s="99">
        <f t="shared" ca="1" si="72"/>
        <v>0</v>
      </c>
      <c r="CK64" s="99">
        <f t="shared" si="331"/>
        <v>0</v>
      </c>
      <c r="CL64" s="37"/>
      <c r="CM64" s="99">
        <f t="shared" ca="1" si="395"/>
        <v>0</v>
      </c>
      <c r="CN64" s="101" t="e">
        <f t="shared" ca="1" si="396"/>
        <v>#DIV/0!</v>
      </c>
      <c r="CO64" s="126"/>
      <c r="CP64" s="99">
        <f t="shared" ca="1" si="332"/>
        <v>0</v>
      </c>
      <c r="CQ64" s="99">
        <f t="shared" ca="1" si="333"/>
        <v>0</v>
      </c>
      <c r="CR64" s="99">
        <f t="shared" ca="1" si="334"/>
        <v>0</v>
      </c>
      <c r="CS64" s="99">
        <f t="shared" ca="1" si="73"/>
        <v>0</v>
      </c>
      <c r="CT64" s="99">
        <f t="shared" ca="1" si="335"/>
        <v>0</v>
      </c>
      <c r="CU64" s="99">
        <f t="shared" ca="1" si="336"/>
        <v>0</v>
      </c>
      <c r="CV64" s="99">
        <f t="shared" si="337"/>
        <v>0</v>
      </c>
      <c r="CW64" s="37"/>
      <c r="CX64" s="48">
        <f t="shared" ca="1" si="414"/>
        <v>0</v>
      </c>
      <c r="CY64" s="48">
        <f t="shared" ca="1" si="414"/>
        <v>0</v>
      </c>
      <c r="CZ64" s="48">
        <f t="shared" ca="1" si="414"/>
        <v>0</v>
      </c>
      <c r="DA64" s="48">
        <f t="shared" ca="1" si="414"/>
        <v>0</v>
      </c>
      <c r="DB64" s="48">
        <f t="shared" ca="1" si="414"/>
        <v>0</v>
      </c>
      <c r="DC64" s="48">
        <f t="shared" ca="1" si="414"/>
        <v>0</v>
      </c>
      <c r="DD64" s="48">
        <f t="shared" ca="1" si="414"/>
        <v>0</v>
      </c>
      <c r="DE64" s="48">
        <f t="shared" ca="1" si="414"/>
        <v>0</v>
      </c>
      <c r="DF64" s="48">
        <f t="shared" ca="1" si="414"/>
        <v>0</v>
      </c>
      <c r="DG64" s="48">
        <f t="shared" ca="1" si="414"/>
        <v>0</v>
      </c>
      <c r="DH64" s="48">
        <f t="shared" ca="1" si="414"/>
        <v>0</v>
      </c>
      <c r="DI64" s="48">
        <f t="shared" ca="1" si="414"/>
        <v>0</v>
      </c>
      <c r="DJ64" s="48">
        <f t="shared" ca="1" si="414"/>
        <v>0</v>
      </c>
      <c r="DK64" s="48">
        <f t="shared" ca="1" si="414"/>
        <v>0</v>
      </c>
      <c r="DL64" s="48">
        <f t="shared" ca="1" si="414"/>
        <v>0</v>
      </c>
      <c r="DM64" s="48">
        <f t="shared" ca="1" si="408"/>
        <v>0</v>
      </c>
      <c r="DN64" s="48">
        <f t="shared" ca="1" si="408"/>
        <v>0</v>
      </c>
      <c r="DO64" s="48">
        <f t="shared" ca="1" si="408"/>
        <v>0</v>
      </c>
      <c r="DP64" s="48">
        <f t="shared" ca="1" si="408"/>
        <v>0</v>
      </c>
      <c r="DQ64" s="48">
        <f t="shared" ca="1" si="408"/>
        <v>0</v>
      </c>
      <c r="DR64" s="48">
        <f t="shared" ca="1" si="408"/>
        <v>0</v>
      </c>
      <c r="DS64" s="48">
        <f t="shared" ca="1" si="408"/>
        <v>0</v>
      </c>
      <c r="DT64" s="48">
        <f t="shared" ca="1" si="408"/>
        <v>0</v>
      </c>
      <c r="DU64" s="48">
        <f t="shared" ca="1" si="408"/>
        <v>0</v>
      </c>
      <c r="DV64" s="48">
        <f t="shared" ca="1" si="408"/>
        <v>0</v>
      </c>
      <c r="DW64" s="48">
        <f t="shared" ca="1" si="408"/>
        <v>0</v>
      </c>
      <c r="DX64" s="48">
        <f t="shared" ca="1" si="408"/>
        <v>0</v>
      </c>
      <c r="DY64" s="48">
        <f t="shared" ca="1" si="408"/>
        <v>0</v>
      </c>
      <c r="DZ64" s="48">
        <f t="shared" ca="1" si="408"/>
        <v>0</v>
      </c>
      <c r="EA64" s="48">
        <f t="shared" ca="1" si="408"/>
        <v>0</v>
      </c>
      <c r="EB64" s="48">
        <f t="shared" ca="1" si="408"/>
        <v>0</v>
      </c>
      <c r="EC64" s="48">
        <f t="shared" ca="1" si="409"/>
        <v>0</v>
      </c>
      <c r="ED64" s="48">
        <f t="shared" ca="1" si="409"/>
        <v>0</v>
      </c>
      <c r="EE64" s="48">
        <f t="shared" ca="1" si="409"/>
        <v>0</v>
      </c>
      <c r="EF64" s="48">
        <f t="shared" ca="1" si="409"/>
        <v>0</v>
      </c>
      <c r="EG64" s="48">
        <f t="shared" ca="1" si="409"/>
        <v>0</v>
      </c>
      <c r="EH64" s="48">
        <f t="shared" ca="1" si="409"/>
        <v>0</v>
      </c>
      <c r="EI64" s="48">
        <f t="shared" ca="1" si="409"/>
        <v>0</v>
      </c>
      <c r="EJ64" s="48">
        <f t="shared" ca="1" si="409"/>
        <v>0</v>
      </c>
      <c r="EK64" s="48">
        <f t="shared" ca="1" si="409"/>
        <v>0</v>
      </c>
      <c r="EL64" s="48">
        <f t="shared" ca="1" si="409"/>
        <v>0</v>
      </c>
      <c r="EM64" s="48">
        <f t="shared" ca="1" si="409"/>
        <v>0</v>
      </c>
      <c r="EN64" s="48">
        <f t="shared" ca="1" si="409"/>
        <v>0</v>
      </c>
      <c r="EO64" s="48">
        <f t="shared" ca="1" si="409"/>
        <v>0</v>
      </c>
      <c r="EP64" s="48">
        <f t="shared" ca="1" si="409"/>
        <v>0</v>
      </c>
      <c r="EQ64" s="48">
        <f t="shared" ca="1" si="409"/>
        <v>0</v>
      </c>
      <c r="ER64" s="48">
        <f t="shared" ca="1" si="409"/>
        <v>0</v>
      </c>
      <c r="ES64" s="48">
        <f t="shared" ca="1" si="410"/>
        <v>0</v>
      </c>
      <c r="ET64" s="48">
        <f t="shared" ca="1" si="400"/>
        <v>0</v>
      </c>
      <c r="EU64" s="48">
        <f t="shared" ca="1" si="400"/>
        <v>0</v>
      </c>
      <c r="EV64" s="48">
        <f t="shared" ca="1" si="400"/>
        <v>0</v>
      </c>
      <c r="EW64" s="48">
        <f t="shared" ca="1" si="400"/>
        <v>0</v>
      </c>
      <c r="EX64" s="48">
        <f t="shared" ca="1" si="400"/>
        <v>0</v>
      </c>
      <c r="EY64" s="68"/>
      <c r="EZ64" s="48">
        <f t="shared" ca="1" si="415"/>
        <v>0</v>
      </c>
      <c r="FA64" s="48">
        <f t="shared" ca="1" si="415"/>
        <v>0</v>
      </c>
      <c r="FB64" s="48">
        <f t="shared" ca="1" si="415"/>
        <v>0</v>
      </c>
      <c r="FC64" s="48">
        <f t="shared" ca="1" si="415"/>
        <v>0</v>
      </c>
      <c r="FD64" s="48">
        <f t="shared" ca="1" si="415"/>
        <v>0</v>
      </c>
      <c r="FE64" s="48">
        <f t="shared" ca="1" si="415"/>
        <v>0</v>
      </c>
      <c r="FF64" s="48">
        <f t="shared" ca="1" si="415"/>
        <v>0</v>
      </c>
      <c r="FG64" s="48">
        <f t="shared" ca="1" si="415"/>
        <v>0</v>
      </c>
      <c r="FH64" s="48">
        <f t="shared" ca="1" si="415"/>
        <v>0</v>
      </c>
      <c r="FI64" s="48">
        <f t="shared" ca="1" si="415"/>
        <v>0</v>
      </c>
      <c r="FJ64" s="48">
        <f t="shared" ca="1" si="415"/>
        <v>0</v>
      </c>
      <c r="FK64" s="48">
        <f t="shared" ca="1" si="415"/>
        <v>0</v>
      </c>
      <c r="FL64" s="48">
        <f t="shared" ca="1" si="415"/>
        <v>0</v>
      </c>
      <c r="FM64" s="48">
        <f t="shared" ca="1" si="415"/>
        <v>0</v>
      </c>
      <c r="FN64" s="48">
        <f t="shared" ca="1" si="415"/>
        <v>0</v>
      </c>
      <c r="FO64" s="48">
        <f t="shared" ca="1" si="411"/>
        <v>0</v>
      </c>
      <c r="FP64" s="48">
        <f t="shared" ca="1" si="411"/>
        <v>0</v>
      </c>
      <c r="FQ64" s="48">
        <f t="shared" ca="1" si="411"/>
        <v>0</v>
      </c>
      <c r="FR64" s="48">
        <f t="shared" ca="1" si="411"/>
        <v>0</v>
      </c>
      <c r="FS64" s="48">
        <f t="shared" ca="1" si="411"/>
        <v>0</v>
      </c>
      <c r="FT64" s="48">
        <f t="shared" ca="1" si="411"/>
        <v>0</v>
      </c>
      <c r="FU64" s="48">
        <f t="shared" ca="1" si="411"/>
        <v>0</v>
      </c>
      <c r="FV64" s="48">
        <f t="shared" ca="1" si="411"/>
        <v>0</v>
      </c>
      <c r="FW64" s="48">
        <f t="shared" ca="1" si="411"/>
        <v>0</v>
      </c>
      <c r="FX64" s="48">
        <f t="shared" ca="1" si="411"/>
        <v>0</v>
      </c>
      <c r="FY64" s="48">
        <f t="shared" ca="1" si="411"/>
        <v>0</v>
      </c>
      <c r="FZ64" s="48">
        <f t="shared" ca="1" si="411"/>
        <v>0</v>
      </c>
      <c r="GA64" s="48">
        <f t="shared" ca="1" si="411"/>
        <v>0</v>
      </c>
      <c r="GB64" s="48">
        <f t="shared" ca="1" si="411"/>
        <v>0</v>
      </c>
      <c r="GC64" s="48">
        <f t="shared" ca="1" si="411"/>
        <v>0</v>
      </c>
      <c r="GD64" s="48">
        <f t="shared" ca="1" si="411"/>
        <v>0</v>
      </c>
      <c r="GE64" s="48">
        <f t="shared" ca="1" si="412"/>
        <v>0</v>
      </c>
      <c r="GF64" s="48">
        <f t="shared" ca="1" si="412"/>
        <v>0</v>
      </c>
      <c r="GG64" s="48">
        <f t="shared" ca="1" si="412"/>
        <v>0</v>
      </c>
      <c r="GH64" s="48">
        <f t="shared" ca="1" si="412"/>
        <v>0</v>
      </c>
      <c r="GI64" s="48">
        <f t="shared" ca="1" si="412"/>
        <v>0</v>
      </c>
      <c r="GJ64" s="48">
        <f t="shared" ca="1" si="412"/>
        <v>0</v>
      </c>
      <c r="GK64" s="48">
        <f t="shared" ca="1" si="412"/>
        <v>0</v>
      </c>
      <c r="GL64" s="48">
        <f t="shared" ca="1" si="412"/>
        <v>0</v>
      </c>
      <c r="GM64" s="48">
        <f t="shared" ca="1" si="412"/>
        <v>0</v>
      </c>
      <c r="GN64" s="48">
        <f t="shared" ca="1" si="412"/>
        <v>0</v>
      </c>
      <c r="GO64" s="48">
        <f t="shared" ca="1" si="412"/>
        <v>0</v>
      </c>
      <c r="GP64" s="48">
        <f t="shared" ca="1" si="412"/>
        <v>0</v>
      </c>
      <c r="GQ64" s="48">
        <f t="shared" ca="1" si="412"/>
        <v>0</v>
      </c>
      <c r="GR64" s="48">
        <f t="shared" ca="1" si="412"/>
        <v>0</v>
      </c>
      <c r="GS64" s="48">
        <f t="shared" ca="1" si="412"/>
        <v>0</v>
      </c>
      <c r="GT64" s="48">
        <f t="shared" ca="1" si="412"/>
        <v>0</v>
      </c>
      <c r="GU64" s="48">
        <f t="shared" ca="1" si="413"/>
        <v>0</v>
      </c>
      <c r="GV64" s="48">
        <f t="shared" ca="1" si="404"/>
        <v>0</v>
      </c>
      <c r="GW64" s="48">
        <f t="shared" ca="1" si="404"/>
        <v>0</v>
      </c>
      <c r="GX64" s="48">
        <f t="shared" ca="1" si="404"/>
        <v>0</v>
      </c>
      <c r="GY64" s="48">
        <f t="shared" ca="1" si="404"/>
        <v>0</v>
      </c>
      <c r="GZ64" s="48">
        <f t="shared" ca="1" si="404"/>
        <v>0</v>
      </c>
      <c r="HA64" s="68"/>
      <c r="HB64" s="148" t="str">
        <f t="shared" ca="1" si="74"/>
        <v>n/a</v>
      </c>
      <c r="HC64" s="148" t="str">
        <f t="shared" ca="1" si="405"/>
        <v>n/a</v>
      </c>
      <c r="HD64" s="148" t="str">
        <f t="shared" ca="1" si="76"/>
        <v>n/a</v>
      </c>
      <c r="HE64" s="148" t="str">
        <f t="shared" ca="1" si="406"/>
        <v>n/a</v>
      </c>
      <c r="HF64" s="148" t="str">
        <f t="shared" ca="1" si="407"/>
        <v>n/a</v>
      </c>
      <c r="HG64" s="146"/>
      <c r="HH64" s="147"/>
      <c r="HI64" s="147"/>
      <c r="HJ64" s="147"/>
      <c r="HK64" s="148"/>
      <c r="HL64" s="147"/>
      <c r="HM64" s="147"/>
      <c r="HN64" s="147"/>
      <c r="HO64" s="148"/>
      <c r="HP64" s="146"/>
      <c r="HQ64" s="147"/>
      <c r="HR64" s="147"/>
      <c r="HS64" s="147"/>
      <c r="HT64" s="148"/>
      <c r="HU64" s="147"/>
      <c r="HV64" s="147"/>
      <c r="HW64" s="147"/>
      <c r="HX64" s="148"/>
      <c r="HY64" s="149"/>
      <c r="HZ64" s="148"/>
      <c r="IA64" s="148"/>
      <c r="IB64" s="150"/>
      <c r="IC64" s="148"/>
      <c r="ID64" s="150"/>
      <c r="IE64" s="148"/>
      <c r="IF64" s="151"/>
    </row>
    <row r="65" spans="1:240" s="36" customFormat="1" ht="14.45" customHeight="1">
      <c r="A65" s="39"/>
      <c r="B65" s="50" t="str">
        <f t="shared" si="376"/>
        <v>Residential_Weatherization_Various_Water Heater Tank Wrap_2017_Actual</v>
      </c>
      <c r="C65" s="50">
        <f>INDEX('Measure Inputs'!$D:$D,MATCH($B65,'Measure Inputs'!$B:$B,0))</f>
        <v>29</v>
      </c>
      <c r="D65" s="51" t="str">
        <f>'Measure Inputs'!G35</f>
        <v>Residential</v>
      </c>
      <c r="E65" s="51" t="str">
        <f>'Measure Inputs'!H35</f>
        <v>Weatherization</v>
      </c>
      <c r="F65" s="51" t="str">
        <f>'Measure Inputs'!I35</f>
        <v>Various</v>
      </c>
      <c r="G65" s="51" t="str">
        <f>'Measure Inputs'!J35</f>
        <v>Water Heater Tank Wrap</v>
      </c>
      <c r="H65" s="51">
        <f>'Measure Inputs'!K35</f>
        <v>2017</v>
      </c>
      <c r="I65" s="51" t="str">
        <f>'Measure Inputs'!L35</f>
        <v>Actual</v>
      </c>
      <c r="J65" s="37"/>
      <c r="K65" s="98" t="str">
        <f ca="1">INDEX(OFFSET('Measure Inputs'!$O$7,,,InputRows),$C65)</f>
        <v>Units</v>
      </c>
      <c r="L65" s="38">
        <f ca="1">INDEX(OFFSET('Measure Inputs'!$Q$7,,,InputRows),$C65)</f>
        <v>0</v>
      </c>
      <c r="M65" s="165">
        <f>INDEX('General Inputs'!$E$14:$E$15,MATCH(D65,'General Inputs'!$D$14:$D$15,0))</f>
        <v>1.0469999999999999</v>
      </c>
      <c r="N65" s="54">
        <f ca="1">INDEX(OFFSET('Measure Inputs'!$Y$7,,,InputRows),$C65)</f>
        <v>1</v>
      </c>
      <c r="O65" s="54">
        <f ca="1">INDEX(OFFSET('Measure Inputs'!$Z$7,,,InputRows),$C65)</f>
        <v>1</v>
      </c>
      <c r="P65" s="37"/>
      <c r="Q65" s="125">
        <f ca="1">CONVERT(INDEX(OFFSET('Measure Inputs'!$AB$7,,,InputRows),$C65),'Measure Inputs'!$AB$6,Q$8)*$L65</f>
        <v>0</v>
      </c>
      <c r="R65" s="125">
        <f t="shared" ca="1" si="377"/>
        <v>0</v>
      </c>
      <c r="S65" s="125">
        <f t="shared" ca="1" si="378"/>
        <v>0</v>
      </c>
      <c r="T65" s="37"/>
      <c r="U65" s="125">
        <f ca="1">CONVERT(INDEX(OFFSET('Measure Inputs'!$AD$7,,,InputRows),$C65),'Measure Inputs'!$AD$6,U$8)*$L65</f>
        <v>0</v>
      </c>
      <c r="V65" s="125">
        <f t="shared" ca="1" si="379"/>
        <v>0</v>
      </c>
      <c r="W65" s="125">
        <f t="shared" ca="1" si="380"/>
        <v>0</v>
      </c>
      <c r="X65" s="37"/>
      <c r="Y65" s="125">
        <f ca="1">CONVERT(INDEX(OFFSET('Measure Inputs'!$AC$7,,,InputRows),$C65),'Measure Inputs'!$AC$6,Y$8)*$L65</f>
        <v>0</v>
      </c>
      <c r="Z65" s="125">
        <f t="shared" ca="1" si="381"/>
        <v>0</v>
      </c>
      <c r="AA65" s="125">
        <f t="shared" ca="1" si="382"/>
        <v>0</v>
      </c>
      <c r="AB65" s="37"/>
      <c r="AC65" s="125">
        <f ca="1">CONVERT(INDEX(OFFSET('Measure Inputs'!$AE$7,,,InputRows),$C65),'Measure Inputs'!$AE$6,AC$8)*$L65</f>
        <v>0</v>
      </c>
      <c r="AD65" s="125">
        <f t="shared" ca="1" si="383"/>
        <v>0</v>
      </c>
      <c r="AE65" s="125">
        <f t="shared" ca="1" si="384"/>
        <v>0</v>
      </c>
      <c r="AF65" s="37"/>
      <c r="AG65" s="96">
        <f ca="1">INDEX(OFFSET('Measure Inputs'!$R$7,,,InputRows),$C65)</f>
        <v>5</v>
      </c>
      <c r="AH65" s="96">
        <f ca="1">INDEX(OFFSET('Measure Inputs'!$S$7,,,InputRows),$C65)</f>
        <v>0</v>
      </c>
      <c r="AI65" s="96">
        <f t="shared" ca="1" si="385"/>
        <v>0</v>
      </c>
      <c r="AJ65" s="99">
        <f ca="1">INDEX(OFFSET('Measure Inputs'!$T$7,,,InputRows),$C65)*$L65*$N65*$O65</f>
        <v>0</v>
      </c>
      <c r="AK65" s="99">
        <f ca="1">INDEX(OFFSET('Measure Inputs'!$U$7,,,InputRows),$C65)*$L65*$N65*$O65</f>
        <v>0</v>
      </c>
      <c r="AL65" s="99">
        <f ca="1">INDEX(OFFSET('Measure Inputs'!$V$7,,,InputRows),$C65)*$L65*$N65*$O65</f>
        <v>0</v>
      </c>
      <c r="AM65" s="99">
        <f ca="1">INDEX(OFFSET('Measure Inputs'!$W$7,,,InputRows),$C65)*$L65*$N65*$O65</f>
        <v>0</v>
      </c>
      <c r="AN65" s="99">
        <f ca="1">INDEX(OFFSET('Measure Inputs'!$X$7,,,InputRows),$C65)*$L65</f>
        <v>0</v>
      </c>
      <c r="AO65" s="99"/>
      <c r="AP65" s="99">
        <f t="shared" ca="1" si="386"/>
        <v>0</v>
      </c>
      <c r="AQ65" s="37"/>
      <c r="AR65" s="99">
        <f ca="1">SUMPRODUCT(--($CX$9:$EX$9=$H65)*$AJ65,'General Inputs'!$K$40:$BK$40)+SUMPRODUCT(--($CX$9:$EX$9=$H65+$AH65)*-$AK65,'General Inputs'!$K$43:$BK$43)</f>
        <v>0</v>
      </c>
      <c r="AS65" s="99">
        <f ca="1">CONVERT(SUMPRODUCT($CX65:$EX65,'General Inputs'!$K$29:$BK$29,'General Inputs'!$K$40:$BK$40)*$M65,$Q$8,'General Inputs'!$E$17)</f>
        <v>0</v>
      </c>
      <c r="AT65" s="99">
        <f ca="1">SUMPRODUCT(--($CX$9:$EX$9=$H65)*$AN65,'General Inputs'!$K$40:$BK$40)</f>
        <v>0</v>
      </c>
      <c r="AU65" s="99">
        <f>SUMPRODUCT(--($CX$9:$EX$9=$H65)*$AO65,'General Inputs'!$K$40:$BK$40)</f>
        <v>0</v>
      </c>
      <c r="AV65" s="99">
        <f ca="1">CONVERT(SUMPRODUCT($CX65:$EX65,'General Inputs'!$K$40:$BK$40,OFFSET('General Inputs'!$K$34:$BK$34,MATCH($D65,'General Inputs'!$J$34:$J$35,0)-1,)),$Q$8,'General Inputs'!$G$32)</f>
        <v>0</v>
      </c>
      <c r="AW65" s="99">
        <f ca="1">CONVERT(SUMPRODUCT($CX65:$EX65,'General Inputs'!$K$27:$BK$27,'General Inputs'!$K$40:$BK$40)*$M65,$Q$8,'General Inputs'!$E$17)</f>
        <v>0</v>
      </c>
      <c r="AX65" s="99">
        <f ca="1">CONVERT(SUMPRODUCT($EZ65:$GZ65,'General Inputs'!$K$28:$BK$28,'General Inputs'!$K$40:$BK$40)*$M65,$Q$8,'General Inputs'!$E$17)</f>
        <v>0</v>
      </c>
      <c r="AY65" s="97">
        <f ca="1">SUMPRODUCT($CX65:$EX65,'General Inputs'!$K$40:$BK$40)</f>
        <v>0</v>
      </c>
      <c r="AZ65" s="37"/>
      <c r="BA65" s="99">
        <f t="shared" ca="1" si="387"/>
        <v>0</v>
      </c>
      <c r="BB65" s="101" t="e">
        <f t="shared" ca="1" si="388"/>
        <v>#DIV/0!</v>
      </c>
      <c r="BC65" s="99">
        <f t="shared" ca="1" si="309"/>
        <v>0</v>
      </c>
      <c r="BD65" s="99">
        <f t="shared" ca="1" si="310"/>
        <v>0</v>
      </c>
      <c r="BE65" s="99">
        <f t="shared" ca="1" si="311"/>
        <v>0</v>
      </c>
      <c r="BF65" s="99">
        <f t="shared" ca="1" si="312"/>
        <v>0</v>
      </c>
      <c r="BG65" s="99">
        <f t="shared" si="313"/>
        <v>0</v>
      </c>
      <c r="BH65" s="99">
        <f t="shared" ca="1" si="314"/>
        <v>0</v>
      </c>
      <c r="BI65" s="37"/>
      <c r="BJ65" s="99">
        <f t="shared" ca="1" si="389"/>
        <v>0</v>
      </c>
      <c r="BK65" s="101" t="e">
        <f t="shared" ca="1" si="390"/>
        <v>#DIV/0!</v>
      </c>
      <c r="BL65" s="99">
        <f t="shared" ca="1" si="315"/>
        <v>0</v>
      </c>
      <c r="BM65" s="99">
        <f t="shared" ca="1" si="165"/>
        <v>0</v>
      </c>
      <c r="BN65" s="99">
        <f t="shared" ca="1" si="316"/>
        <v>0</v>
      </c>
      <c r="BO65" s="99">
        <f t="shared" ca="1" si="317"/>
        <v>0</v>
      </c>
      <c r="BP65" s="99">
        <f t="shared" ca="1" si="318"/>
        <v>0</v>
      </c>
      <c r="BQ65" s="99">
        <f t="shared" si="319"/>
        <v>0</v>
      </c>
      <c r="BR65" s="99">
        <f t="shared" ca="1" si="320"/>
        <v>0</v>
      </c>
      <c r="BS65" s="37"/>
      <c r="BT65" s="99">
        <f t="shared" ca="1" si="391"/>
        <v>0</v>
      </c>
      <c r="BU65" s="101" t="e">
        <f t="shared" ca="1" si="392"/>
        <v>#DIV/0!</v>
      </c>
      <c r="BV65" s="101" t="e">
        <f t="shared" ca="1" si="321"/>
        <v>#DIV/0!</v>
      </c>
      <c r="BW65" s="99">
        <f t="shared" ca="1" si="322"/>
        <v>0</v>
      </c>
      <c r="BX65" s="99">
        <f t="shared" ca="1" si="323"/>
        <v>0</v>
      </c>
      <c r="BY65" s="99">
        <f t="shared" ca="1" si="324"/>
        <v>0</v>
      </c>
      <c r="BZ65" s="99">
        <f t="shared" ca="1" si="325"/>
        <v>0</v>
      </c>
      <c r="CA65" s="99">
        <f t="shared" ca="1" si="326"/>
        <v>0</v>
      </c>
      <c r="CB65" s="37"/>
      <c r="CC65" s="99">
        <f t="shared" ca="1" si="393"/>
        <v>0</v>
      </c>
      <c r="CD65" s="101" t="e">
        <f t="shared" ca="1" si="394"/>
        <v>#DIV/0!</v>
      </c>
      <c r="CE65" s="102" t="e">
        <f t="shared" ca="1" si="327"/>
        <v>#DIV/0!</v>
      </c>
      <c r="CF65" s="99">
        <f t="shared" ca="1" si="328"/>
        <v>0</v>
      </c>
      <c r="CG65" s="99">
        <f t="shared" ca="1" si="329"/>
        <v>0</v>
      </c>
      <c r="CH65" s="99">
        <f t="shared" ca="1" si="330"/>
        <v>0</v>
      </c>
      <c r="CI65" s="99">
        <f t="shared" ca="1" si="71"/>
        <v>0</v>
      </c>
      <c r="CJ65" s="99">
        <f t="shared" ca="1" si="72"/>
        <v>0</v>
      </c>
      <c r="CK65" s="99">
        <f t="shared" si="331"/>
        <v>0</v>
      </c>
      <c r="CL65" s="37"/>
      <c r="CM65" s="99">
        <f t="shared" ca="1" si="395"/>
        <v>0</v>
      </c>
      <c r="CN65" s="101" t="e">
        <f t="shared" ca="1" si="396"/>
        <v>#DIV/0!</v>
      </c>
      <c r="CO65" s="126"/>
      <c r="CP65" s="99">
        <f t="shared" ca="1" si="332"/>
        <v>0</v>
      </c>
      <c r="CQ65" s="99">
        <f t="shared" ca="1" si="333"/>
        <v>0</v>
      </c>
      <c r="CR65" s="99">
        <f t="shared" ca="1" si="334"/>
        <v>0</v>
      </c>
      <c r="CS65" s="99">
        <f t="shared" ca="1" si="73"/>
        <v>0</v>
      </c>
      <c r="CT65" s="99">
        <f t="shared" ca="1" si="335"/>
        <v>0</v>
      </c>
      <c r="CU65" s="99">
        <f t="shared" ca="1" si="336"/>
        <v>0</v>
      </c>
      <c r="CV65" s="99">
        <f t="shared" si="337"/>
        <v>0</v>
      </c>
      <c r="CW65" s="37"/>
      <c r="CX65" s="48">
        <f t="shared" ca="1" si="414"/>
        <v>0</v>
      </c>
      <c r="CY65" s="48">
        <f t="shared" ca="1" si="414"/>
        <v>0</v>
      </c>
      <c r="CZ65" s="48">
        <f t="shared" ca="1" si="414"/>
        <v>0</v>
      </c>
      <c r="DA65" s="48">
        <f t="shared" ca="1" si="414"/>
        <v>0</v>
      </c>
      <c r="DB65" s="48">
        <f t="shared" ca="1" si="414"/>
        <v>0</v>
      </c>
      <c r="DC65" s="48">
        <f t="shared" ca="1" si="414"/>
        <v>0</v>
      </c>
      <c r="DD65" s="48">
        <f t="shared" ca="1" si="414"/>
        <v>0</v>
      </c>
      <c r="DE65" s="48">
        <f t="shared" ca="1" si="414"/>
        <v>0</v>
      </c>
      <c r="DF65" s="48">
        <f t="shared" ca="1" si="414"/>
        <v>0</v>
      </c>
      <c r="DG65" s="48">
        <f t="shared" ca="1" si="414"/>
        <v>0</v>
      </c>
      <c r="DH65" s="48">
        <f t="shared" ca="1" si="414"/>
        <v>0</v>
      </c>
      <c r="DI65" s="48">
        <f t="shared" ca="1" si="414"/>
        <v>0</v>
      </c>
      <c r="DJ65" s="48">
        <f t="shared" ca="1" si="414"/>
        <v>0</v>
      </c>
      <c r="DK65" s="48">
        <f t="shared" ca="1" si="414"/>
        <v>0</v>
      </c>
      <c r="DL65" s="48">
        <f t="shared" ca="1" si="414"/>
        <v>0</v>
      </c>
      <c r="DM65" s="48">
        <f t="shared" ca="1" si="408"/>
        <v>0</v>
      </c>
      <c r="DN65" s="48">
        <f t="shared" ca="1" si="408"/>
        <v>0</v>
      </c>
      <c r="DO65" s="48">
        <f t="shared" ca="1" si="408"/>
        <v>0</v>
      </c>
      <c r="DP65" s="48">
        <f t="shared" ca="1" si="408"/>
        <v>0</v>
      </c>
      <c r="DQ65" s="48">
        <f t="shared" ca="1" si="408"/>
        <v>0</v>
      </c>
      <c r="DR65" s="48">
        <f t="shared" ca="1" si="408"/>
        <v>0</v>
      </c>
      <c r="DS65" s="48">
        <f t="shared" ca="1" si="408"/>
        <v>0</v>
      </c>
      <c r="DT65" s="48">
        <f t="shared" ca="1" si="408"/>
        <v>0</v>
      </c>
      <c r="DU65" s="48">
        <f t="shared" ca="1" si="408"/>
        <v>0</v>
      </c>
      <c r="DV65" s="48">
        <f t="shared" ca="1" si="408"/>
        <v>0</v>
      </c>
      <c r="DW65" s="48">
        <f t="shared" ca="1" si="408"/>
        <v>0</v>
      </c>
      <c r="DX65" s="48">
        <f t="shared" ca="1" si="408"/>
        <v>0</v>
      </c>
      <c r="DY65" s="48">
        <f t="shared" ca="1" si="408"/>
        <v>0</v>
      </c>
      <c r="DZ65" s="48">
        <f t="shared" ca="1" si="408"/>
        <v>0</v>
      </c>
      <c r="EA65" s="48">
        <f t="shared" ca="1" si="408"/>
        <v>0</v>
      </c>
      <c r="EB65" s="48">
        <f t="shared" ca="1" si="408"/>
        <v>0</v>
      </c>
      <c r="EC65" s="48">
        <f t="shared" ca="1" si="409"/>
        <v>0</v>
      </c>
      <c r="ED65" s="48">
        <f t="shared" ca="1" si="409"/>
        <v>0</v>
      </c>
      <c r="EE65" s="48">
        <f t="shared" ca="1" si="409"/>
        <v>0</v>
      </c>
      <c r="EF65" s="48">
        <f t="shared" ca="1" si="409"/>
        <v>0</v>
      </c>
      <c r="EG65" s="48">
        <f t="shared" ca="1" si="409"/>
        <v>0</v>
      </c>
      <c r="EH65" s="48">
        <f t="shared" ca="1" si="409"/>
        <v>0</v>
      </c>
      <c r="EI65" s="48">
        <f t="shared" ca="1" si="409"/>
        <v>0</v>
      </c>
      <c r="EJ65" s="48">
        <f t="shared" ca="1" si="409"/>
        <v>0</v>
      </c>
      <c r="EK65" s="48">
        <f t="shared" ca="1" si="409"/>
        <v>0</v>
      </c>
      <c r="EL65" s="48">
        <f t="shared" ca="1" si="409"/>
        <v>0</v>
      </c>
      <c r="EM65" s="48">
        <f t="shared" ca="1" si="409"/>
        <v>0</v>
      </c>
      <c r="EN65" s="48">
        <f t="shared" ca="1" si="409"/>
        <v>0</v>
      </c>
      <c r="EO65" s="48">
        <f t="shared" ca="1" si="409"/>
        <v>0</v>
      </c>
      <c r="EP65" s="48">
        <f t="shared" ca="1" si="409"/>
        <v>0</v>
      </c>
      <c r="EQ65" s="48">
        <f t="shared" ca="1" si="409"/>
        <v>0</v>
      </c>
      <c r="ER65" s="48">
        <f t="shared" ca="1" si="409"/>
        <v>0</v>
      </c>
      <c r="ES65" s="48">
        <f t="shared" ca="1" si="410"/>
        <v>0</v>
      </c>
      <c r="ET65" s="48">
        <f t="shared" ca="1" si="400"/>
        <v>0</v>
      </c>
      <c r="EU65" s="48">
        <f t="shared" ca="1" si="400"/>
        <v>0</v>
      </c>
      <c r="EV65" s="48">
        <f t="shared" ca="1" si="400"/>
        <v>0</v>
      </c>
      <c r="EW65" s="48">
        <f t="shared" ca="1" si="400"/>
        <v>0</v>
      </c>
      <c r="EX65" s="48">
        <f t="shared" ca="1" si="400"/>
        <v>0</v>
      </c>
      <c r="EY65" s="68"/>
      <c r="EZ65" s="48">
        <f t="shared" ca="1" si="415"/>
        <v>0</v>
      </c>
      <c r="FA65" s="48">
        <f t="shared" ca="1" si="415"/>
        <v>0</v>
      </c>
      <c r="FB65" s="48">
        <f t="shared" ca="1" si="415"/>
        <v>0</v>
      </c>
      <c r="FC65" s="48">
        <f t="shared" ca="1" si="415"/>
        <v>0</v>
      </c>
      <c r="FD65" s="48">
        <f t="shared" ca="1" si="415"/>
        <v>0</v>
      </c>
      <c r="FE65" s="48">
        <f t="shared" ca="1" si="415"/>
        <v>0</v>
      </c>
      <c r="FF65" s="48">
        <f t="shared" ca="1" si="415"/>
        <v>0</v>
      </c>
      <c r="FG65" s="48">
        <f t="shared" ca="1" si="415"/>
        <v>0</v>
      </c>
      <c r="FH65" s="48">
        <f t="shared" ca="1" si="415"/>
        <v>0</v>
      </c>
      <c r="FI65" s="48">
        <f t="shared" ca="1" si="415"/>
        <v>0</v>
      </c>
      <c r="FJ65" s="48">
        <f t="shared" ca="1" si="415"/>
        <v>0</v>
      </c>
      <c r="FK65" s="48">
        <f t="shared" ca="1" si="415"/>
        <v>0</v>
      </c>
      <c r="FL65" s="48">
        <f t="shared" ca="1" si="415"/>
        <v>0</v>
      </c>
      <c r="FM65" s="48">
        <f t="shared" ca="1" si="415"/>
        <v>0</v>
      </c>
      <c r="FN65" s="48">
        <f t="shared" ca="1" si="415"/>
        <v>0</v>
      </c>
      <c r="FO65" s="48">
        <f t="shared" ca="1" si="411"/>
        <v>0</v>
      </c>
      <c r="FP65" s="48">
        <f t="shared" ca="1" si="411"/>
        <v>0</v>
      </c>
      <c r="FQ65" s="48">
        <f t="shared" ca="1" si="411"/>
        <v>0</v>
      </c>
      <c r="FR65" s="48">
        <f t="shared" ca="1" si="411"/>
        <v>0</v>
      </c>
      <c r="FS65" s="48">
        <f t="shared" ca="1" si="411"/>
        <v>0</v>
      </c>
      <c r="FT65" s="48">
        <f t="shared" ca="1" si="411"/>
        <v>0</v>
      </c>
      <c r="FU65" s="48">
        <f t="shared" ca="1" si="411"/>
        <v>0</v>
      </c>
      <c r="FV65" s="48">
        <f t="shared" ca="1" si="411"/>
        <v>0</v>
      </c>
      <c r="FW65" s="48">
        <f t="shared" ca="1" si="411"/>
        <v>0</v>
      </c>
      <c r="FX65" s="48">
        <f t="shared" ca="1" si="411"/>
        <v>0</v>
      </c>
      <c r="FY65" s="48">
        <f t="shared" ca="1" si="411"/>
        <v>0</v>
      </c>
      <c r="FZ65" s="48">
        <f t="shared" ca="1" si="411"/>
        <v>0</v>
      </c>
      <c r="GA65" s="48">
        <f t="shared" ca="1" si="411"/>
        <v>0</v>
      </c>
      <c r="GB65" s="48">
        <f t="shared" ca="1" si="411"/>
        <v>0</v>
      </c>
      <c r="GC65" s="48">
        <f t="shared" ca="1" si="411"/>
        <v>0</v>
      </c>
      <c r="GD65" s="48">
        <f t="shared" ca="1" si="411"/>
        <v>0</v>
      </c>
      <c r="GE65" s="48">
        <f t="shared" ca="1" si="412"/>
        <v>0</v>
      </c>
      <c r="GF65" s="48">
        <f t="shared" ca="1" si="412"/>
        <v>0</v>
      </c>
      <c r="GG65" s="48">
        <f t="shared" ca="1" si="412"/>
        <v>0</v>
      </c>
      <c r="GH65" s="48">
        <f t="shared" ca="1" si="412"/>
        <v>0</v>
      </c>
      <c r="GI65" s="48">
        <f t="shared" ca="1" si="412"/>
        <v>0</v>
      </c>
      <c r="GJ65" s="48">
        <f t="shared" ca="1" si="412"/>
        <v>0</v>
      </c>
      <c r="GK65" s="48">
        <f t="shared" ca="1" si="412"/>
        <v>0</v>
      </c>
      <c r="GL65" s="48">
        <f t="shared" ca="1" si="412"/>
        <v>0</v>
      </c>
      <c r="GM65" s="48">
        <f t="shared" ca="1" si="412"/>
        <v>0</v>
      </c>
      <c r="GN65" s="48">
        <f t="shared" ca="1" si="412"/>
        <v>0</v>
      </c>
      <c r="GO65" s="48">
        <f t="shared" ca="1" si="412"/>
        <v>0</v>
      </c>
      <c r="GP65" s="48">
        <f t="shared" ca="1" si="412"/>
        <v>0</v>
      </c>
      <c r="GQ65" s="48">
        <f t="shared" ca="1" si="412"/>
        <v>0</v>
      </c>
      <c r="GR65" s="48">
        <f t="shared" ca="1" si="412"/>
        <v>0</v>
      </c>
      <c r="GS65" s="48">
        <f t="shared" ca="1" si="412"/>
        <v>0</v>
      </c>
      <c r="GT65" s="48">
        <f t="shared" ca="1" si="412"/>
        <v>0</v>
      </c>
      <c r="GU65" s="48">
        <f t="shared" ca="1" si="413"/>
        <v>0</v>
      </c>
      <c r="GV65" s="48">
        <f t="shared" ca="1" si="404"/>
        <v>0</v>
      </c>
      <c r="GW65" s="48">
        <f t="shared" ca="1" si="404"/>
        <v>0</v>
      </c>
      <c r="GX65" s="48">
        <f t="shared" ca="1" si="404"/>
        <v>0</v>
      </c>
      <c r="GY65" s="48">
        <f t="shared" ca="1" si="404"/>
        <v>0</v>
      </c>
      <c r="GZ65" s="48">
        <f t="shared" ca="1" si="404"/>
        <v>0</v>
      </c>
      <c r="HA65" s="68"/>
      <c r="HB65" s="148" t="str">
        <f t="shared" ca="1" si="74"/>
        <v>n/a</v>
      </c>
      <c r="HC65" s="148" t="str">
        <f t="shared" ca="1" si="405"/>
        <v>n/a</v>
      </c>
      <c r="HD65" s="148" t="str">
        <f t="shared" ca="1" si="76"/>
        <v>n/a</v>
      </c>
      <c r="HE65" s="148" t="str">
        <f t="shared" ca="1" si="406"/>
        <v>n/a</v>
      </c>
      <c r="HF65" s="148" t="str">
        <f t="shared" ca="1" si="407"/>
        <v>n/a</v>
      </c>
      <c r="HG65" s="146"/>
      <c r="HH65" s="147"/>
      <c r="HI65" s="147"/>
      <c r="HJ65" s="147"/>
      <c r="HK65" s="148"/>
      <c r="HL65" s="147"/>
      <c r="HM65" s="147"/>
      <c r="HN65" s="147"/>
      <c r="HO65" s="148"/>
      <c r="HP65" s="146"/>
      <c r="HQ65" s="147"/>
      <c r="HR65" s="147"/>
      <c r="HS65" s="147"/>
      <c r="HT65" s="148"/>
      <c r="HU65" s="147"/>
      <c r="HV65" s="147"/>
      <c r="HW65" s="147"/>
      <c r="HX65" s="148"/>
      <c r="HY65" s="149"/>
      <c r="HZ65" s="148"/>
      <c r="IA65" s="148"/>
      <c r="IB65" s="150"/>
      <c r="IC65" s="148"/>
      <c r="ID65" s="150"/>
      <c r="IE65" s="148"/>
      <c r="IF65" s="151"/>
    </row>
    <row r="66" spans="1:240" s="36" customFormat="1" ht="14.45" customHeight="1">
      <c r="A66" s="39"/>
      <c r="B66" s="50" t="str">
        <f t="shared" si="376"/>
        <v>Residential_Weatherization_Various_Hot Water Pipe Insulation_2017_Actual</v>
      </c>
      <c r="C66" s="50">
        <f>INDEX('Measure Inputs'!$D:$D,MATCH($B66,'Measure Inputs'!$B:$B,0))</f>
        <v>30</v>
      </c>
      <c r="D66" s="51" t="str">
        <f>'Measure Inputs'!G36</f>
        <v>Residential</v>
      </c>
      <c r="E66" s="51" t="str">
        <f>'Measure Inputs'!H36</f>
        <v>Weatherization</v>
      </c>
      <c r="F66" s="51" t="str">
        <f>'Measure Inputs'!I36</f>
        <v>Various</v>
      </c>
      <c r="G66" s="51" t="str">
        <f>'Measure Inputs'!J36</f>
        <v>Hot Water Pipe Insulation</v>
      </c>
      <c r="H66" s="51">
        <f>'Measure Inputs'!K36</f>
        <v>2017</v>
      </c>
      <c r="I66" s="51" t="str">
        <f>'Measure Inputs'!L36</f>
        <v>Actual</v>
      </c>
      <c r="J66" s="37"/>
      <c r="K66" s="98" t="str">
        <f ca="1">INDEX(OFFSET('Measure Inputs'!$O$7,,,InputRows),$C66)</f>
        <v>Units</v>
      </c>
      <c r="L66" s="38">
        <f ca="1">INDEX(OFFSET('Measure Inputs'!$Q$7,,,InputRows),$C66)</f>
        <v>0</v>
      </c>
      <c r="M66" s="165">
        <f>INDEX('General Inputs'!$E$14:$E$15,MATCH(D66,'General Inputs'!$D$14:$D$15,0))</f>
        <v>1.0469999999999999</v>
      </c>
      <c r="N66" s="54">
        <f ca="1">INDEX(OFFSET('Measure Inputs'!$Y$7,,,InputRows),$C66)</f>
        <v>1</v>
      </c>
      <c r="O66" s="54">
        <f ca="1">INDEX(OFFSET('Measure Inputs'!$Z$7,,,InputRows),$C66)</f>
        <v>1</v>
      </c>
      <c r="P66" s="37"/>
      <c r="Q66" s="125">
        <f ca="1">CONVERT(INDEX(OFFSET('Measure Inputs'!$AB$7,,,InputRows),$C66),'Measure Inputs'!$AB$6,Q$8)*$L66</f>
        <v>0</v>
      </c>
      <c r="R66" s="125">
        <f t="shared" ca="1" si="377"/>
        <v>0</v>
      </c>
      <c r="S66" s="125">
        <f t="shared" ca="1" si="378"/>
        <v>0</v>
      </c>
      <c r="T66" s="37"/>
      <c r="U66" s="125">
        <f ca="1">CONVERT(INDEX(OFFSET('Measure Inputs'!$AD$7,,,InputRows),$C66),'Measure Inputs'!$AD$6,U$8)*$L66</f>
        <v>0</v>
      </c>
      <c r="V66" s="125">
        <f t="shared" ca="1" si="379"/>
        <v>0</v>
      </c>
      <c r="W66" s="125">
        <f t="shared" ca="1" si="380"/>
        <v>0</v>
      </c>
      <c r="X66" s="37"/>
      <c r="Y66" s="125">
        <f ca="1">CONVERT(INDEX(OFFSET('Measure Inputs'!$AC$7,,,InputRows),$C66),'Measure Inputs'!$AC$6,Y$8)*$L66</f>
        <v>0</v>
      </c>
      <c r="Z66" s="125">
        <f t="shared" ca="1" si="381"/>
        <v>0</v>
      </c>
      <c r="AA66" s="125">
        <f t="shared" ca="1" si="382"/>
        <v>0</v>
      </c>
      <c r="AB66" s="37"/>
      <c r="AC66" s="125">
        <f ca="1">CONVERT(INDEX(OFFSET('Measure Inputs'!$AE$7,,,InputRows),$C66),'Measure Inputs'!$AE$6,AC$8)*$L66</f>
        <v>0</v>
      </c>
      <c r="AD66" s="125">
        <f t="shared" ca="1" si="383"/>
        <v>0</v>
      </c>
      <c r="AE66" s="125">
        <f t="shared" ca="1" si="384"/>
        <v>0</v>
      </c>
      <c r="AF66" s="37"/>
      <c r="AG66" s="96">
        <f ca="1">INDEX(OFFSET('Measure Inputs'!$R$7,,,InputRows),$C66)</f>
        <v>15</v>
      </c>
      <c r="AH66" s="96">
        <f ca="1">INDEX(OFFSET('Measure Inputs'!$S$7,,,InputRows),$C66)</f>
        <v>0</v>
      </c>
      <c r="AI66" s="96">
        <f t="shared" ca="1" si="385"/>
        <v>0</v>
      </c>
      <c r="AJ66" s="99">
        <f ca="1">INDEX(OFFSET('Measure Inputs'!$T$7,,,InputRows),$C66)*$L66*$N66*$O66</f>
        <v>0</v>
      </c>
      <c r="AK66" s="99">
        <f ca="1">INDEX(OFFSET('Measure Inputs'!$U$7,,,InputRows),$C66)*$L66*$N66*$O66</f>
        <v>0</v>
      </c>
      <c r="AL66" s="99">
        <f ca="1">INDEX(OFFSET('Measure Inputs'!$V$7,,,InputRows),$C66)*$L66*$N66*$O66</f>
        <v>0</v>
      </c>
      <c r="AM66" s="99">
        <f ca="1">INDEX(OFFSET('Measure Inputs'!$W$7,,,InputRows),$C66)*$L66*$N66*$O66</f>
        <v>0</v>
      </c>
      <c r="AN66" s="99">
        <f ca="1">INDEX(OFFSET('Measure Inputs'!$X$7,,,InputRows),$C66)*$L66</f>
        <v>0</v>
      </c>
      <c r="AO66" s="99"/>
      <c r="AP66" s="99">
        <f t="shared" ca="1" si="386"/>
        <v>0</v>
      </c>
      <c r="AQ66" s="37"/>
      <c r="AR66" s="99">
        <f ca="1">SUMPRODUCT(--($CX$9:$EX$9=$H66)*$AJ66,'General Inputs'!$K$40:$BK$40)+SUMPRODUCT(--($CX$9:$EX$9=$H66+$AH66)*-$AK66,'General Inputs'!$K$43:$BK$43)</f>
        <v>0</v>
      </c>
      <c r="AS66" s="99">
        <f ca="1">CONVERT(SUMPRODUCT($CX66:$EX66,'General Inputs'!$K$29:$BK$29,'General Inputs'!$K$40:$BK$40)*$M66,$Q$8,'General Inputs'!$E$17)</f>
        <v>0</v>
      </c>
      <c r="AT66" s="99">
        <f ca="1">SUMPRODUCT(--($CX$9:$EX$9=$H66)*$AN66,'General Inputs'!$K$40:$BK$40)</f>
        <v>0</v>
      </c>
      <c r="AU66" s="99">
        <f>SUMPRODUCT(--($CX$9:$EX$9=$H66)*$AO66,'General Inputs'!$K$40:$BK$40)</f>
        <v>0</v>
      </c>
      <c r="AV66" s="99">
        <f ca="1">CONVERT(SUMPRODUCT($CX66:$EX66,'General Inputs'!$K$40:$BK$40,OFFSET('General Inputs'!$K$34:$BK$34,MATCH($D66,'General Inputs'!$J$34:$J$35,0)-1,)),$Q$8,'General Inputs'!$G$32)</f>
        <v>0</v>
      </c>
      <c r="AW66" s="99">
        <f ca="1">CONVERT(SUMPRODUCT($CX66:$EX66,'General Inputs'!$K$27:$BK$27,'General Inputs'!$K$40:$BK$40)*$M66,$Q$8,'General Inputs'!$E$17)</f>
        <v>0</v>
      </c>
      <c r="AX66" s="99">
        <f ca="1">CONVERT(SUMPRODUCT($EZ66:$GZ66,'General Inputs'!$K$28:$BK$28,'General Inputs'!$K$40:$BK$40)*$M66,$Q$8,'General Inputs'!$E$17)</f>
        <v>0</v>
      </c>
      <c r="AY66" s="97">
        <f ca="1">SUMPRODUCT($CX66:$EX66,'General Inputs'!$K$40:$BK$40)</f>
        <v>0</v>
      </c>
      <c r="AZ66" s="37"/>
      <c r="BA66" s="99">
        <f t="shared" ca="1" si="387"/>
        <v>0</v>
      </c>
      <c r="BB66" s="101" t="e">
        <f t="shared" ca="1" si="388"/>
        <v>#DIV/0!</v>
      </c>
      <c r="BC66" s="99">
        <f t="shared" ca="1" si="309"/>
        <v>0</v>
      </c>
      <c r="BD66" s="99">
        <f t="shared" ca="1" si="310"/>
        <v>0</v>
      </c>
      <c r="BE66" s="99">
        <f t="shared" ca="1" si="311"/>
        <v>0</v>
      </c>
      <c r="BF66" s="99">
        <f t="shared" ca="1" si="312"/>
        <v>0</v>
      </c>
      <c r="BG66" s="99">
        <f t="shared" si="313"/>
        <v>0</v>
      </c>
      <c r="BH66" s="99">
        <f t="shared" ca="1" si="314"/>
        <v>0</v>
      </c>
      <c r="BI66" s="37"/>
      <c r="BJ66" s="99">
        <f t="shared" ca="1" si="389"/>
        <v>0</v>
      </c>
      <c r="BK66" s="101" t="e">
        <f t="shared" ca="1" si="390"/>
        <v>#DIV/0!</v>
      </c>
      <c r="BL66" s="99">
        <f t="shared" ca="1" si="315"/>
        <v>0</v>
      </c>
      <c r="BM66" s="99">
        <f t="shared" ca="1" si="165"/>
        <v>0</v>
      </c>
      <c r="BN66" s="99">
        <f t="shared" ca="1" si="316"/>
        <v>0</v>
      </c>
      <c r="BO66" s="99">
        <f t="shared" ca="1" si="317"/>
        <v>0</v>
      </c>
      <c r="BP66" s="99">
        <f t="shared" ca="1" si="318"/>
        <v>0</v>
      </c>
      <c r="BQ66" s="99">
        <f t="shared" si="319"/>
        <v>0</v>
      </c>
      <c r="BR66" s="99">
        <f t="shared" ca="1" si="320"/>
        <v>0</v>
      </c>
      <c r="BS66" s="37"/>
      <c r="BT66" s="99">
        <f t="shared" ca="1" si="391"/>
        <v>0</v>
      </c>
      <c r="BU66" s="101" t="e">
        <f t="shared" ca="1" si="392"/>
        <v>#DIV/0!</v>
      </c>
      <c r="BV66" s="101" t="e">
        <f t="shared" ca="1" si="321"/>
        <v>#DIV/0!</v>
      </c>
      <c r="BW66" s="99">
        <f t="shared" ca="1" si="322"/>
        <v>0</v>
      </c>
      <c r="BX66" s="99">
        <f t="shared" ca="1" si="323"/>
        <v>0</v>
      </c>
      <c r="BY66" s="99">
        <f t="shared" ca="1" si="324"/>
        <v>0</v>
      </c>
      <c r="BZ66" s="99">
        <f t="shared" ca="1" si="325"/>
        <v>0</v>
      </c>
      <c r="CA66" s="99">
        <f t="shared" ca="1" si="326"/>
        <v>0</v>
      </c>
      <c r="CB66" s="37"/>
      <c r="CC66" s="99">
        <f t="shared" ca="1" si="393"/>
        <v>0</v>
      </c>
      <c r="CD66" s="101" t="e">
        <f t="shared" ca="1" si="394"/>
        <v>#DIV/0!</v>
      </c>
      <c r="CE66" s="102" t="e">
        <f t="shared" ca="1" si="327"/>
        <v>#DIV/0!</v>
      </c>
      <c r="CF66" s="99">
        <f t="shared" ca="1" si="328"/>
        <v>0</v>
      </c>
      <c r="CG66" s="99">
        <f t="shared" ca="1" si="329"/>
        <v>0</v>
      </c>
      <c r="CH66" s="99">
        <f t="shared" ca="1" si="330"/>
        <v>0</v>
      </c>
      <c r="CI66" s="99">
        <f t="shared" ca="1" si="71"/>
        <v>0</v>
      </c>
      <c r="CJ66" s="99">
        <f t="shared" ca="1" si="72"/>
        <v>0</v>
      </c>
      <c r="CK66" s="99">
        <f t="shared" si="331"/>
        <v>0</v>
      </c>
      <c r="CL66" s="37"/>
      <c r="CM66" s="99">
        <f t="shared" ca="1" si="395"/>
        <v>0</v>
      </c>
      <c r="CN66" s="101" t="e">
        <f t="shared" ca="1" si="396"/>
        <v>#DIV/0!</v>
      </c>
      <c r="CO66" s="126"/>
      <c r="CP66" s="99">
        <f t="shared" ca="1" si="332"/>
        <v>0</v>
      </c>
      <c r="CQ66" s="99">
        <f t="shared" ca="1" si="333"/>
        <v>0</v>
      </c>
      <c r="CR66" s="99">
        <f t="shared" ca="1" si="334"/>
        <v>0</v>
      </c>
      <c r="CS66" s="99">
        <f t="shared" ca="1" si="73"/>
        <v>0</v>
      </c>
      <c r="CT66" s="99">
        <f t="shared" ca="1" si="335"/>
        <v>0</v>
      </c>
      <c r="CU66" s="99">
        <f t="shared" ca="1" si="336"/>
        <v>0</v>
      </c>
      <c r="CV66" s="99">
        <f t="shared" si="337"/>
        <v>0</v>
      </c>
      <c r="CW66" s="37"/>
      <c r="CX66" s="48">
        <f t="shared" ca="1" si="414"/>
        <v>0</v>
      </c>
      <c r="CY66" s="48">
        <f t="shared" ca="1" si="414"/>
        <v>0</v>
      </c>
      <c r="CZ66" s="48">
        <f t="shared" ca="1" si="414"/>
        <v>0</v>
      </c>
      <c r="DA66" s="48">
        <f t="shared" ca="1" si="414"/>
        <v>0</v>
      </c>
      <c r="DB66" s="48">
        <f t="shared" ca="1" si="414"/>
        <v>0</v>
      </c>
      <c r="DC66" s="48">
        <f t="shared" ca="1" si="414"/>
        <v>0</v>
      </c>
      <c r="DD66" s="48">
        <f t="shared" ca="1" si="414"/>
        <v>0</v>
      </c>
      <c r="DE66" s="48">
        <f t="shared" ca="1" si="414"/>
        <v>0</v>
      </c>
      <c r="DF66" s="48">
        <f t="shared" ca="1" si="414"/>
        <v>0</v>
      </c>
      <c r="DG66" s="48">
        <f t="shared" ca="1" si="414"/>
        <v>0</v>
      </c>
      <c r="DH66" s="48">
        <f t="shared" ca="1" si="414"/>
        <v>0</v>
      </c>
      <c r="DI66" s="48">
        <f t="shared" ca="1" si="414"/>
        <v>0</v>
      </c>
      <c r="DJ66" s="48">
        <f t="shared" ca="1" si="414"/>
        <v>0</v>
      </c>
      <c r="DK66" s="48">
        <f t="shared" ca="1" si="414"/>
        <v>0</v>
      </c>
      <c r="DL66" s="48">
        <f t="shared" ca="1" si="414"/>
        <v>0</v>
      </c>
      <c r="DM66" s="48">
        <f t="shared" ca="1" si="408"/>
        <v>0</v>
      </c>
      <c r="DN66" s="48">
        <f t="shared" ca="1" si="408"/>
        <v>0</v>
      </c>
      <c r="DO66" s="48">
        <f t="shared" ca="1" si="408"/>
        <v>0</v>
      </c>
      <c r="DP66" s="48">
        <f t="shared" ca="1" si="408"/>
        <v>0</v>
      </c>
      <c r="DQ66" s="48">
        <f t="shared" ca="1" si="408"/>
        <v>0</v>
      </c>
      <c r="DR66" s="48">
        <f t="shared" ca="1" si="408"/>
        <v>0</v>
      </c>
      <c r="DS66" s="48">
        <f t="shared" ca="1" si="408"/>
        <v>0</v>
      </c>
      <c r="DT66" s="48">
        <f t="shared" ca="1" si="408"/>
        <v>0</v>
      </c>
      <c r="DU66" s="48">
        <f t="shared" ca="1" si="408"/>
        <v>0</v>
      </c>
      <c r="DV66" s="48">
        <f t="shared" ca="1" si="408"/>
        <v>0</v>
      </c>
      <c r="DW66" s="48">
        <f t="shared" ca="1" si="408"/>
        <v>0</v>
      </c>
      <c r="DX66" s="48">
        <f t="shared" ca="1" si="408"/>
        <v>0</v>
      </c>
      <c r="DY66" s="48">
        <f t="shared" ca="1" si="408"/>
        <v>0</v>
      </c>
      <c r="DZ66" s="48">
        <f t="shared" ca="1" si="408"/>
        <v>0</v>
      </c>
      <c r="EA66" s="48">
        <f t="shared" ca="1" si="408"/>
        <v>0</v>
      </c>
      <c r="EB66" s="48">
        <f t="shared" ca="1" si="408"/>
        <v>0</v>
      </c>
      <c r="EC66" s="48">
        <f t="shared" ca="1" si="409"/>
        <v>0</v>
      </c>
      <c r="ED66" s="48">
        <f t="shared" ca="1" si="409"/>
        <v>0</v>
      </c>
      <c r="EE66" s="48">
        <f t="shared" ca="1" si="409"/>
        <v>0</v>
      </c>
      <c r="EF66" s="48">
        <f t="shared" ca="1" si="409"/>
        <v>0</v>
      </c>
      <c r="EG66" s="48">
        <f t="shared" ca="1" si="409"/>
        <v>0</v>
      </c>
      <c r="EH66" s="48">
        <f t="shared" ca="1" si="409"/>
        <v>0</v>
      </c>
      <c r="EI66" s="48">
        <f t="shared" ca="1" si="409"/>
        <v>0</v>
      </c>
      <c r="EJ66" s="48">
        <f t="shared" ca="1" si="409"/>
        <v>0</v>
      </c>
      <c r="EK66" s="48">
        <f t="shared" ca="1" si="409"/>
        <v>0</v>
      </c>
      <c r="EL66" s="48">
        <f t="shared" ca="1" si="409"/>
        <v>0</v>
      </c>
      <c r="EM66" s="48">
        <f t="shared" ca="1" si="409"/>
        <v>0</v>
      </c>
      <c r="EN66" s="48">
        <f t="shared" ca="1" si="409"/>
        <v>0</v>
      </c>
      <c r="EO66" s="48">
        <f t="shared" ca="1" si="409"/>
        <v>0</v>
      </c>
      <c r="EP66" s="48">
        <f t="shared" ca="1" si="409"/>
        <v>0</v>
      </c>
      <c r="EQ66" s="48">
        <f t="shared" ca="1" si="409"/>
        <v>0</v>
      </c>
      <c r="ER66" s="48">
        <f t="shared" ca="1" si="409"/>
        <v>0</v>
      </c>
      <c r="ES66" s="48">
        <f t="shared" ca="1" si="410"/>
        <v>0</v>
      </c>
      <c r="ET66" s="48">
        <f t="shared" ca="1" si="400"/>
        <v>0</v>
      </c>
      <c r="EU66" s="48">
        <f t="shared" ca="1" si="400"/>
        <v>0</v>
      </c>
      <c r="EV66" s="48">
        <f t="shared" ca="1" si="400"/>
        <v>0</v>
      </c>
      <c r="EW66" s="48">
        <f t="shared" ca="1" si="400"/>
        <v>0</v>
      </c>
      <c r="EX66" s="48">
        <f t="shared" ca="1" si="400"/>
        <v>0</v>
      </c>
      <c r="EY66" s="68"/>
      <c r="EZ66" s="48">
        <f t="shared" ca="1" si="415"/>
        <v>0</v>
      </c>
      <c r="FA66" s="48">
        <f t="shared" ca="1" si="415"/>
        <v>0</v>
      </c>
      <c r="FB66" s="48">
        <f t="shared" ca="1" si="415"/>
        <v>0</v>
      </c>
      <c r="FC66" s="48">
        <f t="shared" ca="1" si="415"/>
        <v>0</v>
      </c>
      <c r="FD66" s="48">
        <f t="shared" ca="1" si="415"/>
        <v>0</v>
      </c>
      <c r="FE66" s="48">
        <f t="shared" ca="1" si="415"/>
        <v>0</v>
      </c>
      <c r="FF66" s="48">
        <f t="shared" ca="1" si="415"/>
        <v>0</v>
      </c>
      <c r="FG66" s="48">
        <f t="shared" ca="1" si="415"/>
        <v>0</v>
      </c>
      <c r="FH66" s="48">
        <f t="shared" ca="1" si="415"/>
        <v>0</v>
      </c>
      <c r="FI66" s="48">
        <f t="shared" ca="1" si="415"/>
        <v>0</v>
      </c>
      <c r="FJ66" s="48">
        <f t="shared" ca="1" si="415"/>
        <v>0</v>
      </c>
      <c r="FK66" s="48">
        <f t="shared" ca="1" si="415"/>
        <v>0</v>
      </c>
      <c r="FL66" s="48">
        <f t="shared" ca="1" si="415"/>
        <v>0</v>
      </c>
      <c r="FM66" s="48">
        <f t="shared" ca="1" si="415"/>
        <v>0</v>
      </c>
      <c r="FN66" s="48">
        <f t="shared" ca="1" si="415"/>
        <v>0</v>
      </c>
      <c r="FO66" s="48">
        <f t="shared" ca="1" si="411"/>
        <v>0</v>
      </c>
      <c r="FP66" s="48">
        <f t="shared" ca="1" si="411"/>
        <v>0</v>
      </c>
      <c r="FQ66" s="48">
        <f t="shared" ca="1" si="411"/>
        <v>0</v>
      </c>
      <c r="FR66" s="48">
        <f t="shared" ca="1" si="411"/>
        <v>0</v>
      </c>
      <c r="FS66" s="48">
        <f t="shared" ca="1" si="411"/>
        <v>0</v>
      </c>
      <c r="FT66" s="48">
        <f t="shared" ca="1" si="411"/>
        <v>0</v>
      </c>
      <c r="FU66" s="48">
        <f t="shared" ca="1" si="411"/>
        <v>0</v>
      </c>
      <c r="FV66" s="48">
        <f t="shared" ca="1" si="411"/>
        <v>0</v>
      </c>
      <c r="FW66" s="48">
        <f t="shared" ca="1" si="411"/>
        <v>0</v>
      </c>
      <c r="FX66" s="48">
        <f t="shared" ca="1" si="411"/>
        <v>0</v>
      </c>
      <c r="FY66" s="48">
        <f t="shared" ca="1" si="411"/>
        <v>0</v>
      </c>
      <c r="FZ66" s="48">
        <f t="shared" ca="1" si="411"/>
        <v>0</v>
      </c>
      <c r="GA66" s="48">
        <f t="shared" ca="1" si="411"/>
        <v>0</v>
      </c>
      <c r="GB66" s="48">
        <f t="shared" ca="1" si="411"/>
        <v>0</v>
      </c>
      <c r="GC66" s="48">
        <f t="shared" ca="1" si="411"/>
        <v>0</v>
      </c>
      <c r="GD66" s="48">
        <f t="shared" ca="1" si="411"/>
        <v>0</v>
      </c>
      <c r="GE66" s="48">
        <f t="shared" ca="1" si="412"/>
        <v>0</v>
      </c>
      <c r="GF66" s="48">
        <f t="shared" ca="1" si="412"/>
        <v>0</v>
      </c>
      <c r="GG66" s="48">
        <f t="shared" ca="1" si="412"/>
        <v>0</v>
      </c>
      <c r="GH66" s="48">
        <f t="shared" ca="1" si="412"/>
        <v>0</v>
      </c>
      <c r="GI66" s="48">
        <f t="shared" ca="1" si="412"/>
        <v>0</v>
      </c>
      <c r="GJ66" s="48">
        <f t="shared" ca="1" si="412"/>
        <v>0</v>
      </c>
      <c r="GK66" s="48">
        <f t="shared" ca="1" si="412"/>
        <v>0</v>
      </c>
      <c r="GL66" s="48">
        <f t="shared" ca="1" si="412"/>
        <v>0</v>
      </c>
      <c r="GM66" s="48">
        <f t="shared" ca="1" si="412"/>
        <v>0</v>
      </c>
      <c r="GN66" s="48">
        <f t="shared" ca="1" si="412"/>
        <v>0</v>
      </c>
      <c r="GO66" s="48">
        <f t="shared" ca="1" si="412"/>
        <v>0</v>
      </c>
      <c r="GP66" s="48">
        <f t="shared" ca="1" si="412"/>
        <v>0</v>
      </c>
      <c r="GQ66" s="48">
        <f t="shared" ca="1" si="412"/>
        <v>0</v>
      </c>
      <c r="GR66" s="48">
        <f t="shared" ca="1" si="412"/>
        <v>0</v>
      </c>
      <c r="GS66" s="48">
        <f t="shared" ca="1" si="412"/>
        <v>0</v>
      </c>
      <c r="GT66" s="48">
        <f t="shared" ca="1" si="412"/>
        <v>0</v>
      </c>
      <c r="GU66" s="48">
        <f t="shared" ca="1" si="413"/>
        <v>0</v>
      </c>
      <c r="GV66" s="48">
        <f t="shared" ca="1" si="404"/>
        <v>0</v>
      </c>
      <c r="GW66" s="48">
        <f t="shared" ca="1" si="404"/>
        <v>0</v>
      </c>
      <c r="GX66" s="48">
        <f t="shared" ca="1" si="404"/>
        <v>0</v>
      </c>
      <c r="GY66" s="48">
        <f t="shared" ca="1" si="404"/>
        <v>0</v>
      </c>
      <c r="GZ66" s="48">
        <f t="shared" ca="1" si="404"/>
        <v>0</v>
      </c>
      <c r="HA66" s="68"/>
      <c r="HB66" s="148" t="str">
        <f t="shared" ca="1" si="74"/>
        <v>n/a</v>
      </c>
      <c r="HC66" s="148" t="str">
        <f t="shared" ca="1" si="405"/>
        <v>n/a</v>
      </c>
      <c r="HD66" s="148" t="str">
        <f t="shared" ca="1" si="76"/>
        <v>n/a</v>
      </c>
      <c r="HE66" s="148" t="str">
        <f t="shared" ca="1" si="406"/>
        <v>n/a</v>
      </c>
      <c r="HF66" s="148" t="str">
        <f t="shared" ca="1" si="407"/>
        <v>n/a</v>
      </c>
      <c r="HG66" s="146"/>
      <c r="HH66" s="147"/>
      <c r="HI66" s="147"/>
      <c r="HJ66" s="147"/>
      <c r="HK66" s="148"/>
      <c r="HL66" s="147"/>
      <c r="HM66" s="147"/>
      <c r="HN66" s="147"/>
      <c r="HO66" s="148"/>
      <c r="HP66" s="146"/>
      <c r="HQ66" s="147"/>
      <c r="HR66" s="147"/>
      <c r="HS66" s="147"/>
      <c r="HT66" s="148"/>
      <c r="HU66" s="147"/>
      <c r="HV66" s="147"/>
      <c r="HW66" s="147"/>
      <c r="HX66" s="148"/>
      <c r="HY66" s="149"/>
      <c r="HZ66" s="148"/>
      <c r="IA66" s="148"/>
      <c r="IB66" s="150"/>
      <c r="IC66" s="148"/>
      <c r="ID66" s="150"/>
      <c r="IE66" s="148"/>
      <c r="IF66" s="151"/>
    </row>
    <row r="67" spans="1:240" s="36" customFormat="1" ht="14.45" customHeight="1">
      <c r="A67" s="39"/>
      <c r="B67" s="50" t="str">
        <f t="shared" si="376"/>
        <v>Residential_Weatherization_Various_Water Heater Temperature Setback_2017_Actual</v>
      </c>
      <c r="C67" s="50">
        <f>INDEX('Measure Inputs'!$D:$D,MATCH($B67,'Measure Inputs'!$B:$B,0))</f>
        <v>31</v>
      </c>
      <c r="D67" s="51" t="str">
        <f>'Measure Inputs'!G37</f>
        <v>Residential</v>
      </c>
      <c r="E67" s="51" t="str">
        <f>'Measure Inputs'!H37</f>
        <v>Weatherization</v>
      </c>
      <c r="F67" s="51" t="str">
        <f>'Measure Inputs'!I37</f>
        <v>Various</v>
      </c>
      <c r="G67" s="51" t="str">
        <f>'Measure Inputs'!J37</f>
        <v>Water Heater Temperature Setback</v>
      </c>
      <c r="H67" s="51">
        <f>'Measure Inputs'!K37</f>
        <v>2017</v>
      </c>
      <c r="I67" s="51" t="str">
        <f>'Measure Inputs'!L37</f>
        <v>Actual</v>
      </c>
      <c r="J67" s="37"/>
      <c r="K67" s="98" t="str">
        <f ca="1">INDEX(OFFSET('Measure Inputs'!$O$7,,,InputRows),$C67)</f>
        <v>Units</v>
      </c>
      <c r="L67" s="38">
        <f ca="1">INDEX(OFFSET('Measure Inputs'!$Q$7,,,InputRows),$C67)</f>
        <v>0</v>
      </c>
      <c r="M67" s="165">
        <f>INDEX('General Inputs'!$E$14:$E$15,MATCH(D67,'General Inputs'!$D$14:$D$15,0))</f>
        <v>1.0469999999999999</v>
      </c>
      <c r="N67" s="54">
        <f ca="1">INDEX(OFFSET('Measure Inputs'!$Y$7,,,InputRows),$C67)</f>
        <v>1</v>
      </c>
      <c r="O67" s="54">
        <f ca="1">INDEX(OFFSET('Measure Inputs'!$Z$7,,,InputRows),$C67)</f>
        <v>1</v>
      </c>
      <c r="P67" s="37"/>
      <c r="Q67" s="125">
        <f ca="1">CONVERT(INDEX(OFFSET('Measure Inputs'!$AB$7,,,InputRows),$C67),'Measure Inputs'!$AB$6,Q$8)*$L67</f>
        <v>0</v>
      </c>
      <c r="R67" s="125">
        <f t="shared" ca="1" si="377"/>
        <v>0</v>
      </c>
      <c r="S67" s="125">
        <f t="shared" ca="1" si="378"/>
        <v>0</v>
      </c>
      <c r="T67" s="37"/>
      <c r="U67" s="125">
        <f ca="1">CONVERT(INDEX(OFFSET('Measure Inputs'!$AD$7,,,InputRows),$C67),'Measure Inputs'!$AD$6,U$8)*$L67</f>
        <v>0</v>
      </c>
      <c r="V67" s="125">
        <f t="shared" ca="1" si="379"/>
        <v>0</v>
      </c>
      <c r="W67" s="125">
        <f t="shared" ca="1" si="380"/>
        <v>0</v>
      </c>
      <c r="X67" s="37"/>
      <c r="Y67" s="125">
        <f ca="1">CONVERT(INDEX(OFFSET('Measure Inputs'!$AC$7,,,InputRows),$C67),'Measure Inputs'!$AC$6,Y$8)*$L67</f>
        <v>0</v>
      </c>
      <c r="Z67" s="125">
        <f t="shared" ca="1" si="381"/>
        <v>0</v>
      </c>
      <c r="AA67" s="125">
        <f t="shared" ca="1" si="382"/>
        <v>0</v>
      </c>
      <c r="AB67" s="37"/>
      <c r="AC67" s="125">
        <f ca="1">CONVERT(INDEX(OFFSET('Measure Inputs'!$AE$7,,,InputRows),$C67),'Measure Inputs'!$AE$6,AC$8)*$L67</f>
        <v>0</v>
      </c>
      <c r="AD67" s="125">
        <f t="shared" ca="1" si="383"/>
        <v>0</v>
      </c>
      <c r="AE67" s="125">
        <f t="shared" ca="1" si="384"/>
        <v>0</v>
      </c>
      <c r="AF67" s="37"/>
      <c r="AG67" s="96">
        <f ca="1">INDEX(OFFSET('Measure Inputs'!$R$7,,,InputRows),$C67)</f>
        <v>2</v>
      </c>
      <c r="AH67" s="96">
        <f ca="1">INDEX(OFFSET('Measure Inputs'!$S$7,,,InputRows),$C67)</f>
        <v>0</v>
      </c>
      <c r="AI67" s="96">
        <f t="shared" ca="1" si="385"/>
        <v>0</v>
      </c>
      <c r="AJ67" s="99">
        <f ca="1">INDEX(OFFSET('Measure Inputs'!$T$7,,,InputRows),$C67)*$L67*$N67*$O67</f>
        <v>0</v>
      </c>
      <c r="AK67" s="99">
        <f ca="1">INDEX(OFFSET('Measure Inputs'!$U$7,,,InputRows),$C67)*$L67*$N67*$O67</f>
        <v>0</v>
      </c>
      <c r="AL67" s="99">
        <f ca="1">INDEX(OFFSET('Measure Inputs'!$V$7,,,InputRows),$C67)*$L67*$N67*$O67</f>
        <v>0</v>
      </c>
      <c r="AM67" s="99">
        <f ca="1">INDEX(OFFSET('Measure Inputs'!$W$7,,,InputRows),$C67)*$L67*$N67*$O67</f>
        <v>0</v>
      </c>
      <c r="AN67" s="99">
        <f ca="1">INDEX(OFFSET('Measure Inputs'!$X$7,,,InputRows),$C67)*$L67</f>
        <v>0</v>
      </c>
      <c r="AO67" s="99"/>
      <c r="AP67" s="99">
        <f t="shared" ca="1" si="386"/>
        <v>0</v>
      </c>
      <c r="AQ67" s="37"/>
      <c r="AR67" s="99">
        <f ca="1">SUMPRODUCT(--($CX$9:$EX$9=$H67)*$AJ67,'General Inputs'!$K$40:$BK$40)+SUMPRODUCT(--($CX$9:$EX$9=$H67+$AH67)*-$AK67,'General Inputs'!$K$43:$BK$43)</f>
        <v>0</v>
      </c>
      <c r="AS67" s="99">
        <f ca="1">CONVERT(SUMPRODUCT($CX67:$EX67,'General Inputs'!$K$29:$BK$29,'General Inputs'!$K$40:$BK$40)*$M67,$Q$8,'General Inputs'!$E$17)</f>
        <v>0</v>
      </c>
      <c r="AT67" s="99">
        <f ca="1">SUMPRODUCT(--($CX$9:$EX$9=$H67)*$AN67,'General Inputs'!$K$40:$BK$40)</f>
        <v>0</v>
      </c>
      <c r="AU67" s="99">
        <f>SUMPRODUCT(--($CX$9:$EX$9=$H67)*$AO67,'General Inputs'!$K$40:$BK$40)</f>
        <v>0</v>
      </c>
      <c r="AV67" s="99">
        <f ca="1">CONVERT(SUMPRODUCT($CX67:$EX67,'General Inputs'!$K$40:$BK$40,OFFSET('General Inputs'!$K$34:$BK$34,MATCH($D67,'General Inputs'!$J$34:$J$35,0)-1,)),$Q$8,'General Inputs'!$G$32)</f>
        <v>0</v>
      </c>
      <c r="AW67" s="99">
        <f ca="1">CONVERT(SUMPRODUCT($CX67:$EX67,'General Inputs'!$K$27:$BK$27,'General Inputs'!$K$40:$BK$40)*$M67,$Q$8,'General Inputs'!$E$17)</f>
        <v>0</v>
      </c>
      <c r="AX67" s="99">
        <f ca="1">CONVERT(SUMPRODUCT($EZ67:$GZ67,'General Inputs'!$K$28:$BK$28,'General Inputs'!$K$40:$BK$40)*$M67,$Q$8,'General Inputs'!$E$17)</f>
        <v>0</v>
      </c>
      <c r="AY67" s="97">
        <f ca="1">SUMPRODUCT($CX67:$EX67,'General Inputs'!$K$40:$BK$40)</f>
        <v>0</v>
      </c>
      <c r="AZ67" s="37"/>
      <c r="BA67" s="99">
        <f t="shared" ca="1" si="387"/>
        <v>0</v>
      </c>
      <c r="BB67" s="101" t="e">
        <f t="shared" ca="1" si="388"/>
        <v>#DIV/0!</v>
      </c>
      <c r="BC67" s="99">
        <f t="shared" ca="1" si="309"/>
        <v>0</v>
      </c>
      <c r="BD67" s="99">
        <f t="shared" ca="1" si="310"/>
        <v>0</v>
      </c>
      <c r="BE67" s="99">
        <f t="shared" ca="1" si="311"/>
        <v>0</v>
      </c>
      <c r="BF67" s="99">
        <f t="shared" ca="1" si="312"/>
        <v>0</v>
      </c>
      <c r="BG67" s="99">
        <f t="shared" si="313"/>
        <v>0</v>
      </c>
      <c r="BH67" s="99">
        <f t="shared" ca="1" si="314"/>
        <v>0</v>
      </c>
      <c r="BI67" s="37"/>
      <c r="BJ67" s="99">
        <f t="shared" ca="1" si="389"/>
        <v>0</v>
      </c>
      <c r="BK67" s="101" t="e">
        <f t="shared" ca="1" si="390"/>
        <v>#DIV/0!</v>
      </c>
      <c r="BL67" s="99">
        <f t="shared" ca="1" si="315"/>
        <v>0</v>
      </c>
      <c r="BM67" s="99">
        <f t="shared" ca="1" si="165"/>
        <v>0</v>
      </c>
      <c r="BN67" s="99">
        <f t="shared" ca="1" si="316"/>
        <v>0</v>
      </c>
      <c r="BO67" s="99">
        <f t="shared" ca="1" si="317"/>
        <v>0</v>
      </c>
      <c r="BP67" s="99">
        <f t="shared" ca="1" si="318"/>
        <v>0</v>
      </c>
      <c r="BQ67" s="99">
        <f t="shared" si="319"/>
        <v>0</v>
      </c>
      <c r="BR67" s="99">
        <f t="shared" ca="1" si="320"/>
        <v>0</v>
      </c>
      <c r="BS67" s="37"/>
      <c r="BT67" s="99">
        <f t="shared" ca="1" si="391"/>
        <v>0</v>
      </c>
      <c r="BU67" s="101" t="e">
        <f t="shared" ca="1" si="392"/>
        <v>#DIV/0!</v>
      </c>
      <c r="BV67" s="101" t="e">
        <f t="shared" ca="1" si="321"/>
        <v>#DIV/0!</v>
      </c>
      <c r="BW67" s="99">
        <f t="shared" ca="1" si="322"/>
        <v>0</v>
      </c>
      <c r="BX67" s="99">
        <f t="shared" ca="1" si="323"/>
        <v>0</v>
      </c>
      <c r="BY67" s="99">
        <f t="shared" ca="1" si="324"/>
        <v>0</v>
      </c>
      <c r="BZ67" s="99">
        <f t="shared" ca="1" si="325"/>
        <v>0</v>
      </c>
      <c r="CA67" s="99">
        <f t="shared" ca="1" si="326"/>
        <v>0</v>
      </c>
      <c r="CB67" s="37"/>
      <c r="CC67" s="99">
        <f t="shared" ca="1" si="393"/>
        <v>0</v>
      </c>
      <c r="CD67" s="101" t="e">
        <f t="shared" ca="1" si="394"/>
        <v>#DIV/0!</v>
      </c>
      <c r="CE67" s="102" t="e">
        <f t="shared" ca="1" si="327"/>
        <v>#DIV/0!</v>
      </c>
      <c r="CF67" s="99">
        <f t="shared" ca="1" si="328"/>
        <v>0</v>
      </c>
      <c r="CG67" s="99">
        <f t="shared" ca="1" si="329"/>
        <v>0</v>
      </c>
      <c r="CH67" s="99">
        <f t="shared" ca="1" si="330"/>
        <v>0</v>
      </c>
      <c r="CI67" s="99">
        <f t="shared" ca="1" si="71"/>
        <v>0</v>
      </c>
      <c r="CJ67" s="99">
        <f t="shared" ca="1" si="72"/>
        <v>0</v>
      </c>
      <c r="CK67" s="99">
        <f t="shared" si="331"/>
        <v>0</v>
      </c>
      <c r="CL67" s="37"/>
      <c r="CM67" s="99">
        <f t="shared" ca="1" si="395"/>
        <v>0</v>
      </c>
      <c r="CN67" s="101" t="e">
        <f t="shared" ca="1" si="396"/>
        <v>#DIV/0!</v>
      </c>
      <c r="CO67" s="126"/>
      <c r="CP67" s="99">
        <f t="shared" ca="1" si="332"/>
        <v>0</v>
      </c>
      <c r="CQ67" s="99">
        <f t="shared" ca="1" si="333"/>
        <v>0</v>
      </c>
      <c r="CR67" s="99">
        <f t="shared" ca="1" si="334"/>
        <v>0</v>
      </c>
      <c r="CS67" s="99">
        <f t="shared" ca="1" si="73"/>
        <v>0</v>
      </c>
      <c r="CT67" s="99">
        <f t="shared" ca="1" si="335"/>
        <v>0</v>
      </c>
      <c r="CU67" s="99">
        <f t="shared" ca="1" si="336"/>
        <v>0</v>
      </c>
      <c r="CV67" s="99">
        <f t="shared" si="337"/>
        <v>0</v>
      </c>
      <c r="CW67" s="37"/>
      <c r="CX67" s="48">
        <f t="shared" ca="1" si="414"/>
        <v>0</v>
      </c>
      <c r="CY67" s="48">
        <f t="shared" ca="1" si="414"/>
        <v>0</v>
      </c>
      <c r="CZ67" s="48">
        <f t="shared" ca="1" si="414"/>
        <v>0</v>
      </c>
      <c r="DA67" s="48">
        <f t="shared" ca="1" si="414"/>
        <v>0</v>
      </c>
      <c r="DB67" s="48">
        <f t="shared" ca="1" si="414"/>
        <v>0</v>
      </c>
      <c r="DC67" s="48">
        <f t="shared" ca="1" si="414"/>
        <v>0</v>
      </c>
      <c r="DD67" s="48">
        <f t="shared" ca="1" si="414"/>
        <v>0</v>
      </c>
      <c r="DE67" s="48">
        <f t="shared" ca="1" si="414"/>
        <v>0</v>
      </c>
      <c r="DF67" s="48">
        <f t="shared" ca="1" si="414"/>
        <v>0</v>
      </c>
      <c r="DG67" s="48">
        <f t="shared" ca="1" si="414"/>
        <v>0</v>
      </c>
      <c r="DH67" s="48">
        <f t="shared" ca="1" si="414"/>
        <v>0</v>
      </c>
      <c r="DI67" s="48">
        <f t="shared" ca="1" si="414"/>
        <v>0</v>
      </c>
      <c r="DJ67" s="48">
        <f t="shared" ca="1" si="414"/>
        <v>0</v>
      </c>
      <c r="DK67" s="48">
        <f t="shared" ca="1" si="414"/>
        <v>0</v>
      </c>
      <c r="DL67" s="48">
        <f t="shared" ca="1" si="414"/>
        <v>0</v>
      </c>
      <c r="DM67" s="48">
        <f t="shared" ca="1" si="408"/>
        <v>0</v>
      </c>
      <c r="DN67" s="48">
        <f t="shared" ca="1" si="408"/>
        <v>0</v>
      </c>
      <c r="DO67" s="48">
        <f t="shared" ca="1" si="408"/>
        <v>0</v>
      </c>
      <c r="DP67" s="48">
        <f t="shared" ca="1" si="408"/>
        <v>0</v>
      </c>
      <c r="DQ67" s="48">
        <f t="shared" ca="1" si="408"/>
        <v>0</v>
      </c>
      <c r="DR67" s="48">
        <f t="shared" ca="1" si="408"/>
        <v>0</v>
      </c>
      <c r="DS67" s="48">
        <f t="shared" ca="1" si="408"/>
        <v>0</v>
      </c>
      <c r="DT67" s="48">
        <f t="shared" ca="1" si="408"/>
        <v>0</v>
      </c>
      <c r="DU67" s="48">
        <f t="shared" ca="1" si="408"/>
        <v>0</v>
      </c>
      <c r="DV67" s="48">
        <f t="shared" ca="1" si="408"/>
        <v>0</v>
      </c>
      <c r="DW67" s="48">
        <f t="shared" ca="1" si="408"/>
        <v>0</v>
      </c>
      <c r="DX67" s="48">
        <f t="shared" ca="1" si="408"/>
        <v>0</v>
      </c>
      <c r="DY67" s="48">
        <f t="shared" ca="1" si="408"/>
        <v>0</v>
      </c>
      <c r="DZ67" s="48">
        <f t="shared" ca="1" si="408"/>
        <v>0</v>
      </c>
      <c r="EA67" s="48">
        <f t="shared" ca="1" si="408"/>
        <v>0</v>
      </c>
      <c r="EB67" s="48">
        <f t="shared" ca="1" si="408"/>
        <v>0</v>
      </c>
      <c r="EC67" s="48">
        <f t="shared" ca="1" si="409"/>
        <v>0</v>
      </c>
      <c r="ED67" s="48">
        <f t="shared" ca="1" si="409"/>
        <v>0</v>
      </c>
      <c r="EE67" s="48">
        <f t="shared" ca="1" si="409"/>
        <v>0</v>
      </c>
      <c r="EF67" s="48">
        <f t="shared" ca="1" si="409"/>
        <v>0</v>
      </c>
      <c r="EG67" s="48">
        <f t="shared" ca="1" si="409"/>
        <v>0</v>
      </c>
      <c r="EH67" s="48">
        <f t="shared" ca="1" si="409"/>
        <v>0</v>
      </c>
      <c r="EI67" s="48">
        <f t="shared" ca="1" si="409"/>
        <v>0</v>
      </c>
      <c r="EJ67" s="48">
        <f t="shared" ca="1" si="409"/>
        <v>0</v>
      </c>
      <c r="EK67" s="48">
        <f t="shared" ca="1" si="409"/>
        <v>0</v>
      </c>
      <c r="EL67" s="48">
        <f t="shared" ca="1" si="409"/>
        <v>0</v>
      </c>
      <c r="EM67" s="48">
        <f t="shared" ca="1" si="409"/>
        <v>0</v>
      </c>
      <c r="EN67" s="48">
        <f t="shared" ca="1" si="409"/>
        <v>0</v>
      </c>
      <c r="EO67" s="48">
        <f t="shared" ca="1" si="409"/>
        <v>0</v>
      </c>
      <c r="EP67" s="48">
        <f t="shared" ca="1" si="409"/>
        <v>0</v>
      </c>
      <c r="EQ67" s="48">
        <f t="shared" ca="1" si="409"/>
        <v>0</v>
      </c>
      <c r="ER67" s="48">
        <f t="shared" ca="1" si="409"/>
        <v>0</v>
      </c>
      <c r="ES67" s="48">
        <f t="shared" ca="1" si="410"/>
        <v>0</v>
      </c>
      <c r="ET67" s="48">
        <f t="shared" ca="1" si="400"/>
        <v>0</v>
      </c>
      <c r="EU67" s="48">
        <f t="shared" ca="1" si="400"/>
        <v>0</v>
      </c>
      <c r="EV67" s="48">
        <f t="shared" ca="1" si="400"/>
        <v>0</v>
      </c>
      <c r="EW67" s="48">
        <f t="shared" ca="1" si="400"/>
        <v>0</v>
      </c>
      <c r="EX67" s="48">
        <f t="shared" ca="1" si="400"/>
        <v>0</v>
      </c>
      <c r="EY67" s="68"/>
      <c r="EZ67" s="48">
        <f t="shared" ca="1" si="415"/>
        <v>0</v>
      </c>
      <c r="FA67" s="48">
        <f t="shared" ca="1" si="415"/>
        <v>0</v>
      </c>
      <c r="FB67" s="48">
        <f t="shared" ca="1" si="415"/>
        <v>0</v>
      </c>
      <c r="FC67" s="48">
        <f t="shared" ca="1" si="415"/>
        <v>0</v>
      </c>
      <c r="FD67" s="48">
        <f t="shared" ca="1" si="415"/>
        <v>0</v>
      </c>
      <c r="FE67" s="48">
        <f t="shared" ca="1" si="415"/>
        <v>0</v>
      </c>
      <c r="FF67" s="48">
        <f t="shared" ca="1" si="415"/>
        <v>0</v>
      </c>
      <c r="FG67" s="48">
        <f t="shared" ca="1" si="415"/>
        <v>0</v>
      </c>
      <c r="FH67" s="48">
        <f t="shared" ca="1" si="415"/>
        <v>0</v>
      </c>
      <c r="FI67" s="48">
        <f t="shared" ca="1" si="415"/>
        <v>0</v>
      </c>
      <c r="FJ67" s="48">
        <f t="shared" ca="1" si="415"/>
        <v>0</v>
      </c>
      <c r="FK67" s="48">
        <f t="shared" ca="1" si="415"/>
        <v>0</v>
      </c>
      <c r="FL67" s="48">
        <f t="shared" ca="1" si="415"/>
        <v>0</v>
      </c>
      <c r="FM67" s="48">
        <f t="shared" ca="1" si="415"/>
        <v>0</v>
      </c>
      <c r="FN67" s="48">
        <f t="shared" ca="1" si="415"/>
        <v>0</v>
      </c>
      <c r="FO67" s="48">
        <f t="shared" ca="1" si="411"/>
        <v>0</v>
      </c>
      <c r="FP67" s="48">
        <f t="shared" ca="1" si="411"/>
        <v>0</v>
      </c>
      <c r="FQ67" s="48">
        <f t="shared" ca="1" si="411"/>
        <v>0</v>
      </c>
      <c r="FR67" s="48">
        <f t="shared" ca="1" si="411"/>
        <v>0</v>
      </c>
      <c r="FS67" s="48">
        <f t="shared" ca="1" si="411"/>
        <v>0</v>
      </c>
      <c r="FT67" s="48">
        <f t="shared" ca="1" si="411"/>
        <v>0</v>
      </c>
      <c r="FU67" s="48">
        <f t="shared" ca="1" si="411"/>
        <v>0</v>
      </c>
      <c r="FV67" s="48">
        <f t="shared" ca="1" si="411"/>
        <v>0</v>
      </c>
      <c r="FW67" s="48">
        <f t="shared" ca="1" si="411"/>
        <v>0</v>
      </c>
      <c r="FX67" s="48">
        <f t="shared" ca="1" si="411"/>
        <v>0</v>
      </c>
      <c r="FY67" s="48">
        <f t="shared" ca="1" si="411"/>
        <v>0</v>
      </c>
      <c r="FZ67" s="48">
        <f t="shared" ca="1" si="411"/>
        <v>0</v>
      </c>
      <c r="GA67" s="48">
        <f t="shared" ca="1" si="411"/>
        <v>0</v>
      </c>
      <c r="GB67" s="48">
        <f t="shared" ca="1" si="411"/>
        <v>0</v>
      </c>
      <c r="GC67" s="48">
        <f t="shared" ca="1" si="411"/>
        <v>0</v>
      </c>
      <c r="GD67" s="48">
        <f t="shared" ca="1" si="411"/>
        <v>0</v>
      </c>
      <c r="GE67" s="48">
        <f t="shared" ca="1" si="412"/>
        <v>0</v>
      </c>
      <c r="GF67" s="48">
        <f t="shared" ca="1" si="412"/>
        <v>0</v>
      </c>
      <c r="GG67" s="48">
        <f t="shared" ca="1" si="412"/>
        <v>0</v>
      </c>
      <c r="GH67" s="48">
        <f t="shared" ca="1" si="412"/>
        <v>0</v>
      </c>
      <c r="GI67" s="48">
        <f t="shared" ca="1" si="412"/>
        <v>0</v>
      </c>
      <c r="GJ67" s="48">
        <f t="shared" ca="1" si="412"/>
        <v>0</v>
      </c>
      <c r="GK67" s="48">
        <f t="shared" ca="1" si="412"/>
        <v>0</v>
      </c>
      <c r="GL67" s="48">
        <f t="shared" ca="1" si="412"/>
        <v>0</v>
      </c>
      <c r="GM67" s="48">
        <f t="shared" ca="1" si="412"/>
        <v>0</v>
      </c>
      <c r="GN67" s="48">
        <f t="shared" ca="1" si="412"/>
        <v>0</v>
      </c>
      <c r="GO67" s="48">
        <f t="shared" ca="1" si="412"/>
        <v>0</v>
      </c>
      <c r="GP67" s="48">
        <f t="shared" ca="1" si="412"/>
        <v>0</v>
      </c>
      <c r="GQ67" s="48">
        <f t="shared" ca="1" si="412"/>
        <v>0</v>
      </c>
      <c r="GR67" s="48">
        <f t="shared" ca="1" si="412"/>
        <v>0</v>
      </c>
      <c r="GS67" s="48">
        <f t="shared" ca="1" si="412"/>
        <v>0</v>
      </c>
      <c r="GT67" s="48">
        <f t="shared" ca="1" si="412"/>
        <v>0</v>
      </c>
      <c r="GU67" s="48">
        <f t="shared" ca="1" si="413"/>
        <v>0</v>
      </c>
      <c r="GV67" s="48">
        <f t="shared" ca="1" si="404"/>
        <v>0</v>
      </c>
      <c r="GW67" s="48">
        <f t="shared" ca="1" si="404"/>
        <v>0</v>
      </c>
      <c r="GX67" s="48">
        <f t="shared" ca="1" si="404"/>
        <v>0</v>
      </c>
      <c r="GY67" s="48">
        <f t="shared" ca="1" si="404"/>
        <v>0</v>
      </c>
      <c r="GZ67" s="48">
        <f t="shared" ca="1" si="404"/>
        <v>0</v>
      </c>
      <c r="HA67" s="68"/>
      <c r="HB67" s="148" t="str">
        <f t="shared" ca="1" si="74"/>
        <v>n/a</v>
      </c>
      <c r="HC67" s="148" t="str">
        <f t="shared" ca="1" si="405"/>
        <v>n/a</v>
      </c>
      <c r="HD67" s="148" t="str">
        <f t="shared" ca="1" si="76"/>
        <v>n/a</v>
      </c>
      <c r="HE67" s="148" t="str">
        <f t="shared" ca="1" si="406"/>
        <v>n/a</v>
      </c>
      <c r="HF67" s="148" t="str">
        <f t="shared" ca="1" si="407"/>
        <v>n/a</v>
      </c>
      <c r="HG67" s="146"/>
      <c r="HH67" s="147"/>
      <c r="HI67" s="147"/>
      <c r="HJ67" s="147"/>
      <c r="HK67" s="148"/>
      <c r="HL67" s="147"/>
      <c r="HM67" s="147"/>
      <c r="HN67" s="147"/>
      <c r="HO67" s="148"/>
      <c r="HP67" s="146"/>
      <c r="HQ67" s="147"/>
      <c r="HR67" s="147"/>
      <c r="HS67" s="147"/>
      <c r="HT67" s="148"/>
      <c r="HU67" s="147"/>
      <c r="HV67" s="147"/>
      <c r="HW67" s="147"/>
      <c r="HX67" s="148"/>
      <c r="HY67" s="149"/>
      <c r="HZ67" s="148"/>
      <c r="IA67" s="148"/>
      <c r="IB67" s="150"/>
      <c r="IC67" s="148"/>
      <c r="ID67" s="150"/>
      <c r="IE67" s="148"/>
      <c r="IF67" s="151"/>
    </row>
    <row r="68" spans="1:240" s="36" customFormat="1" ht="14.45" customHeight="1">
      <c r="A68" s="39"/>
      <c r="B68" s="50" t="str">
        <f t="shared" si="376"/>
        <v>Residential_Weatherization_Various_LED_2017_Actual</v>
      </c>
      <c r="C68" s="50">
        <f>INDEX('Measure Inputs'!$D:$D,MATCH($B68,'Measure Inputs'!$B:$B,0))</f>
        <v>32</v>
      </c>
      <c r="D68" s="51" t="str">
        <f>'Measure Inputs'!G38</f>
        <v>Residential</v>
      </c>
      <c r="E68" s="51" t="str">
        <f>'Measure Inputs'!H38</f>
        <v>Weatherization</v>
      </c>
      <c r="F68" s="51" t="str">
        <f>'Measure Inputs'!I38</f>
        <v>Various</v>
      </c>
      <c r="G68" s="51" t="str">
        <f>'Measure Inputs'!J38</f>
        <v>LED</v>
      </c>
      <c r="H68" s="51">
        <f>'Measure Inputs'!K38</f>
        <v>2017</v>
      </c>
      <c r="I68" s="51" t="str">
        <f>'Measure Inputs'!L38</f>
        <v>Actual</v>
      </c>
      <c r="J68" s="37"/>
      <c r="K68" s="98" t="str">
        <f ca="1">INDEX(OFFSET('Measure Inputs'!$O$7,,,InputRows),$C68)</f>
        <v>Units</v>
      </c>
      <c r="L68" s="38">
        <f ca="1">INDEX(OFFSET('Measure Inputs'!$Q$7,,,InputRows),$C68)</f>
        <v>0</v>
      </c>
      <c r="M68" s="165">
        <f>INDEX('General Inputs'!$E$14:$E$15,MATCH(D68,'General Inputs'!$D$14:$D$15,0))</f>
        <v>1.0469999999999999</v>
      </c>
      <c r="N68" s="54">
        <f ca="1">INDEX(OFFSET('Measure Inputs'!$Y$7,,,InputRows),$C68)</f>
        <v>1</v>
      </c>
      <c r="O68" s="54">
        <f ca="1">INDEX(OFFSET('Measure Inputs'!$Z$7,,,InputRows),$C68)</f>
        <v>1</v>
      </c>
      <c r="P68" s="37"/>
      <c r="Q68" s="125">
        <f ca="1">CONVERT(INDEX(OFFSET('Measure Inputs'!$AB$7,,,InputRows),$C68),'Measure Inputs'!$AB$6,Q$8)*$L68</f>
        <v>0</v>
      </c>
      <c r="R68" s="125">
        <f t="shared" ca="1" si="377"/>
        <v>0</v>
      </c>
      <c r="S68" s="125">
        <f t="shared" ca="1" si="378"/>
        <v>0</v>
      </c>
      <c r="T68" s="37"/>
      <c r="U68" s="125">
        <f ca="1">CONVERT(INDEX(OFFSET('Measure Inputs'!$AD$7,,,InputRows),$C68),'Measure Inputs'!$AD$6,U$8)*$L68</f>
        <v>0</v>
      </c>
      <c r="V68" s="125">
        <f t="shared" ca="1" si="379"/>
        <v>0</v>
      </c>
      <c r="W68" s="125">
        <f t="shared" ca="1" si="380"/>
        <v>0</v>
      </c>
      <c r="X68" s="37"/>
      <c r="Y68" s="125">
        <f ca="1">CONVERT(INDEX(OFFSET('Measure Inputs'!$AC$7,,,InputRows),$C68),'Measure Inputs'!$AC$6,Y$8)*$L68</f>
        <v>0</v>
      </c>
      <c r="Z68" s="125">
        <f t="shared" ca="1" si="381"/>
        <v>0</v>
      </c>
      <c r="AA68" s="125">
        <f t="shared" ca="1" si="382"/>
        <v>0</v>
      </c>
      <c r="AB68" s="37"/>
      <c r="AC68" s="125">
        <f ca="1">CONVERT(INDEX(OFFSET('Measure Inputs'!$AE$7,,,InputRows),$C68),'Measure Inputs'!$AE$6,AC$8)*$L68</f>
        <v>0</v>
      </c>
      <c r="AD68" s="125">
        <f t="shared" ca="1" si="383"/>
        <v>0</v>
      </c>
      <c r="AE68" s="125">
        <f t="shared" ca="1" si="384"/>
        <v>0</v>
      </c>
      <c r="AF68" s="37"/>
      <c r="AG68" s="96">
        <f ca="1">INDEX(OFFSET('Measure Inputs'!$R$7,,,InputRows),$C68)</f>
        <v>10</v>
      </c>
      <c r="AH68" s="96">
        <f ca="1">INDEX(OFFSET('Measure Inputs'!$S$7,,,InputRows),$C68)</f>
        <v>0</v>
      </c>
      <c r="AI68" s="96">
        <f t="shared" ca="1" si="385"/>
        <v>0</v>
      </c>
      <c r="AJ68" s="99">
        <f ca="1">INDEX(OFFSET('Measure Inputs'!$T$7,,,InputRows),$C68)*$L68*$N68*$O68</f>
        <v>0</v>
      </c>
      <c r="AK68" s="99">
        <f ca="1">INDEX(OFFSET('Measure Inputs'!$U$7,,,InputRows),$C68)*$L68*$N68*$O68</f>
        <v>0</v>
      </c>
      <c r="AL68" s="99">
        <f ca="1">INDEX(OFFSET('Measure Inputs'!$V$7,,,InputRows),$C68)*$L68*$N68*$O68</f>
        <v>0</v>
      </c>
      <c r="AM68" s="99">
        <f ca="1">INDEX(OFFSET('Measure Inputs'!$W$7,,,InputRows),$C68)*$L68*$N68*$O68</f>
        <v>0</v>
      </c>
      <c r="AN68" s="99">
        <f ca="1">INDEX(OFFSET('Measure Inputs'!$X$7,,,InputRows),$C68)*$L68</f>
        <v>0</v>
      </c>
      <c r="AO68" s="99"/>
      <c r="AP68" s="99">
        <f t="shared" ca="1" si="386"/>
        <v>0</v>
      </c>
      <c r="AQ68" s="37"/>
      <c r="AR68" s="99">
        <f ca="1">SUMPRODUCT(--($CX$9:$EX$9=$H68)*$AJ68,'General Inputs'!$K$40:$BK$40)+SUMPRODUCT(--($CX$9:$EX$9=$H68+$AH68)*-$AK68,'General Inputs'!$K$43:$BK$43)</f>
        <v>0</v>
      </c>
      <c r="AS68" s="99">
        <f ca="1">CONVERT(SUMPRODUCT($CX68:$EX68,'General Inputs'!$K$29:$BK$29,'General Inputs'!$K$40:$BK$40)*$M68,$Q$8,'General Inputs'!$E$17)</f>
        <v>0</v>
      </c>
      <c r="AT68" s="99">
        <f ca="1">SUMPRODUCT(--($CX$9:$EX$9=$H68)*$AN68,'General Inputs'!$K$40:$BK$40)</f>
        <v>0</v>
      </c>
      <c r="AU68" s="99">
        <f>SUMPRODUCT(--($CX$9:$EX$9=$H68)*$AO68,'General Inputs'!$K$40:$BK$40)</f>
        <v>0</v>
      </c>
      <c r="AV68" s="99">
        <f ca="1">CONVERT(SUMPRODUCT($CX68:$EX68,'General Inputs'!$K$40:$BK$40,OFFSET('General Inputs'!$K$34:$BK$34,MATCH($D68,'General Inputs'!$J$34:$J$35,0)-1,)),$Q$8,'General Inputs'!$G$32)</f>
        <v>0</v>
      </c>
      <c r="AW68" s="99">
        <f ca="1">CONVERT(SUMPRODUCT($CX68:$EX68,'General Inputs'!$K$27:$BK$27,'General Inputs'!$K$40:$BK$40)*$M68,$Q$8,'General Inputs'!$E$17)</f>
        <v>0</v>
      </c>
      <c r="AX68" s="99">
        <f ca="1">CONVERT(SUMPRODUCT($EZ68:$GZ68,'General Inputs'!$K$28:$BK$28,'General Inputs'!$K$40:$BK$40)*$M68,$Q$8,'General Inputs'!$E$17)</f>
        <v>0</v>
      </c>
      <c r="AY68" s="97">
        <f ca="1">SUMPRODUCT($CX68:$EX68,'General Inputs'!$K$40:$BK$40)</f>
        <v>0</v>
      </c>
      <c r="AZ68" s="37"/>
      <c r="BA68" s="99">
        <f t="shared" ca="1" si="387"/>
        <v>0</v>
      </c>
      <c r="BB68" s="101" t="e">
        <f t="shared" ca="1" si="388"/>
        <v>#DIV/0!</v>
      </c>
      <c r="BC68" s="99">
        <f t="shared" ca="1" si="309"/>
        <v>0</v>
      </c>
      <c r="BD68" s="99">
        <f t="shared" ca="1" si="310"/>
        <v>0</v>
      </c>
      <c r="BE68" s="99">
        <f t="shared" ca="1" si="311"/>
        <v>0</v>
      </c>
      <c r="BF68" s="99">
        <f t="shared" ca="1" si="312"/>
        <v>0</v>
      </c>
      <c r="BG68" s="99">
        <f t="shared" si="313"/>
        <v>0</v>
      </c>
      <c r="BH68" s="99">
        <f t="shared" ca="1" si="314"/>
        <v>0</v>
      </c>
      <c r="BI68" s="37"/>
      <c r="BJ68" s="99">
        <f t="shared" ca="1" si="389"/>
        <v>0</v>
      </c>
      <c r="BK68" s="101" t="e">
        <f t="shared" ca="1" si="390"/>
        <v>#DIV/0!</v>
      </c>
      <c r="BL68" s="99">
        <f t="shared" ca="1" si="315"/>
        <v>0</v>
      </c>
      <c r="BM68" s="99">
        <f t="shared" ca="1" si="165"/>
        <v>0</v>
      </c>
      <c r="BN68" s="99">
        <f t="shared" ca="1" si="316"/>
        <v>0</v>
      </c>
      <c r="BO68" s="99">
        <f t="shared" ca="1" si="317"/>
        <v>0</v>
      </c>
      <c r="BP68" s="99">
        <f t="shared" ca="1" si="318"/>
        <v>0</v>
      </c>
      <c r="BQ68" s="99">
        <f t="shared" si="319"/>
        <v>0</v>
      </c>
      <c r="BR68" s="99">
        <f t="shared" ca="1" si="320"/>
        <v>0</v>
      </c>
      <c r="BS68" s="37"/>
      <c r="BT68" s="99">
        <f t="shared" ca="1" si="391"/>
        <v>0</v>
      </c>
      <c r="BU68" s="101" t="e">
        <f t="shared" ca="1" si="392"/>
        <v>#DIV/0!</v>
      </c>
      <c r="BV68" s="101" t="e">
        <f t="shared" ca="1" si="321"/>
        <v>#DIV/0!</v>
      </c>
      <c r="BW68" s="99">
        <f t="shared" ca="1" si="322"/>
        <v>0</v>
      </c>
      <c r="BX68" s="99">
        <f t="shared" ca="1" si="323"/>
        <v>0</v>
      </c>
      <c r="BY68" s="99">
        <f t="shared" ca="1" si="324"/>
        <v>0</v>
      </c>
      <c r="BZ68" s="99">
        <f t="shared" ca="1" si="325"/>
        <v>0</v>
      </c>
      <c r="CA68" s="99">
        <f t="shared" ca="1" si="326"/>
        <v>0</v>
      </c>
      <c r="CB68" s="37"/>
      <c r="CC68" s="99">
        <f t="shared" ca="1" si="393"/>
        <v>0</v>
      </c>
      <c r="CD68" s="101" t="e">
        <f t="shared" ca="1" si="394"/>
        <v>#DIV/0!</v>
      </c>
      <c r="CE68" s="102" t="e">
        <f t="shared" ca="1" si="327"/>
        <v>#DIV/0!</v>
      </c>
      <c r="CF68" s="99">
        <f t="shared" ca="1" si="328"/>
        <v>0</v>
      </c>
      <c r="CG68" s="99">
        <f t="shared" ca="1" si="329"/>
        <v>0</v>
      </c>
      <c r="CH68" s="99">
        <f t="shared" ca="1" si="330"/>
        <v>0</v>
      </c>
      <c r="CI68" s="99">
        <f t="shared" ca="1" si="71"/>
        <v>0</v>
      </c>
      <c r="CJ68" s="99">
        <f t="shared" ca="1" si="72"/>
        <v>0</v>
      </c>
      <c r="CK68" s="99">
        <f t="shared" si="331"/>
        <v>0</v>
      </c>
      <c r="CL68" s="37"/>
      <c r="CM68" s="99">
        <f t="shared" ca="1" si="395"/>
        <v>0</v>
      </c>
      <c r="CN68" s="101" t="e">
        <f t="shared" ca="1" si="396"/>
        <v>#DIV/0!</v>
      </c>
      <c r="CO68" s="126"/>
      <c r="CP68" s="99">
        <f t="shared" ca="1" si="332"/>
        <v>0</v>
      </c>
      <c r="CQ68" s="99">
        <f t="shared" ca="1" si="333"/>
        <v>0</v>
      </c>
      <c r="CR68" s="99">
        <f t="shared" ca="1" si="334"/>
        <v>0</v>
      </c>
      <c r="CS68" s="99">
        <f t="shared" ca="1" si="73"/>
        <v>0</v>
      </c>
      <c r="CT68" s="99">
        <f t="shared" ca="1" si="335"/>
        <v>0</v>
      </c>
      <c r="CU68" s="99">
        <f t="shared" ca="1" si="336"/>
        <v>0</v>
      </c>
      <c r="CV68" s="99">
        <f t="shared" si="337"/>
        <v>0</v>
      </c>
      <c r="CW68" s="37"/>
      <c r="CX68" s="48">
        <f t="shared" ca="1" si="414"/>
        <v>0</v>
      </c>
      <c r="CY68" s="48">
        <f t="shared" ca="1" si="414"/>
        <v>0</v>
      </c>
      <c r="CZ68" s="48">
        <f t="shared" ca="1" si="414"/>
        <v>0</v>
      </c>
      <c r="DA68" s="48">
        <f t="shared" ca="1" si="414"/>
        <v>0</v>
      </c>
      <c r="DB68" s="48">
        <f t="shared" ca="1" si="414"/>
        <v>0</v>
      </c>
      <c r="DC68" s="48">
        <f t="shared" ca="1" si="414"/>
        <v>0</v>
      </c>
      <c r="DD68" s="48">
        <f t="shared" ca="1" si="414"/>
        <v>0</v>
      </c>
      <c r="DE68" s="48">
        <f t="shared" ca="1" si="414"/>
        <v>0</v>
      </c>
      <c r="DF68" s="48">
        <f t="shared" ca="1" si="414"/>
        <v>0</v>
      </c>
      <c r="DG68" s="48">
        <f t="shared" ca="1" si="414"/>
        <v>0</v>
      </c>
      <c r="DH68" s="48">
        <f t="shared" ca="1" si="414"/>
        <v>0</v>
      </c>
      <c r="DI68" s="48">
        <f t="shared" ca="1" si="414"/>
        <v>0</v>
      </c>
      <c r="DJ68" s="48">
        <f t="shared" ca="1" si="414"/>
        <v>0</v>
      </c>
      <c r="DK68" s="48">
        <f t="shared" ca="1" si="414"/>
        <v>0</v>
      </c>
      <c r="DL68" s="48">
        <f t="shared" ca="1" si="414"/>
        <v>0</v>
      </c>
      <c r="DM68" s="48">
        <f t="shared" ca="1" si="408"/>
        <v>0</v>
      </c>
      <c r="DN68" s="48">
        <f t="shared" ca="1" si="408"/>
        <v>0</v>
      </c>
      <c r="DO68" s="48">
        <f t="shared" ca="1" si="408"/>
        <v>0</v>
      </c>
      <c r="DP68" s="48">
        <f t="shared" ca="1" si="408"/>
        <v>0</v>
      </c>
      <c r="DQ68" s="48">
        <f t="shared" ca="1" si="408"/>
        <v>0</v>
      </c>
      <c r="DR68" s="48">
        <f t="shared" ca="1" si="408"/>
        <v>0</v>
      </c>
      <c r="DS68" s="48">
        <f t="shared" ca="1" si="408"/>
        <v>0</v>
      </c>
      <c r="DT68" s="48">
        <f t="shared" ca="1" si="408"/>
        <v>0</v>
      </c>
      <c r="DU68" s="48">
        <f t="shared" ca="1" si="408"/>
        <v>0</v>
      </c>
      <c r="DV68" s="48">
        <f t="shared" ca="1" si="408"/>
        <v>0</v>
      </c>
      <c r="DW68" s="48">
        <f t="shared" ca="1" si="408"/>
        <v>0</v>
      </c>
      <c r="DX68" s="48">
        <f t="shared" ca="1" si="408"/>
        <v>0</v>
      </c>
      <c r="DY68" s="48">
        <f t="shared" ca="1" si="408"/>
        <v>0</v>
      </c>
      <c r="DZ68" s="48">
        <f t="shared" ca="1" si="408"/>
        <v>0</v>
      </c>
      <c r="EA68" s="48">
        <f t="shared" ca="1" si="408"/>
        <v>0</v>
      </c>
      <c r="EB68" s="48">
        <f t="shared" ca="1" si="408"/>
        <v>0</v>
      </c>
      <c r="EC68" s="48">
        <f t="shared" ca="1" si="409"/>
        <v>0</v>
      </c>
      <c r="ED68" s="48">
        <f t="shared" ca="1" si="409"/>
        <v>0</v>
      </c>
      <c r="EE68" s="48">
        <f t="shared" ca="1" si="409"/>
        <v>0</v>
      </c>
      <c r="EF68" s="48">
        <f t="shared" ca="1" si="409"/>
        <v>0</v>
      </c>
      <c r="EG68" s="48">
        <f t="shared" ca="1" si="409"/>
        <v>0</v>
      </c>
      <c r="EH68" s="48">
        <f t="shared" ca="1" si="409"/>
        <v>0</v>
      </c>
      <c r="EI68" s="48">
        <f t="shared" ca="1" si="409"/>
        <v>0</v>
      </c>
      <c r="EJ68" s="48">
        <f t="shared" ca="1" si="409"/>
        <v>0</v>
      </c>
      <c r="EK68" s="48">
        <f t="shared" ca="1" si="409"/>
        <v>0</v>
      </c>
      <c r="EL68" s="48">
        <f t="shared" ca="1" si="409"/>
        <v>0</v>
      </c>
      <c r="EM68" s="48">
        <f t="shared" ca="1" si="409"/>
        <v>0</v>
      </c>
      <c r="EN68" s="48">
        <f t="shared" ca="1" si="409"/>
        <v>0</v>
      </c>
      <c r="EO68" s="48">
        <f t="shared" ca="1" si="409"/>
        <v>0</v>
      </c>
      <c r="EP68" s="48">
        <f t="shared" ca="1" si="409"/>
        <v>0</v>
      </c>
      <c r="EQ68" s="48">
        <f t="shared" ca="1" si="409"/>
        <v>0</v>
      </c>
      <c r="ER68" s="48">
        <f t="shared" ca="1" si="409"/>
        <v>0</v>
      </c>
      <c r="ES68" s="48">
        <f t="shared" ca="1" si="410"/>
        <v>0</v>
      </c>
      <c r="ET68" s="48">
        <f t="shared" ca="1" si="400"/>
        <v>0</v>
      </c>
      <c r="EU68" s="48">
        <f t="shared" ca="1" si="400"/>
        <v>0</v>
      </c>
      <c r="EV68" s="48">
        <f t="shared" ca="1" si="400"/>
        <v>0</v>
      </c>
      <c r="EW68" s="48">
        <f t="shared" ca="1" si="400"/>
        <v>0</v>
      </c>
      <c r="EX68" s="48">
        <f t="shared" ca="1" si="400"/>
        <v>0</v>
      </c>
      <c r="EY68" s="68"/>
      <c r="EZ68" s="48">
        <f t="shared" ca="1" si="415"/>
        <v>0</v>
      </c>
      <c r="FA68" s="48">
        <f t="shared" ca="1" si="415"/>
        <v>0</v>
      </c>
      <c r="FB68" s="48">
        <f t="shared" ca="1" si="415"/>
        <v>0</v>
      </c>
      <c r="FC68" s="48">
        <f t="shared" ca="1" si="415"/>
        <v>0</v>
      </c>
      <c r="FD68" s="48">
        <f t="shared" ca="1" si="415"/>
        <v>0</v>
      </c>
      <c r="FE68" s="48">
        <f t="shared" ca="1" si="415"/>
        <v>0</v>
      </c>
      <c r="FF68" s="48">
        <f t="shared" ca="1" si="415"/>
        <v>0</v>
      </c>
      <c r="FG68" s="48">
        <f t="shared" ca="1" si="415"/>
        <v>0</v>
      </c>
      <c r="FH68" s="48">
        <f t="shared" ca="1" si="415"/>
        <v>0</v>
      </c>
      <c r="FI68" s="48">
        <f t="shared" ca="1" si="415"/>
        <v>0</v>
      </c>
      <c r="FJ68" s="48">
        <f t="shared" ca="1" si="415"/>
        <v>0</v>
      </c>
      <c r="FK68" s="48">
        <f t="shared" ca="1" si="415"/>
        <v>0</v>
      </c>
      <c r="FL68" s="48">
        <f t="shared" ca="1" si="415"/>
        <v>0</v>
      </c>
      <c r="FM68" s="48">
        <f t="shared" ca="1" si="415"/>
        <v>0</v>
      </c>
      <c r="FN68" s="48">
        <f t="shared" ca="1" si="415"/>
        <v>0</v>
      </c>
      <c r="FO68" s="48">
        <f t="shared" ca="1" si="411"/>
        <v>0</v>
      </c>
      <c r="FP68" s="48">
        <f t="shared" ca="1" si="411"/>
        <v>0</v>
      </c>
      <c r="FQ68" s="48">
        <f t="shared" ca="1" si="411"/>
        <v>0</v>
      </c>
      <c r="FR68" s="48">
        <f t="shared" ca="1" si="411"/>
        <v>0</v>
      </c>
      <c r="FS68" s="48">
        <f t="shared" ca="1" si="411"/>
        <v>0</v>
      </c>
      <c r="FT68" s="48">
        <f t="shared" ca="1" si="411"/>
        <v>0</v>
      </c>
      <c r="FU68" s="48">
        <f t="shared" ca="1" si="411"/>
        <v>0</v>
      </c>
      <c r="FV68" s="48">
        <f t="shared" ca="1" si="411"/>
        <v>0</v>
      </c>
      <c r="FW68" s="48">
        <f t="shared" ca="1" si="411"/>
        <v>0</v>
      </c>
      <c r="FX68" s="48">
        <f t="shared" ca="1" si="411"/>
        <v>0</v>
      </c>
      <c r="FY68" s="48">
        <f t="shared" ca="1" si="411"/>
        <v>0</v>
      </c>
      <c r="FZ68" s="48">
        <f t="shared" ca="1" si="411"/>
        <v>0</v>
      </c>
      <c r="GA68" s="48">
        <f t="shared" ca="1" si="411"/>
        <v>0</v>
      </c>
      <c r="GB68" s="48">
        <f t="shared" ca="1" si="411"/>
        <v>0</v>
      </c>
      <c r="GC68" s="48">
        <f t="shared" ca="1" si="411"/>
        <v>0</v>
      </c>
      <c r="GD68" s="48">
        <f t="shared" ca="1" si="411"/>
        <v>0</v>
      </c>
      <c r="GE68" s="48">
        <f t="shared" ca="1" si="412"/>
        <v>0</v>
      </c>
      <c r="GF68" s="48">
        <f t="shared" ca="1" si="412"/>
        <v>0</v>
      </c>
      <c r="GG68" s="48">
        <f t="shared" ca="1" si="412"/>
        <v>0</v>
      </c>
      <c r="GH68" s="48">
        <f t="shared" ca="1" si="412"/>
        <v>0</v>
      </c>
      <c r="GI68" s="48">
        <f t="shared" ca="1" si="412"/>
        <v>0</v>
      </c>
      <c r="GJ68" s="48">
        <f t="shared" ca="1" si="412"/>
        <v>0</v>
      </c>
      <c r="GK68" s="48">
        <f t="shared" ca="1" si="412"/>
        <v>0</v>
      </c>
      <c r="GL68" s="48">
        <f t="shared" ca="1" si="412"/>
        <v>0</v>
      </c>
      <c r="GM68" s="48">
        <f t="shared" ca="1" si="412"/>
        <v>0</v>
      </c>
      <c r="GN68" s="48">
        <f t="shared" ca="1" si="412"/>
        <v>0</v>
      </c>
      <c r="GO68" s="48">
        <f t="shared" ca="1" si="412"/>
        <v>0</v>
      </c>
      <c r="GP68" s="48">
        <f t="shared" ca="1" si="412"/>
        <v>0</v>
      </c>
      <c r="GQ68" s="48">
        <f t="shared" ca="1" si="412"/>
        <v>0</v>
      </c>
      <c r="GR68" s="48">
        <f t="shared" ca="1" si="412"/>
        <v>0</v>
      </c>
      <c r="GS68" s="48">
        <f t="shared" ca="1" si="412"/>
        <v>0</v>
      </c>
      <c r="GT68" s="48">
        <f t="shared" ca="1" si="412"/>
        <v>0</v>
      </c>
      <c r="GU68" s="48">
        <f t="shared" ca="1" si="413"/>
        <v>0</v>
      </c>
      <c r="GV68" s="48">
        <f t="shared" ca="1" si="404"/>
        <v>0</v>
      </c>
      <c r="GW68" s="48">
        <f t="shared" ca="1" si="404"/>
        <v>0</v>
      </c>
      <c r="GX68" s="48">
        <f t="shared" ca="1" si="404"/>
        <v>0</v>
      </c>
      <c r="GY68" s="48">
        <f t="shared" ca="1" si="404"/>
        <v>0</v>
      </c>
      <c r="GZ68" s="48">
        <f t="shared" ca="1" si="404"/>
        <v>0</v>
      </c>
      <c r="HA68" s="68"/>
      <c r="HB68" s="148" t="str">
        <f t="shared" ref="HB68:HB99" ca="1" si="416">IFERROR(BB68,"n/a")</f>
        <v>n/a</v>
      </c>
      <c r="HC68" s="148" t="str">
        <f t="shared" ca="1" si="405"/>
        <v>n/a</v>
      </c>
      <c r="HD68" s="148" t="str">
        <f t="shared" ref="HD68:HD99" ca="1" si="417">IFERROR(BK68,"n/a")</f>
        <v>n/a</v>
      </c>
      <c r="HE68" s="148" t="str">
        <f t="shared" ca="1" si="406"/>
        <v>n/a</v>
      </c>
      <c r="HF68" s="148" t="str">
        <f t="shared" ca="1" si="407"/>
        <v>n/a</v>
      </c>
      <c r="HG68" s="146"/>
      <c r="HH68" s="147"/>
      <c r="HI68" s="147"/>
      <c r="HJ68" s="147"/>
      <c r="HK68" s="148"/>
      <c r="HL68" s="147"/>
      <c r="HM68" s="147"/>
      <c r="HN68" s="147"/>
      <c r="HO68" s="148"/>
      <c r="HP68" s="146"/>
      <c r="HQ68" s="147"/>
      <c r="HR68" s="147"/>
      <c r="HS68" s="147"/>
      <c r="HT68" s="148"/>
      <c r="HU68" s="147"/>
      <c r="HV68" s="147"/>
      <c r="HW68" s="147"/>
      <c r="HX68" s="148"/>
      <c r="HY68" s="149"/>
      <c r="HZ68" s="148"/>
      <c r="IA68" s="148"/>
      <c r="IB68" s="150"/>
      <c r="IC68" s="148"/>
      <c r="ID68" s="150"/>
      <c r="IE68" s="148"/>
      <c r="IF68" s="151"/>
    </row>
    <row r="69" spans="1:240" s="36" customFormat="1" ht="14.45" customHeight="1">
      <c r="A69" s="39"/>
      <c r="B69" s="50" t="str">
        <f t="shared" si="376"/>
        <v>Residential_Weatherization_Various_Faucet Aerator_2017_Actual</v>
      </c>
      <c r="C69" s="50">
        <f>INDEX('Measure Inputs'!$D:$D,MATCH($B69,'Measure Inputs'!$B:$B,0))</f>
        <v>33</v>
      </c>
      <c r="D69" s="51" t="str">
        <f>'Measure Inputs'!G39</f>
        <v>Residential</v>
      </c>
      <c r="E69" s="51" t="str">
        <f>'Measure Inputs'!H39</f>
        <v>Weatherization</v>
      </c>
      <c r="F69" s="51" t="str">
        <f>'Measure Inputs'!I39</f>
        <v>Various</v>
      </c>
      <c r="G69" s="51" t="str">
        <f>'Measure Inputs'!J39</f>
        <v>Faucet Aerator</v>
      </c>
      <c r="H69" s="51">
        <f>'Measure Inputs'!K39</f>
        <v>2017</v>
      </c>
      <c r="I69" s="51" t="str">
        <f>'Measure Inputs'!L39</f>
        <v>Actual</v>
      </c>
      <c r="J69" s="37"/>
      <c r="K69" s="98" t="str">
        <f ca="1">INDEX(OFFSET('Measure Inputs'!$O$7,,,InputRows),$C69)</f>
        <v>Units</v>
      </c>
      <c r="L69" s="38">
        <f ca="1">INDEX(OFFSET('Measure Inputs'!$Q$7,,,InputRows),$C69)</f>
        <v>0</v>
      </c>
      <c r="M69" s="165">
        <f>INDEX('General Inputs'!$E$14:$E$15,MATCH(D69,'General Inputs'!$D$14:$D$15,0))</f>
        <v>1.0469999999999999</v>
      </c>
      <c r="N69" s="54">
        <f ca="1">INDEX(OFFSET('Measure Inputs'!$Y$7,,,InputRows),$C69)</f>
        <v>1</v>
      </c>
      <c r="O69" s="54">
        <f ca="1">INDEX(OFFSET('Measure Inputs'!$Z$7,,,InputRows),$C69)</f>
        <v>1</v>
      </c>
      <c r="P69" s="37"/>
      <c r="Q69" s="125">
        <f ca="1">CONVERT(INDEX(OFFSET('Measure Inputs'!$AB$7,,,InputRows),$C69),'Measure Inputs'!$AB$6,Q$8)*$L69</f>
        <v>0</v>
      </c>
      <c r="R69" s="125">
        <f t="shared" ca="1" si="377"/>
        <v>0</v>
      </c>
      <c r="S69" s="125">
        <f t="shared" ca="1" si="378"/>
        <v>0</v>
      </c>
      <c r="T69" s="37"/>
      <c r="U69" s="125">
        <f ca="1">CONVERT(INDEX(OFFSET('Measure Inputs'!$AD$7,,,InputRows),$C69),'Measure Inputs'!$AD$6,U$8)*$L69</f>
        <v>0</v>
      </c>
      <c r="V69" s="125">
        <f t="shared" ca="1" si="379"/>
        <v>0</v>
      </c>
      <c r="W69" s="125">
        <f t="shared" ca="1" si="380"/>
        <v>0</v>
      </c>
      <c r="X69" s="37"/>
      <c r="Y69" s="125">
        <f ca="1">CONVERT(INDEX(OFFSET('Measure Inputs'!$AC$7,,,InputRows),$C69),'Measure Inputs'!$AC$6,Y$8)*$L69</f>
        <v>0</v>
      </c>
      <c r="Z69" s="125">
        <f t="shared" ca="1" si="381"/>
        <v>0</v>
      </c>
      <c r="AA69" s="125">
        <f t="shared" ca="1" si="382"/>
        <v>0</v>
      </c>
      <c r="AB69" s="37"/>
      <c r="AC69" s="125">
        <f ca="1">CONVERT(INDEX(OFFSET('Measure Inputs'!$AE$7,,,InputRows),$C69),'Measure Inputs'!$AE$6,AC$8)*$L69</f>
        <v>0</v>
      </c>
      <c r="AD69" s="125">
        <f t="shared" ca="1" si="383"/>
        <v>0</v>
      </c>
      <c r="AE69" s="125">
        <f t="shared" ca="1" si="384"/>
        <v>0</v>
      </c>
      <c r="AF69" s="37"/>
      <c r="AG69" s="96">
        <f ca="1">INDEX(OFFSET('Measure Inputs'!$R$7,,,InputRows),$C69)</f>
        <v>9</v>
      </c>
      <c r="AH69" s="96">
        <f ca="1">INDEX(OFFSET('Measure Inputs'!$S$7,,,InputRows),$C69)</f>
        <v>0</v>
      </c>
      <c r="AI69" s="96">
        <f t="shared" ca="1" si="385"/>
        <v>0</v>
      </c>
      <c r="AJ69" s="99">
        <f ca="1">INDEX(OFFSET('Measure Inputs'!$T$7,,,InputRows),$C69)*$L69*$N69*$O69</f>
        <v>0</v>
      </c>
      <c r="AK69" s="99">
        <f ca="1">INDEX(OFFSET('Measure Inputs'!$U$7,,,InputRows),$C69)*$L69*$N69*$O69</f>
        <v>0</v>
      </c>
      <c r="AL69" s="99">
        <f ca="1">INDEX(OFFSET('Measure Inputs'!$V$7,,,InputRows),$C69)*$L69*$N69*$O69</f>
        <v>0</v>
      </c>
      <c r="AM69" s="99">
        <f ca="1">INDEX(OFFSET('Measure Inputs'!$W$7,,,InputRows),$C69)*$L69*$N69*$O69</f>
        <v>0</v>
      </c>
      <c r="AN69" s="99">
        <f ca="1">INDEX(OFFSET('Measure Inputs'!$X$7,,,InputRows),$C69)*$L69</f>
        <v>0</v>
      </c>
      <c r="AO69" s="99"/>
      <c r="AP69" s="99">
        <f t="shared" ca="1" si="386"/>
        <v>0</v>
      </c>
      <c r="AQ69" s="37"/>
      <c r="AR69" s="99">
        <f ca="1">SUMPRODUCT(--($CX$9:$EX$9=$H69)*$AJ69,'General Inputs'!$K$40:$BK$40)+SUMPRODUCT(--($CX$9:$EX$9=$H69+$AH69)*-$AK69,'General Inputs'!$K$43:$BK$43)</f>
        <v>0</v>
      </c>
      <c r="AS69" s="99">
        <f ca="1">CONVERT(SUMPRODUCT($CX69:$EX69,'General Inputs'!$K$29:$BK$29,'General Inputs'!$K$40:$BK$40)*$M69,$Q$8,'General Inputs'!$E$17)</f>
        <v>0</v>
      </c>
      <c r="AT69" s="99">
        <f ca="1">SUMPRODUCT(--($CX$9:$EX$9=$H69)*$AN69,'General Inputs'!$K$40:$BK$40)</f>
        <v>0</v>
      </c>
      <c r="AU69" s="99">
        <f>SUMPRODUCT(--($CX$9:$EX$9=$H69)*$AO69,'General Inputs'!$K$40:$BK$40)</f>
        <v>0</v>
      </c>
      <c r="AV69" s="99">
        <f ca="1">CONVERT(SUMPRODUCT($CX69:$EX69,'General Inputs'!$K$40:$BK$40,OFFSET('General Inputs'!$K$34:$BK$34,MATCH($D69,'General Inputs'!$J$34:$J$35,0)-1,)),$Q$8,'General Inputs'!$G$32)</f>
        <v>0</v>
      </c>
      <c r="AW69" s="99">
        <f ca="1">CONVERT(SUMPRODUCT($CX69:$EX69,'General Inputs'!$K$27:$BK$27,'General Inputs'!$K$40:$BK$40)*$M69,$Q$8,'General Inputs'!$E$17)</f>
        <v>0</v>
      </c>
      <c r="AX69" s="99">
        <f ca="1">CONVERT(SUMPRODUCT($EZ69:$GZ69,'General Inputs'!$K$28:$BK$28,'General Inputs'!$K$40:$BK$40)*$M69,$Q$8,'General Inputs'!$E$17)</f>
        <v>0</v>
      </c>
      <c r="AY69" s="97">
        <f ca="1">SUMPRODUCT($CX69:$EX69,'General Inputs'!$K$40:$BK$40)</f>
        <v>0</v>
      </c>
      <c r="AZ69" s="37"/>
      <c r="BA69" s="99">
        <f t="shared" ca="1" si="387"/>
        <v>0</v>
      </c>
      <c r="BB69" s="101" t="e">
        <f t="shared" ca="1" si="388"/>
        <v>#DIV/0!</v>
      </c>
      <c r="BC69" s="99">
        <f t="shared" ca="1" si="309"/>
        <v>0</v>
      </c>
      <c r="BD69" s="99">
        <f t="shared" ca="1" si="310"/>
        <v>0</v>
      </c>
      <c r="BE69" s="99">
        <f t="shared" ca="1" si="311"/>
        <v>0</v>
      </c>
      <c r="BF69" s="99">
        <f t="shared" ca="1" si="312"/>
        <v>0</v>
      </c>
      <c r="BG69" s="99">
        <f t="shared" si="313"/>
        <v>0</v>
      </c>
      <c r="BH69" s="99">
        <f t="shared" ca="1" si="314"/>
        <v>0</v>
      </c>
      <c r="BI69" s="37"/>
      <c r="BJ69" s="99">
        <f t="shared" ca="1" si="389"/>
        <v>0</v>
      </c>
      <c r="BK69" s="101" t="e">
        <f t="shared" ca="1" si="390"/>
        <v>#DIV/0!</v>
      </c>
      <c r="BL69" s="99">
        <f t="shared" ca="1" si="315"/>
        <v>0</v>
      </c>
      <c r="BM69" s="99">
        <f t="shared" ca="1" si="165"/>
        <v>0</v>
      </c>
      <c r="BN69" s="99">
        <f t="shared" ca="1" si="316"/>
        <v>0</v>
      </c>
      <c r="BO69" s="99">
        <f t="shared" ca="1" si="317"/>
        <v>0</v>
      </c>
      <c r="BP69" s="99">
        <f t="shared" ca="1" si="318"/>
        <v>0</v>
      </c>
      <c r="BQ69" s="99">
        <f t="shared" si="319"/>
        <v>0</v>
      </c>
      <c r="BR69" s="99">
        <f t="shared" ca="1" si="320"/>
        <v>0</v>
      </c>
      <c r="BS69" s="37"/>
      <c r="BT69" s="99">
        <f t="shared" ca="1" si="391"/>
        <v>0</v>
      </c>
      <c r="BU69" s="101" t="e">
        <f t="shared" ca="1" si="392"/>
        <v>#DIV/0!</v>
      </c>
      <c r="BV69" s="101" t="e">
        <f t="shared" ca="1" si="321"/>
        <v>#DIV/0!</v>
      </c>
      <c r="BW69" s="99">
        <f t="shared" ca="1" si="322"/>
        <v>0</v>
      </c>
      <c r="BX69" s="99">
        <f t="shared" ca="1" si="323"/>
        <v>0</v>
      </c>
      <c r="BY69" s="99">
        <f t="shared" ca="1" si="324"/>
        <v>0</v>
      </c>
      <c r="BZ69" s="99">
        <f t="shared" ca="1" si="325"/>
        <v>0</v>
      </c>
      <c r="CA69" s="99">
        <f t="shared" ca="1" si="326"/>
        <v>0</v>
      </c>
      <c r="CB69" s="37"/>
      <c r="CC69" s="99">
        <f t="shared" ca="1" si="393"/>
        <v>0</v>
      </c>
      <c r="CD69" s="101" t="e">
        <f t="shared" ca="1" si="394"/>
        <v>#DIV/0!</v>
      </c>
      <c r="CE69" s="102" t="e">
        <f t="shared" ca="1" si="327"/>
        <v>#DIV/0!</v>
      </c>
      <c r="CF69" s="99">
        <f t="shared" ca="1" si="328"/>
        <v>0</v>
      </c>
      <c r="CG69" s="99">
        <f t="shared" ca="1" si="329"/>
        <v>0</v>
      </c>
      <c r="CH69" s="99">
        <f t="shared" ca="1" si="330"/>
        <v>0</v>
      </c>
      <c r="CI69" s="99">
        <f t="shared" ca="1" si="71"/>
        <v>0</v>
      </c>
      <c r="CJ69" s="99">
        <f t="shared" ca="1" si="72"/>
        <v>0</v>
      </c>
      <c r="CK69" s="99">
        <f t="shared" si="331"/>
        <v>0</v>
      </c>
      <c r="CL69" s="37"/>
      <c r="CM69" s="99">
        <f t="shared" ca="1" si="395"/>
        <v>0</v>
      </c>
      <c r="CN69" s="101" t="e">
        <f t="shared" ca="1" si="396"/>
        <v>#DIV/0!</v>
      </c>
      <c r="CO69" s="126"/>
      <c r="CP69" s="99">
        <f t="shared" ca="1" si="332"/>
        <v>0</v>
      </c>
      <c r="CQ69" s="99">
        <f t="shared" ca="1" si="333"/>
        <v>0</v>
      </c>
      <c r="CR69" s="99">
        <f t="shared" ca="1" si="334"/>
        <v>0</v>
      </c>
      <c r="CS69" s="99">
        <f t="shared" ca="1" si="73"/>
        <v>0</v>
      </c>
      <c r="CT69" s="99">
        <f t="shared" ca="1" si="335"/>
        <v>0</v>
      </c>
      <c r="CU69" s="99">
        <f t="shared" ca="1" si="336"/>
        <v>0</v>
      </c>
      <c r="CV69" s="99">
        <f t="shared" si="337"/>
        <v>0</v>
      </c>
      <c r="CW69" s="37"/>
      <c r="CX69" s="48">
        <f t="shared" ca="1" si="414"/>
        <v>0</v>
      </c>
      <c r="CY69" s="48">
        <f t="shared" ca="1" si="414"/>
        <v>0</v>
      </c>
      <c r="CZ69" s="48">
        <f t="shared" ca="1" si="414"/>
        <v>0</v>
      </c>
      <c r="DA69" s="48">
        <f t="shared" ca="1" si="414"/>
        <v>0</v>
      </c>
      <c r="DB69" s="48">
        <f t="shared" ca="1" si="414"/>
        <v>0</v>
      </c>
      <c r="DC69" s="48">
        <f t="shared" ca="1" si="414"/>
        <v>0</v>
      </c>
      <c r="DD69" s="48">
        <f t="shared" ca="1" si="414"/>
        <v>0</v>
      </c>
      <c r="DE69" s="48">
        <f t="shared" ca="1" si="414"/>
        <v>0</v>
      </c>
      <c r="DF69" s="48">
        <f t="shared" ca="1" si="414"/>
        <v>0</v>
      </c>
      <c r="DG69" s="48">
        <f t="shared" ca="1" si="414"/>
        <v>0</v>
      </c>
      <c r="DH69" s="48">
        <f t="shared" ca="1" si="414"/>
        <v>0</v>
      </c>
      <c r="DI69" s="48">
        <f t="shared" ca="1" si="414"/>
        <v>0</v>
      </c>
      <c r="DJ69" s="48">
        <f t="shared" ca="1" si="414"/>
        <v>0</v>
      </c>
      <c r="DK69" s="48">
        <f t="shared" ca="1" si="414"/>
        <v>0</v>
      </c>
      <c r="DL69" s="48">
        <f t="shared" ca="1" si="414"/>
        <v>0</v>
      </c>
      <c r="DM69" s="48">
        <f t="shared" ca="1" si="408"/>
        <v>0</v>
      </c>
      <c r="DN69" s="48">
        <f t="shared" ca="1" si="408"/>
        <v>0</v>
      </c>
      <c r="DO69" s="48">
        <f t="shared" ca="1" si="408"/>
        <v>0</v>
      </c>
      <c r="DP69" s="48">
        <f t="shared" ca="1" si="408"/>
        <v>0</v>
      </c>
      <c r="DQ69" s="48">
        <f t="shared" ca="1" si="408"/>
        <v>0</v>
      </c>
      <c r="DR69" s="48">
        <f t="shared" ca="1" si="408"/>
        <v>0</v>
      </c>
      <c r="DS69" s="48">
        <f t="shared" ca="1" si="408"/>
        <v>0</v>
      </c>
      <c r="DT69" s="48">
        <f t="shared" ca="1" si="408"/>
        <v>0</v>
      </c>
      <c r="DU69" s="48">
        <f t="shared" ca="1" si="408"/>
        <v>0</v>
      </c>
      <c r="DV69" s="48">
        <f t="shared" ca="1" si="408"/>
        <v>0</v>
      </c>
      <c r="DW69" s="48">
        <f t="shared" ca="1" si="408"/>
        <v>0</v>
      </c>
      <c r="DX69" s="48">
        <f t="shared" ca="1" si="408"/>
        <v>0</v>
      </c>
      <c r="DY69" s="48">
        <f t="shared" ca="1" si="408"/>
        <v>0</v>
      </c>
      <c r="DZ69" s="48">
        <f t="shared" ca="1" si="408"/>
        <v>0</v>
      </c>
      <c r="EA69" s="48">
        <f t="shared" ca="1" si="408"/>
        <v>0</v>
      </c>
      <c r="EB69" s="48">
        <f t="shared" ca="1" si="408"/>
        <v>0</v>
      </c>
      <c r="EC69" s="48">
        <f t="shared" ca="1" si="409"/>
        <v>0</v>
      </c>
      <c r="ED69" s="48">
        <f t="shared" ca="1" si="409"/>
        <v>0</v>
      </c>
      <c r="EE69" s="48">
        <f t="shared" ca="1" si="409"/>
        <v>0</v>
      </c>
      <c r="EF69" s="48">
        <f t="shared" ca="1" si="409"/>
        <v>0</v>
      </c>
      <c r="EG69" s="48">
        <f t="shared" ca="1" si="409"/>
        <v>0</v>
      </c>
      <c r="EH69" s="48">
        <f t="shared" ca="1" si="409"/>
        <v>0</v>
      </c>
      <c r="EI69" s="48">
        <f t="shared" ca="1" si="409"/>
        <v>0</v>
      </c>
      <c r="EJ69" s="48">
        <f t="shared" ca="1" si="409"/>
        <v>0</v>
      </c>
      <c r="EK69" s="48">
        <f t="shared" ca="1" si="409"/>
        <v>0</v>
      </c>
      <c r="EL69" s="48">
        <f t="shared" ca="1" si="409"/>
        <v>0</v>
      </c>
      <c r="EM69" s="48">
        <f t="shared" ca="1" si="409"/>
        <v>0</v>
      </c>
      <c r="EN69" s="48">
        <f t="shared" ca="1" si="409"/>
        <v>0</v>
      </c>
      <c r="EO69" s="48">
        <f t="shared" ca="1" si="409"/>
        <v>0</v>
      </c>
      <c r="EP69" s="48">
        <f t="shared" ca="1" si="409"/>
        <v>0</v>
      </c>
      <c r="EQ69" s="48">
        <f t="shared" ca="1" si="409"/>
        <v>0</v>
      </c>
      <c r="ER69" s="48">
        <f t="shared" ca="1" si="409"/>
        <v>0</v>
      </c>
      <c r="ES69" s="48">
        <f t="shared" ca="1" si="410"/>
        <v>0</v>
      </c>
      <c r="ET69" s="48">
        <f t="shared" ca="1" si="400"/>
        <v>0</v>
      </c>
      <c r="EU69" s="48">
        <f t="shared" ca="1" si="400"/>
        <v>0</v>
      </c>
      <c r="EV69" s="48">
        <f t="shared" ca="1" si="400"/>
        <v>0</v>
      </c>
      <c r="EW69" s="48">
        <f t="shared" ca="1" si="400"/>
        <v>0</v>
      </c>
      <c r="EX69" s="48">
        <f t="shared" ca="1" si="400"/>
        <v>0</v>
      </c>
      <c r="EY69" s="68"/>
      <c r="EZ69" s="48">
        <f t="shared" ca="1" si="415"/>
        <v>0</v>
      </c>
      <c r="FA69" s="48">
        <f t="shared" ca="1" si="415"/>
        <v>0</v>
      </c>
      <c r="FB69" s="48">
        <f t="shared" ca="1" si="415"/>
        <v>0</v>
      </c>
      <c r="FC69" s="48">
        <f t="shared" ca="1" si="415"/>
        <v>0</v>
      </c>
      <c r="FD69" s="48">
        <f t="shared" ca="1" si="415"/>
        <v>0</v>
      </c>
      <c r="FE69" s="48">
        <f t="shared" ca="1" si="415"/>
        <v>0</v>
      </c>
      <c r="FF69" s="48">
        <f t="shared" ca="1" si="415"/>
        <v>0</v>
      </c>
      <c r="FG69" s="48">
        <f t="shared" ca="1" si="415"/>
        <v>0</v>
      </c>
      <c r="FH69" s="48">
        <f t="shared" ca="1" si="415"/>
        <v>0</v>
      </c>
      <c r="FI69" s="48">
        <f t="shared" ca="1" si="415"/>
        <v>0</v>
      </c>
      <c r="FJ69" s="48">
        <f t="shared" ca="1" si="415"/>
        <v>0</v>
      </c>
      <c r="FK69" s="48">
        <f t="shared" ca="1" si="415"/>
        <v>0</v>
      </c>
      <c r="FL69" s="48">
        <f t="shared" ca="1" si="415"/>
        <v>0</v>
      </c>
      <c r="FM69" s="48">
        <f t="shared" ca="1" si="415"/>
        <v>0</v>
      </c>
      <c r="FN69" s="48">
        <f t="shared" ca="1" si="415"/>
        <v>0</v>
      </c>
      <c r="FO69" s="48">
        <f t="shared" ca="1" si="411"/>
        <v>0</v>
      </c>
      <c r="FP69" s="48">
        <f t="shared" ca="1" si="411"/>
        <v>0</v>
      </c>
      <c r="FQ69" s="48">
        <f t="shared" ca="1" si="411"/>
        <v>0</v>
      </c>
      <c r="FR69" s="48">
        <f t="shared" ca="1" si="411"/>
        <v>0</v>
      </c>
      <c r="FS69" s="48">
        <f t="shared" ca="1" si="411"/>
        <v>0</v>
      </c>
      <c r="FT69" s="48">
        <f t="shared" ca="1" si="411"/>
        <v>0</v>
      </c>
      <c r="FU69" s="48">
        <f t="shared" ca="1" si="411"/>
        <v>0</v>
      </c>
      <c r="FV69" s="48">
        <f t="shared" ca="1" si="411"/>
        <v>0</v>
      </c>
      <c r="FW69" s="48">
        <f t="shared" ca="1" si="411"/>
        <v>0</v>
      </c>
      <c r="FX69" s="48">
        <f t="shared" ca="1" si="411"/>
        <v>0</v>
      </c>
      <c r="FY69" s="48">
        <f t="shared" ca="1" si="411"/>
        <v>0</v>
      </c>
      <c r="FZ69" s="48">
        <f t="shared" ca="1" si="411"/>
        <v>0</v>
      </c>
      <c r="GA69" s="48">
        <f t="shared" ca="1" si="411"/>
        <v>0</v>
      </c>
      <c r="GB69" s="48">
        <f t="shared" ca="1" si="411"/>
        <v>0</v>
      </c>
      <c r="GC69" s="48">
        <f t="shared" ca="1" si="411"/>
        <v>0</v>
      </c>
      <c r="GD69" s="48">
        <f t="shared" ca="1" si="411"/>
        <v>0</v>
      </c>
      <c r="GE69" s="48">
        <f t="shared" ca="1" si="412"/>
        <v>0</v>
      </c>
      <c r="GF69" s="48">
        <f t="shared" ca="1" si="412"/>
        <v>0</v>
      </c>
      <c r="GG69" s="48">
        <f t="shared" ca="1" si="412"/>
        <v>0</v>
      </c>
      <c r="GH69" s="48">
        <f t="shared" ca="1" si="412"/>
        <v>0</v>
      </c>
      <c r="GI69" s="48">
        <f t="shared" ca="1" si="412"/>
        <v>0</v>
      </c>
      <c r="GJ69" s="48">
        <f t="shared" ca="1" si="412"/>
        <v>0</v>
      </c>
      <c r="GK69" s="48">
        <f t="shared" ca="1" si="412"/>
        <v>0</v>
      </c>
      <c r="GL69" s="48">
        <f t="shared" ca="1" si="412"/>
        <v>0</v>
      </c>
      <c r="GM69" s="48">
        <f t="shared" ca="1" si="412"/>
        <v>0</v>
      </c>
      <c r="GN69" s="48">
        <f t="shared" ca="1" si="412"/>
        <v>0</v>
      </c>
      <c r="GO69" s="48">
        <f t="shared" ca="1" si="412"/>
        <v>0</v>
      </c>
      <c r="GP69" s="48">
        <f t="shared" ca="1" si="412"/>
        <v>0</v>
      </c>
      <c r="GQ69" s="48">
        <f t="shared" ca="1" si="412"/>
        <v>0</v>
      </c>
      <c r="GR69" s="48">
        <f t="shared" ca="1" si="412"/>
        <v>0</v>
      </c>
      <c r="GS69" s="48">
        <f t="shared" ca="1" si="412"/>
        <v>0</v>
      </c>
      <c r="GT69" s="48">
        <f t="shared" ca="1" si="412"/>
        <v>0</v>
      </c>
      <c r="GU69" s="48">
        <f t="shared" ca="1" si="413"/>
        <v>0</v>
      </c>
      <c r="GV69" s="48">
        <f t="shared" ca="1" si="404"/>
        <v>0</v>
      </c>
      <c r="GW69" s="48">
        <f t="shared" ca="1" si="404"/>
        <v>0</v>
      </c>
      <c r="GX69" s="48">
        <f t="shared" ca="1" si="404"/>
        <v>0</v>
      </c>
      <c r="GY69" s="48">
        <f t="shared" ca="1" si="404"/>
        <v>0</v>
      </c>
      <c r="GZ69" s="48">
        <f t="shared" ca="1" si="404"/>
        <v>0</v>
      </c>
      <c r="HA69" s="68"/>
      <c r="HB69" s="148" t="str">
        <f t="shared" ca="1" si="416"/>
        <v>n/a</v>
      </c>
      <c r="HC69" s="148" t="str">
        <f t="shared" ca="1" si="405"/>
        <v>n/a</v>
      </c>
      <c r="HD69" s="148" t="str">
        <f t="shared" ca="1" si="417"/>
        <v>n/a</v>
      </c>
      <c r="HE69" s="148" t="str">
        <f t="shared" ca="1" si="406"/>
        <v>n/a</v>
      </c>
      <c r="HF69" s="148" t="str">
        <f t="shared" ca="1" si="407"/>
        <v>n/a</v>
      </c>
      <c r="HG69" s="146"/>
      <c r="HH69" s="147"/>
      <c r="HI69" s="147"/>
      <c r="HJ69" s="147"/>
      <c r="HK69" s="148"/>
      <c r="HL69" s="147"/>
      <c r="HM69" s="147"/>
      <c r="HN69" s="147"/>
      <c r="HO69" s="148"/>
      <c r="HP69" s="146"/>
      <c r="HQ69" s="147"/>
      <c r="HR69" s="147"/>
      <c r="HS69" s="147"/>
      <c r="HT69" s="148"/>
      <c r="HU69" s="147"/>
      <c r="HV69" s="147"/>
      <c r="HW69" s="147"/>
      <c r="HX69" s="148"/>
      <c r="HY69" s="149"/>
      <c r="HZ69" s="148"/>
      <c r="IA69" s="148"/>
      <c r="IB69" s="150"/>
      <c r="IC69" s="148"/>
      <c r="ID69" s="150"/>
      <c r="IE69" s="148"/>
      <c r="IF69" s="151"/>
    </row>
    <row r="70" spans="1:240" s="36" customFormat="1" ht="14.45" customHeight="1">
      <c r="A70" s="39"/>
      <c r="B70" s="50" t="str">
        <f t="shared" si="376"/>
        <v>Residential_Weatherization_Various_Low Flow Showerhead_2017_Actual</v>
      </c>
      <c r="C70" s="50">
        <f>INDEX('Measure Inputs'!$D:$D,MATCH($B70,'Measure Inputs'!$B:$B,0))</f>
        <v>34</v>
      </c>
      <c r="D70" s="51" t="str">
        <f>'Measure Inputs'!G40</f>
        <v>Residential</v>
      </c>
      <c r="E70" s="51" t="str">
        <f>'Measure Inputs'!H40</f>
        <v>Weatherization</v>
      </c>
      <c r="F70" s="51" t="str">
        <f>'Measure Inputs'!I40</f>
        <v>Various</v>
      </c>
      <c r="G70" s="51" t="str">
        <f>'Measure Inputs'!J40</f>
        <v>Low Flow Showerhead</v>
      </c>
      <c r="H70" s="51">
        <f>'Measure Inputs'!K40</f>
        <v>2017</v>
      </c>
      <c r="I70" s="51" t="str">
        <f>'Measure Inputs'!L40</f>
        <v>Actual</v>
      </c>
      <c r="J70" s="37"/>
      <c r="K70" s="98" t="str">
        <f ca="1">INDEX(OFFSET('Measure Inputs'!$O$7,,,InputRows),$C70)</f>
        <v>Units</v>
      </c>
      <c r="L70" s="38">
        <f ca="1">INDEX(OFFSET('Measure Inputs'!$Q$7,,,InputRows),$C70)</f>
        <v>0</v>
      </c>
      <c r="M70" s="165">
        <f>INDEX('General Inputs'!$E$14:$E$15,MATCH(D70,'General Inputs'!$D$14:$D$15,0))</f>
        <v>1.0469999999999999</v>
      </c>
      <c r="N70" s="54">
        <f ca="1">INDEX(OFFSET('Measure Inputs'!$Y$7,,,InputRows),$C70)</f>
        <v>1</v>
      </c>
      <c r="O70" s="54">
        <f ca="1">INDEX(OFFSET('Measure Inputs'!$Z$7,,,InputRows),$C70)</f>
        <v>1</v>
      </c>
      <c r="P70" s="37"/>
      <c r="Q70" s="125">
        <f ca="1">CONVERT(INDEX(OFFSET('Measure Inputs'!$AB$7,,,InputRows),$C70),'Measure Inputs'!$AB$6,Q$8)*$L70</f>
        <v>0</v>
      </c>
      <c r="R70" s="125">
        <f t="shared" ca="1" si="377"/>
        <v>0</v>
      </c>
      <c r="S70" s="125">
        <f t="shared" ca="1" si="378"/>
        <v>0</v>
      </c>
      <c r="T70" s="37"/>
      <c r="U70" s="125">
        <f ca="1">CONVERT(INDEX(OFFSET('Measure Inputs'!$AD$7,,,InputRows),$C70),'Measure Inputs'!$AD$6,U$8)*$L70</f>
        <v>0</v>
      </c>
      <c r="V70" s="125">
        <f t="shared" ca="1" si="379"/>
        <v>0</v>
      </c>
      <c r="W70" s="125">
        <f t="shared" ca="1" si="380"/>
        <v>0</v>
      </c>
      <c r="X70" s="37"/>
      <c r="Y70" s="125">
        <f ca="1">CONVERT(INDEX(OFFSET('Measure Inputs'!$AC$7,,,InputRows),$C70),'Measure Inputs'!$AC$6,Y$8)*$L70</f>
        <v>0</v>
      </c>
      <c r="Z70" s="125">
        <f t="shared" ca="1" si="381"/>
        <v>0</v>
      </c>
      <c r="AA70" s="125">
        <f t="shared" ca="1" si="382"/>
        <v>0</v>
      </c>
      <c r="AB70" s="37"/>
      <c r="AC70" s="125">
        <f ca="1">CONVERT(INDEX(OFFSET('Measure Inputs'!$AE$7,,,InputRows),$C70),'Measure Inputs'!$AE$6,AC$8)*$L70</f>
        <v>0</v>
      </c>
      <c r="AD70" s="125">
        <f t="shared" ca="1" si="383"/>
        <v>0</v>
      </c>
      <c r="AE70" s="125">
        <f t="shared" ca="1" si="384"/>
        <v>0</v>
      </c>
      <c r="AF70" s="37"/>
      <c r="AG70" s="96">
        <f ca="1">INDEX(OFFSET('Measure Inputs'!$R$7,,,InputRows),$C70)</f>
        <v>10</v>
      </c>
      <c r="AH70" s="96">
        <f ca="1">INDEX(OFFSET('Measure Inputs'!$S$7,,,InputRows),$C70)</f>
        <v>0</v>
      </c>
      <c r="AI70" s="96">
        <f t="shared" ca="1" si="385"/>
        <v>0</v>
      </c>
      <c r="AJ70" s="99">
        <f ca="1">INDEX(OFFSET('Measure Inputs'!$T$7,,,InputRows),$C70)*$L70*$N70*$O70</f>
        <v>0</v>
      </c>
      <c r="AK70" s="99">
        <f ca="1">INDEX(OFFSET('Measure Inputs'!$U$7,,,InputRows),$C70)*$L70*$N70*$O70</f>
        <v>0</v>
      </c>
      <c r="AL70" s="99">
        <f ca="1">INDEX(OFFSET('Measure Inputs'!$V$7,,,InputRows),$C70)*$L70*$N70*$O70</f>
        <v>0</v>
      </c>
      <c r="AM70" s="99">
        <f ca="1">INDEX(OFFSET('Measure Inputs'!$W$7,,,InputRows),$C70)*$L70*$N70*$O70</f>
        <v>0</v>
      </c>
      <c r="AN70" s="99">
        <f ca="1">INDEX(OFFSET('Measure Inputs'!$X$7,,,InputRows),$C70)*$L70</f>
        <v>0</v>
      </c>
      <c r="AO70" s="99"/>
      <c r="AP70" s="99">
        <f t="shared" ca="1" si="386"/>
        <v>0</v>
      </c>
      <c r="AQ70" s="37"/>
      <c r="AR70" s="99">
        <f ca="1">SUMPRODUCT(--($CX$9:$EX$9=$H70)*$AJ70,'General Inputs'!$K$40:$BK$40)+SUMPRODUCT(--($CX$9:$EX$9=$H70+$AH70)*-$AK70,'General Inputs'!$K$43:$BK$43)</f>
        <v>0</v>
      </c>
      <c r="AS70" s="99">
        <f ca="1">CONVERT(SUMPRODUCT($CX70:$EX70,'General Inputs'!$K$29:$BK$29,'General Inputs'!$K$40:$BK$40)*$M70,$Q$8,'General Inputs'!$E$17)</f>
        <v>0</v>
      </c>
      <c r="AT70" s="99">
        <f ca="1">SUMPRODUCT(--($CX$9:$EX$9=$H70)*$AN70,'General Inputs'!$K$40:$BK$40)</f>
        <v>0</v>
      </c>
      <c r="AU70" s="99">
        <f>SUMPRODUCT(--($CX$9:$EX$9=$H70)*$AO70,'General Inputs'!$K$40:$BK$40)</f>
        <v>0</v>
      </c>
      <c r="AV70" s="99">
        <f ca="1">CONVERT(SUMPRODUCT($CX70:$EX70,'General Inputs'!$K$40:$BK$40,OFFSET('General Inputs'!$K$34:$BK$34,MATCH($D70,'General Inputs'!$J$34:$J$35,0)-1,)),$Q$8,'General Inputs'!$G$32)</f>
        <v>0</v>
      </c>
      <c r="AW70" s="99">
        <f ca="1">CONVERT(SUMPRODUCT($CX70:$EX70,'General Inputs'!$K$27:$BK$27,'General Inputs'!$K$40:$BK$40)*$M70,$Q$8,'General Inputs'!$E$17)</f>
        <v>0</v>
      </c>
      <c r="AX70" s="99">
        <f ca="1">CONVERT(SUMPRODUCT($EZ70:$GZ70,'General Inputs'!$K$28:$BK$28,'General Inputs'!$K$40:$BK$40)*$M70,$Q$8,'General Inputs'!$E$17)</f>
        <v>0</v>
      </c>
      <c r="AY70" s="97">
        <f ca="1">SUMPRODUCT($CX70:$EX70,'General Inputs'!$K$40:$BK$40)</f>
        <v>0</v>
      </c>
      <c r="AZ70" s="37"/>
      <c r="BA70" s="99">
        <f t="shared" ca="1" si="387"/>
        <v>0</v>
      </c>
      <c r="BB70" s="101" t="e">
        <f t="shared" ca="1" si="388"/>
        <v>#DIV/0!</v>
      </c>
      <c r="BC70" s="99">
        <f t="shared" ca="1" si="309"/>
        <v>0</v>
      </c>
      <c r="BD70" s="99">
        <f t="shared" ca="1" si="310"/>
        <v>0</v>
      </c>
      <c r="BE70" s="99">
        <f t="shared" ca="1" si="311"/>
        <v>0</v>
      </c>
      <c r="BF70" s="99">
        <f t="shared" ca="1" si="312"/>
        <v>0</v>
      </c>
      <c r="BG70" s="99">
        <f t="shared" si="313"/>
        <v>0</v>
      </c>
      <c r="BH70" s="99">
        <f t="shared" ca="1" si="314"/>
        <v>0</v>
      </c>
      <c r="BI70" s="37"/>
      <c r="BJ70" s="99">
        <f t="shared" ca="1" si="389"/>
        <v>0</v>
      </c>
      <c r="BK70" s="101" t="e">
        <f t="shared" ca="1" si="390"/>
        <v>#DIV/0!</v>
      </c>
      <c r="BL70" s="99">
        <f t="shared" ca="1" si="315"/>
        <v>0</v>
      </c>
      <c r="BM70" s="99">
        <f t="shared" ca="1" si="165"/>
        <v>0</v>
      </c>
      <c r="BN70" s="99">
        <f t="shared" ca="1" si="316"/>
        <v>0</v>
      </c>
      <c r="BO70" s="99">
        <f t="shared" ca="1" si="317"/>
        <v>0</v>
      </c>
      <c r="BP70" s="99">
        <f t="shared" ca="1" si="318"/>
        <v>0</v>
      </c>
      <c r="BQ70" s="99">
        <f t="shared" si="319"/>
        <v>0</v>
      </c>
      <c r="BR70" s="99">
        <f t="shared" ca="1" si="320"/>
        <v>0</v>
      </c>
      <c r="BS70" s="37"/>
      <c r="BT70" s="99">
        <f t="shared" ca="1" si="391"/>
        <v>0</v>
      </c>
      <c r="BU70" s="101" t="e">
        <f t="shared" ca="1" si="392"/>
        <v>#DIV/0!</v>
      </c>
      <c r="BV70" s="101" t="e">
        <f t="shared" ca="1" si="321"/>
        <v>#DIV/0!</v>
      </c>
      <c r="BW70" s="99">
        <f t="shared" ca="1" si="322"/>
        <v>0</v>
      </c>
      <c r="BX70" s="99">
        <f t="shared" ca="1" si="323"/>
        <v>0</v>
      </c>
      <c r="BY70" s="99">
        <f t="shared" ca="1" si="324"/>
        <v>0</v>
      </c>
      <c r="BZ70" s="99">
        <f t="shared" ca="1" si="325"/>
        <v>0</v>
      </c>
      <c r="CA70" s="99">
        <f t="shared" ca="1" si="326"/>
        <v>0</v>
      </c>
      <c r="CB70" s="37"/>
      <c r="CC70" s="99">
        <f t="shared" ca="1" si="393"/>
        <v>0</v>
      </c>
      <c r="CD70" s="101" t="e">
        <f t="shared" ca="1" si="394"/>
        <v>#DIV/0!</v>
      </c>
      <c r="CE70" s="102" t="e">
        <f t="shared" ca="1" si="327"/>
        <v>#DIV/0!</v>
      </c>
      <c r="CF70" s="99">
        <f t="shared" ca="1" si="328"/>
        <v>0</v>
      </c>
      <c r="CG70" s="99">
        <f t="shared" ca="1" si="329"/>
        <v>0</v>
      </c>
      <c r="CH70" s="99">
        <f t="shared" ca="1" si="330"/>
        <v>0</v>
      </c>
      <c r="CI70" s="99">
        <f t="shared" ref="CI70:CI99" ca="1" si="418">AX70</f>
        <v>0</v>
      </c>
      <c r="CJ70" s="99">
        <f t="shared" ref="CJ70:CJ99" ca="1" si="419">AT70</f>
        <v>0</v>
      </c>
      <c r="CK70" s="99">
        <f t="shared" si="331"/>
        <v>0</v>
      </c>
      <c r="CL70" s="37"/>
      <c r="CM70" s="99">
        <f t="shared" ca="1" si="395"/>
        <v>0</v>
      </c>
      <c r="CN70" s="101" t="e">
        <f t="shared" ca="1" si="396"/>
        <v>#DIV/0!</v>
      </c>
      <c r="CO70" s="126"/>
      <c r="CP70" s="99">
        <f t="shared" ca="1" si="332"/>
        <v>0</v>
      </c>
      <c r="CQ70" s="99">
        <f t="shared" ca="1" si="333"/>
        <v>0</v>
      </c>
      <c r="CR70" s="99">
        <f t="shared" ca="1" si="334"/>
        <v>0</v>
      </c>
      <c r="CS70" s="99">
        <f t="shared" ref="CS70:CS99" ca="1" si="420">AX70</f>
        <v>0</v>
      </c>
      <c r="CT70" s="99">
        <f t="shared" ca="1" si="335"/>
        <v>0</v>
      </c>
      <c r="CU70" s="99">
        <f t="shared" ca="1" si="336"/>
        <v>0</v>
      </c>
      <c r="CV70" s="99">
        <f t="shared" si="337"/>
        <v>0</v>
      </c>
      <c r="CW70" s="37"/>
      <c r="CX70" s="48">
        <f t="shared" ca="1" si="414"/>
        <v>0</v>
      </c>
      <c r="CY70" s="48">
        <f t="shared" ca="1" si="414"/>
        <v>0</v>
      </c>
      <c r="CZ70" s="48">
        <f t="shared" ca="1" si="414"/>
        <v>0</v>
      </c>
      <c r="DA70" s="48">
        <f t="shared" ca="1" si="414"/>
        <v>0</v>
      </c>
      <c r="DB70" s="48">
        <f t="shared" ca="1" si="414"/>
        <v>0</v>
      </c>
      <c r="DC70" s="48">
        <f t="shared" ca="1" si="414"/>
        <v>0</v>
      </c>
      <c r="DD70" s="48">
        <f t="shared" ca="1" si="414"/>
        <v>0</v>
      </c>
      <c r="DE70" s="48">
        <f t="shared" ca="1" si="414"/>
        <v>0</v>
      </c>
      <c r="DF70" s="48">
        <f t="shared" ca="1" si="414"/>
        <v>0</v>
      </c>
      <c r="DG70" s="48">
        <f t="shared" ca="1" si="414"/>
        <v>0</v>
      </c>
      <c r="DH70" s="48">
        <f t="shared" ca="1" si="414"/>
        <v>0</v>
      </c>
      <c r="DI70" s="48">
        <f t="shared" ca="1" si="414"/>
        <v>0</v>
      </c>
      <c r="DJ70" s="48">
        <f t="shared" ca="1" si="414"/>
        <v>0</v>
      </c>
      <c r="DK70" s="48">
        <f t="shared" ca="1" si="414"/>
        <v>0</v>
      </c>
      <c r="DL70" s="48">
        <f t="shared" ca="1" si="414"/>
        <v>0</v>
      </c>
      <c r="DM70" s="48">
        <f t="shared" ca="1" si="408"/>
        <v>0</v>
      </c>
      <c r="DN70" s="48">
        <f t="shared" ca="1" si="408"/>
        <v>0</v>
      </c>
      <c r="DO70" s="48">
        <f t="shared" ca="1" si="408"/>
        <v>0</v>
      </c>
      <c r="DP70" s="48">
        <f t="shared" ca="1" si="408"/>
        <v>0</v>
      </c>
      <c r="DQ70" s="48">
        <f t="shared" ca="1" si="408"/>
        <v>0</v>
      </c>
      <c r="DR70" s="48">
        <f t="shared" ca="1" si="408"/>
        <v>0</v>
      </c>
      <c r="DS70" s="48">
        <f t="shared" ca="1" si="408"/>
        <v>0</v>
      </c>
      <c r="DT70" s="48">
        <f t="shared" ca="1" si="408"/>
        <v>0</v>
      </c>
      <c r="DU70" s="48">
        <f t="shared" ca="1" si="408"/>
        <v>0</v>
      </c>
      <c r="DV70" s="48">
        <f t="shared" ca="1" si="408"/>
        <v>0</v>
      </c>
      <c r="DW70" s="48">
        <f t="shared" ca="1" si="408"/>
        <v>0</v>
      </c>
      <c r="DX70" s="48">
        <f t="shared" ca="1" si="408"/>
        <v>0</v>
      </c>
      <c r="DY70" s="48">
        <f t="shared" ca="1" si="408"/>
        <v>0</v>
      </c>
      <c r="DZ70" s="48">
        <f t="shared" ca="1" si="408"/>
        <v>0</v>
      </c>
      <c r="EA70" s="48">
        <f t="shared" ca="1" si="408"/>
        <v>0</v>
      </c>
      <c r="EB70" s="48">
        <f t="shared" ca="1" si="408"/>
        <v>0</v>
      </c>
      <c r="EC70" s="48">
        <f t="shared" ca="1" si="409"/>
        <v>0</v>
      </c>
      <c r="ED70" s="48">
        <f t="shared" ca="1" si="409"/>
        <v>0</v>
      </c>
      <c r="EE70" s="48">
        <f t="shared" ca="1" si="409"/>
        <v>0</v>
      </c>
      <c r="EF70" s="48">
        <f t="shared" ca="1" si="409"/>
        <v>0</v>
      </c>
      <c r="EG70" s="48">
        <f t="shared" ca="1" si="409"/>
        <v>0</v>
      </c>
      <c r="EH70" s="48">
        <f t="shared" ca="1" si="409"/>
        <v>0</v>
      </c>
      <c r="EI70" s="48">
        <f t="shared" ca="1" si="409"/>
        <v>0</v>
      </c>
      <c r="EJ70" s="48">
        <f t="shared" ca="1" si="409"/>
        <v>0</v>
      </c>
      <c r="EK70" s="48">
        <f t="shared" ca="1" si="409"/>
        <v>0</v>
      </c>
      <c r="EL70" s="48">
        <f t="shared" ca="1" si="409"/>
        <v>0</v>
      </c>
      <c r="EM70" s="48">
        <f t="shared" ca="1" si="409"/>
        <v>0</v>
      </c>
      <c r="EN70" s="48">
        <f t="shared" ca="1" si="409"/>
        <v>0</v>
      </c>
      <c r="EO70" s="48">
        <f t="shared" ca="1" si="409"/>
        <v>0</v>
      </c>
      <c r="EP70" s="48">
        <f t="shared" ca="1" si="409"/>
        <v>0</v>
      </c>
      <c r="EQ70" s="48">
        <f t="shared" ca="1" si="409"/>
        <v>0</v>
      </c>
      <c r="ER70" s="48">
        <f t="shared" ca="1" si="409"/>
        <v>0</v>
      </c>
      <c r="ES70" s="48">
        <f t="shared" ca="1" si="410"/>
        <v>0</v>
      </c>
      <c r="ET70" s="48">
        <f t="shared" ca="1" si="400"/>
        <v>0</v>
      </c>
      <c r="EU70" s="48">
        <f t="shared" ca="1" si="400"/>
        <v>0</v>
      </c>
      <c r="EV70" s="48">
        <f t="shared" ca="1" si="400"/>
        <v>0</v>
      </c>
      <c r="EW70" s="48">
        <f t="shared" ca="1" si="400"/>
        <v>0</v>
      </c>
      <c r="EX70" s="48">
        <f t="shared" ca="1" si="400"/>
        <v>0</v>
      </c>
      <c r="EY70" s="68"/>
      <c r="EZ70" s="48">
        <f t="shared" ca="1" si="415"/>
        <v>0</v>
      </c>
      <c r="FA70" s="48">
        <f t="shared" ca="1" si="415"/>
        <v>0</v>
      </c>
      <c r="FB70" s="48">
        <f t="shared" ca="1" si="415"/>
        <v>0</v>
      </c>
      <c r="FC70" s="48">
        <f t="shared" ca="1" si="415"/>
        <v>0</v>
      </c>
      <c r="FD70" s="48">
        <f t="shared" ca="1" si="415"/>
        <v>0</v>
      </c>
      <c r="FE70" s="48">
        <f t="shared" ca="1" si="415"/>
        <v>0</v>
      </c>
      <c r="FF70" s="48">
        <f t="shared" ca="1" si="415"/>
        <v>0</v>
      </c>
      <c r="FG70" s="48">
        <f t="shared" ca="1" si="415"/>
        <v>0</v>
      </c>
      <c r="FH70" s="48">
        <f t="shared" ca="1" si="415"/>
        <v>0</v>
      </c>
      <c r="FI70" s="48">
        <f t="shared" ca="1" si="415"/>
        <v>0</v>
      </c>
      <c r="FJ70" s="48">
        <f t="shared" ca="1" si="415"/>
        <v>0</v>
      </c>
      <c r="FK70" s="48">
        <f t="shared" ca="1" si="415"/>
        <v>0</v>
      </c>
      <c r="FL70" s="48">
        <f t="shared" ca="1" si="415"/>
        <v>0</v>
      </c>
      <c r="FM70" s="48">
        <f t="shared" ca="1" si="415"/>
        <v>0</v>
      </c>
      <c r="FN70" s="48">
        <f t="shared" ca="1" si="415"/>
        <v>0</v>
      </c>
      <c r="FO70" s="48">
        <f t="shared" ca="1" si="411"/>
        <v>0</v>
      </c>
      <c r="FP70" s="48">
        <f t="shared" ca="1" si="411"/>
        <v>0</v>
      </c>
      <c r="FQ70" s="48">
        <f t="shared" ca="1" si="411"/>
        <v>0</v>
      </c>
      <c r="FR70" s="48">
        <f t="shared" ca="1" si="411"/>
        <v>0</v>
      </c>
      <c r="FS70" s="48">
        <f t="shared" ca="1" si="411"/>
        <v>0</v>
      </c>
      <c r="FT70" s="48">
        <f t="shared" ca="1" si="411"/>
        <v>0</v>
      </c>
      <c r="FU70" s="48">
        <f t="shared" ca="1" si="411"/>
        <v>0</v>
      </c>
      <c r="FV70" s="48">
        <f t="shared" ca="1" si="411"/>
        <v>0</v>
      </c>
      <c r="FW70" s="48">
        <f t="shared" ca="1" si="411"/>
        <v>0</v>
      </c>
      <c r="FX70" s="48">
        <f t="shared" ca="1" si="411"/>
        <v>0</v>
      </c>
      <c r="FY70" s="48">
        <f t="shared" ca="1" si="411"/>
        <v>0</v>
      </c>
      <c r="FZ70" s="48">
        <f t="shared" ca="1" si="411"/>
        <v>0</v>
      </c>
      <c r="GA70" s="48">
        <f t="shared" ca="1" si="411"/>
        <v>0</v>
      </c>
      <c r="GB70" s="48">
        <f t="shared" ca="1" si="411"/>
        <v>0</v>
      </c>
      <c r="GC70" s="48">
        <f t="shared" ca="1" si="411"/>
        <v>0</v>
      </c>
      <c r="GD70" s="48">
        <f t="shared" ca="1" si="411"/>
        <v>0</v>
      </c>
      <c r="GE70" s="48">
        <f t="shared" ca="1" si="412"/>
        <v>0</v>
      </c>
      <c r="GF70" s="48">
        <f t="shared" ca="1" si="412"/>
        <v>0</v>
      </c>
      <c r="GG70" s="48">
        <f t="shared" ca="1" si="412"/>
        <v>0</v>
      </c>
      <c r="GH70" s="48">
        <f t="shared" ca="1" si="412"/>
        <v>0</v>
      </c>
      <c r="GI70" s="48">
        <f t="shared" ca="1" si="412"/>
        <v>0</v>
      </c>
      <c r="GJ70" s="48">
        <f t="shared" ca="1" si="412"/>
        <v>0</v>
      </c>
      <c r="GK70" s="48">
        <f t="shared" ca="1" si="412"/>
        <v>0</v>
      </c>
      <c r="GL70" s="48">
        <f t="shared" ca="1" si="412"/>
        <v>0</v>
      </c>
      <c r="GM70" s="48">
        <f t="shared" ca="1" si="412"/>
        <v>0</v>
      </c>
      <c r="GN70" s="48">
        <f t="shared" ca="1" si="412"/>
        <v>0</v>
      </c>
      <c r="GO70" s="48">
        <f t="shared" ca="1" si="412"/>
        <v>0</v>
      </c>
      <c r="GP70" s="48">
        <f t="shared" ca="1" si="412"/>
        <v>0</v>
      </c>
      <c r="GQ70" s="48">
        <f t="shared" ca="1" si="412"/>
        <v>0</v>
      </c>
      <c r="GR70" s="48">
        <f t="shared" ca="1" si="412"/>
        <v>0</v>
      </c>
      <c r="GS70" s="48">
        <f t="shared" ca="1" si="412"/>
        <v>0</v>
      </c>
      <c r="GT70" s="48">
        <f t="shared" ca="1" si="412"/>
        <v>0</v>
      </c>
      <c r="GU70" s="48">
        <f t="shared" ca="1" si="413"/>
        <v>0</v>
      </c>
      <c r="GV70" s="48">
        <f t="shared" ca="1" si="404"/>
        <v>0</v>
      </c>
      <c r="GW70" s="48">
        <f t="shared" ca="1" si="404"/>
        <v>0</v>
      </c>
      <c r="GX70" s="48">
        <f t="shared" ca="1" si="404"/>
        <v>0</v>
      </c>
      <c r="GY70" s="48">
        <f t="shared" ca="1" si="404"/>
        <v>0</v>
      </c>
      <c r="GZ70" s="48">
        <f t="shared" ca="1" si="404"/>
        <v>0</v>
      </c>
      <c r="HA70" s="68"/>
      <c r="HB70" s="148" t="str">
        <f t="shared" ca="1" si="416"/>
        <v>n/a</v>
      </c>
      <c r="HC70" s="148" t="str">
        <f t="shared" ca="1" si="405"/>
        <v>n/a</v>
      </c>
      <c r="HD70" s="148" t="str">
        <f t="shared" ca="1" si="417"/>
        <v>n/a</v>
      </c>
      <c r="HE70" s="148" t="str">
        <f t="shared" ca="1" si="406"/>
        <v>n/a</v>
      </c>
      <c r="HF70" s="148" t="str">
        <f t="shared" ca="1" si="407"/>
        <v>n/a</v>
      </c>
      <c r="HG70" s="146"/>
      <c r="HH70" s="147"/>
      <c r="HI70" s="147"/>
      <c r="HJ70" s="147"/>
      <c r="HK70" s="148"/>
      <c r="HL70" s="147"/>
      <c r="HM70" s="147"/>
      <c r="HN70" s="147"/>
      <c r="HO70" s="148"/>
      <c r="HP70" s="146"/>
      <c r="HQ70" s="147"/>
      <c r="HR70" s="147"/>
      <c r="HS70" s="147"/>
      <c r="HT70" s="148"/>
      <c r="HU70" s="147"/>
      <c r="HV70" s="147"/>
      <c r="HW70" s="147"/>
      <c r="HX70" s="148"/>
      <c r="HY70" s="149"/>
      <c r="HZ70" s="148"/>
      <c r="IA70" s="148"/>
      <c r="IB70" s="150"/>
      <c r="IC70" s="148"/>
      <c r="ID70" s="150"/>
      <c r="IE70" s="148"/>
      <c r="IF70" s="151"/>
    </row>
    <row r="71" spans="1:240" s="36" customFormat="1" ht="14.45" customHeight="1">
      <c r="A71" s="39"/>
      <c r="B71" s="50" t="str">
        <f t="shared" si="376"/>
        <v>C&amp;I_C&amp;I Prescriptive_Lighting_High Bay Fluorescent Fixture w/ HE Electronic Ballast (T5 2-3 lamp)_2017_Actual</v>
      </c>
      <c r="C71" s="50">
        <f>INDEX('Measure Inputs'!$D:$D,MATCH($B71,'Measure Inputs'!$B:$B,0))</f>
        <v>35</v>
      </c>
      <c r="D71" s="51" t="str">
        <f>'Measure Inputs'!G41</f>
        <v>C&amp;I</v>
      </c>
      <c r="E71" s="51" t="str">
        <f>'Measure Inputs'!H41</f>
        <v>C&amp;I Prescriptive</v>
      </c>
      <c r="F71" s="51" t="str">
        <f>'Measure Inputs'!I41</f>
        <v>Lighting</v>
      </c>
      <c r="G71" s="51" t="str">
        <f>'Measure Inputs'!J41</f>
        <v>High Bay Fluorescent Fixture w/ HE Electronic Ballast (T5 2-3 lamp)</v>
      </c>
      <c r="H71" s="51">
        <f>'Measure Inputs'!K41</f>
        <v>2017</v>
      </c>
      <c r="I71" s="51" t="str">
        <f>'Measure Inputs'!L41</f>
        <v>Actual</v>
      </c>
      <c r="J71" s="37"/>
      <c r="K71" s="98" t="str">
        <f ca="1">INDEX(OFFSET('Measure Inputs'!$O$7,,,InputRows),$C71)</f>
        <v>Units</v>
      </c>
      <c r="L71" s="38">
        <f ca="1">INDEX(OFFSET('Measure Inputs'!$Q$7,,,InputRows),$C71)</f>
        <v>0</v>
      </c>
      <c r="M71" s="165">
        <f>INDEX('General Inputs'!$E$14:$E$15,MATCH(D71,'General Inputs'!$D$14:$D$15,0))</f>
        <v>1.0469999999999999</v>
      </c>
      <c r="N71" s="54">
        <f ca="1">INDEX(OFFSET('Measure Inputs'!$Y$7,,,InputRows),$C71)</f>
        <v>1</v>
      </c>
      <c r="O71" s="54">
        <f ca="1">INDEX(OFFSET('Measure Inputs'!$Z$7,,,InputRows),$C71)</f>
        <v>1</v>
      </c>
      <c r="P71" s="37"/>
      <c r="Q71" s="125">
        <f ca="1">CONVERT(INDEX(OFFSET('Measure Inputs'!$AB$7,,,InputRows),$C71),'Measure Inputs'!$AB$6,Q$8)*$L71</f>
        <v>0</v>
      </c>
      <c r="R71" s="125">
        <f t="shared" ca="1" si="377"/>
        <v>0</v>
      </c>
      <c r="S71" s="125">
        <f t="shared" ca="1" si="378"/>
        <v>0</v>
      </c>
      <c r="T71" s="37"/>
      <c r="U71" s="125">
        <f ca="1">CONVERT(INDEX(OFFSET('Measure Inputs'!$AD$7,,,InputRows),$C71),'Measure Inputs'!$AD$6,U$8)*$L71</f>
        <v>0</v>
      </c>
      <c r="V71" s="125">
        <f t="shared" ca="1" si="379"/>
        <v>0</v>
      </c>
      <c r="W71" s="125">
        <f t="shared" ca="1" si="380"/>
        <v>0</v>
      </c>
      <c r="X71" s="37"/>
      <c r="Y71" s="125">
        <f ca="1">CONVERT(INDEX(OFFSET('Measure Inputs'!$AC$7,,,InputRows),$C71),'Measure Inputs'!$AC$6,Y$8)*$L71</f>
        <v>0</v>
      </c>
      <c r="Z71" s="125">
        <f t="shared" ca="1" si="381"/>
        <v>0</v>
      </c>
      <c r="AA71" s="125">
        <f t="shared" ca="1" si="382"/>
        <v>0</v>
      </c>
      <c r="AB71" s="37"/>
      <c r="AC71" s="125">
        <f ca="1">CONVERT(INDEX(OFFSET('Measure Inputs'!$AE$7,,,InputRows),$C71),'Measure Inputs'!$AE$6,AC$8)*$L71</f>
        <v>0</v>
      </c>
      <c r="AD71" s="125">
        <f t="shared" ca="1" si="383"/>
        <v>0</v>
      </c>
      <c r="AE71" s="125">
        <f t="shared" ca="1" si="384"/>
        <v>0</v>
      </c>
      <c r="AF71" s="37"/>
      <c r="AG71" s="96">
        <f ca="1">INDEX(OFFSET('Measure Inputs'!$R$7,,,InputRows),$C71)</f>
        <v>15</v>
      </c>
      <c r="AH71" s="96">
        <f ca="1">INDEX(OFFSET('Measure Inputs'!$S$7,,,InputRows),$C71)</f>
        <v>0</v>
      </c>
      <c r="AI71" s="96">
        <f t="shared" ca="1" si="385"/>
        <v>0</v>
      </c>
      <c r="AJ71" s="99">
        <f ca="1">INDEX(OFFSET('Measure Inputs'!$T$7,,,InputRows),$C71)*$L71*$N71*$O71</f>
        <v>0</v>
      </c>
      <c r="AK71" s="99">
        <f ca="1">INDEX(OFFSET('Measure Inputs'!$U$7,,,InputRows),$C71)*$L71*$N71*$O71</f>
        <v>0</v>
      </c>
      <c r="AL71" s="99">
        <f ca="1">INDEX(OFFSET('Measure Inputs'!$V$7,,,InputRows),$C71)*$L71*$N71*$O71</f>
        <v>0</v>
      </c>
      <c r="AM71" s="99">
        <f ca="1">INDEX(OFFSET('Measure Inputs'!$W$7,,,InputRows),$C71)*$L71*$N71*$O71</f>
        <v>0</v>
      </c>
      <c r="AN71" s="99">
        <f ca="1">INDEX(OFFSET('Measure Inputs'!$X$7,,,InputRows),$C71)*$L71</f>
        <v>0</v>
      </c>
      <c r="AO71" s="99"/>
      <c r="AP71" s="99">
        <f t="shared" ca="1" si="386"/>
        <v>0</v>
      </c>
      <c r="AQ71" s="37"/>
      <c r="AR71" s="99">
        <f ca="1">SUMPRODUCT(--($CX$9:$EX$9=$H71)*$AJ71,'General Inputs'!$K$40:$BK$40)+SUMPRODUCT(--($CX$9:$EX$9=$H71+$AH71)*-$AK71,'General Inputs'!$K$43:$BK$43)</f>
        <v>0</v>
      </c>
      <c r="AS71" s="99">
        <f ca="1">CONVERT(SUMPRODUCT($CX71:$EX71,'General Inputs'!$K$29:$BK$29,'General Inputs'!$K$40:$BK$40)*$M71,$Q$8,'General Inputs'!$E$17)</f>
        <v>0</v>
      </c>
      <c r="AT71" s="99">
        <f ca="1">SUMPRODUCT(--($CX$9:$EX$9=$H71)*$AN71,'General Inputs'!$K$40:$BK$40)</f>
        <v>0</v>
      </c>
      <c r="AU71" s="99">
        <f>SUMPRODUCT(--($CX$9:$EX$9=$H71)*$AO71,'General Inputs'!$K$40:$BK$40)</f>
        <v>0</v>
      </c>
      <c r="AV71" s="99">
        <f ca="1">CONVERT(SUMPRODUCT($CX71:$EX71,'General Inputs'!$K$40:$BK$40,OFFSET('General Inputs'!$K$34:$BK$34,MATCH($D71,'General Inputs'!$J$34:$J$35,0)-1,)),$Q$8,'General Inputs'!$G$32)</f>
        <v>0</v>
      </c>
      <c r="AW71" s="99">
        <f ca="1">CONVERT(SUMPRODUCT($CX71:$EX71,'General Inputs'!$K$27:$BK$27,'General Inputs'!$K$40:$BK$40)*$M71,$Q$8,'General Inputs'!$E$17)</f>
        <v>0</v>
      </c>
      <c r="AX71" s="99">
        <f ca="1">CONVERT(SUMPRODUCT($EZ71:$GZ71,'General Inputs'!$K$28:$BK$28,'General Inputs'!$K$40:$BK$40)*$M71,$Q$8,'General Inputs'!$E$17)</f>
        <v>0</v>
      </c>
      <c r="AY71" s="97">
        <f ca="1">SUMPRODUCT($CX71:$EX71,'General Inputs'!$K$40:$BK$40)</f>
        <v>0</v>
      </c>
      <c r="AZ71" s="37"/>
      <c r="BA71" s="99">
        <f t="shared" ca="1" si="387"/>
        <v>0</v>
      </c>
      <c r="BB71" s="101" t="e">
        <f t="shared" ca="1" si="388"/>
        <v>#DIV/0!</v>
      </c>
      <c r="BC71" s="99">
        <f t="shared" ca="1" si="309"/>
        <v>0</v>
      </c>
      <c r="BD71" s="99">
        <f t="shared" ca="1" si="310"/>
        <v>0</v>
      </c>
      <c r="BE71" s="99">
        <f t="shared" ca="1" si="311"/>
        <v>0</v>
      </c>
      <c r="BF71" s="99">
        <f t="shared" ca="1" si="312"/>
        <v>0</v>
      </c>
      <c r="BG71" s="99">
        <f t="shared" si="313"/>
        <v>0</v>
      </c>
      <c r="BH71" s="99">
        <f t="shared" ca="1" si="314"/>
        <v>0</v>
      </c>
      <c r="BI71" s="37"/>
      <c r="BJ71" s="99">
        <f t="shared" ca="1" si="389"/>
        <v>0</v>
      </c>
      <c r="BK71" s="101" t="e">
        <f t="shared" ca="1" si="390"/>
        <v>#DIV/0!</v>
      </c>
      <c r="BL71" s="99">
        <f t="shared" ca="1" si="315"/>
        <v>0</v>
      </c>
      <c r="BM71" s="99">
        <f t="shared" ca="1" si="165"/>
        <v>0</v>
      </c>
      <c r="BN71" s="99">
        <f t="shared" ca="1" si="316"/>
        <v>0</v>
      </c>
      <c r="BO71" s="99">
        <f t="shared" ca="1" si="317"/>
        <v>0</v>
      </c>
      <c r="BP71" s="99">
        <f t="shared" ca="1" si="318"/>
        <v>0</v>
      </c>
      <c r="BQ71" s="99">
        <f t="shared" si="319"/>
        <v>0</v>
      </c>
      <c r="BR71" s="99">
        <f t="shared" ca="1" si="320"/>
        <v>0</v>
      </c>
      <c r="BS71" s="37"/>
      <c r="BT71" s="99">
        <f t="shared" ca="1" si="391"/>
        <v>0</v>
      </c>
      <c r="BU71" s="101" t="e">
        <f t="shared" ca="1" si="392"/>
        <v>#DIV/0!</v>
      </c>
      <c r="BV71" s="101" t="e">
        <f t="shared" ca="1" si="321"/>
        <v>#DIV/0!</v>
      </c>
      <c r="BW71" s="99">
        <f t="shared" ca="1" si="322"/>
        <v>0</v>
      </c>
      <c r="BX71" s="99">
        <f t="shared" ca="1" si="323"/>
        <v>0</v>
      </c>
      <c r="BY71" s="99">
        <f t="shared" ca="1" si="324"/>
        <v>0</v>
      </c>
      <c r="BZ71" s="99">
        <f t="shared" ca="1" si="325"/>
        <v>0</v>
      </c>
      <c r="CA71" s="99">
        <f t="shared" ca="1" si="326"/>
        <v>0</v>
      </c>
      <c r="CB71" s="37"/>
      <c r="CC71" s="99">
        <f t="shared" ca="1" si="393"/>
        <v>0</v>
      </c>
      <c r="CD71" s="101" t="e">
        <f t="shared" ca="1" si="394"/>
        <v>#DIV/0!</v>
      </c>
      <c r="CE71" s="102" t="e">
        <f t="shared" ca="1" si="327"/>
        <v>#DIV/0!</v>
      </c>
      <c r="CF71" s="99">
        <f t="shared" ca="1" si="328"/>
        <v>0</v>
      </c>
      <c r="CG71" s="99">
        <f t="shared" ca="1" si="329"/>
        <v>0</v>
      </c>
      <c r="CH71" s="99">
        <f t="shared" ca="1" si="330"/>
        <v>0</v>
      </c>
      <c r="CI71" s="99">
        <f t="shared" ca="1" si="418"/>
        <v>0</v>
      </c>
      <c r="CJ71" s="99">
        <f t="shared" ca="1" si="419"/>
        <v>0</v>
      </c>
      <c r="CK71" s="99">
        <f t="shared" si="331"/>
        <v>0</v>
      </c>
      <c r="CL71" s="37"/>
      <c r="CM71" s="99">
        <f t="shared" ca="1" si="395"/>
        <v>0</v>
      </c>
      <c r="CN71" s="101" t="e">
        <f t="shared" ca="1" si="396"/>
        <v>#DIV/0!</v>
      </c>
      <c r="CO71" s="126"/>
      <c r="CP71" s="99">
        <f t="shared" ca="1" si="332"/>
        <v>0</v>
      </c>
      <c r="CQ71" s="99">
        <f t="shared" ca="1" si="333"/>
        <v>0</v>
      </c>
      <c r="CR71" s="99">
        <f t="shared" ca="1" si="334"/>
        <v>0</v>
      </c>
      <c r="CS71" s="99">
        <f t="shared" ca="1" si="420"/>
        <v>0</v>
      </c>
      <c r="CT71" s="99">
        <f t="shared" ca="1" si="335"/>
        <v>0</v>
      </c>
      <c r="CU71" s="99">
        <f t="shared" ca="1" si="336"/>
        <v>0</v>
      </c>
      <c r="CV71" s="99">
        <f t="shared" si="337"/>
        <v>0</v>
      </c>
      <c r="CW71" s="37"/>
      <c r="CX71" s="48">
        <f t="shared" ca="1" si="414"/>
        <v>0</v>
      </c>
      <c r="CY71" s="48">
        <f t="shared" ca="1" si="414"/>
        <v>0</v>
      </c>
      <c r="CZ71" s="48">
        <f t="shared" ca="1" si="414"/>
        <v>0</v>
      </c>
      <c r="DA71" s="48">
        <f t="shared" ca="1" si="414"/>
        <v>0</v>
      </c>
      <c r="DB71" s="48">
        <f t="shared" ca="1" si="414"/>
        <v>0</v>
      </c>
      <c r="DC71" s="48">
        <f t="shared" ca="1" si="414"/>
        <v>0</v>
      </c>
      <c r="DD71" s="48">
        <f t="shared" ca="1" si="414"/>
        <v>0</v>
      </c>
      <c r="DE71" s="48">
        <f t="shared" ca="1" si="414"/>
        <v>0</v>
      </c>
      <c r="DF71" s="48">
        <f t="shared" ca="1" si="414"/>
        <v>0</v>
      </c>
      <c r="DG71" s="48">
        <f t="shared" ca="1" si="414"/>
        <v>0</v>
      </c>
      <c r="DH71" s="48">
        <f t="shared" ca="1" si="414"/>
        <v>0</v>
      </c>
      <c r="DI71" s="48">
        <f t="shared" ca="1" si="414"/>
        <v>0</v>
      </c>
      <c r="DJ71" s="48">
        <f t="shared" ca="1" si="414"/>
        <v>0</v>
      </c>
      <c r="DK71" s="48">
        <f t="shared" ca="1" si="414"/>
        <v>0</v>
      </c>
      <c r="DL71" s="48">
        <f t="shared" ca="1" si="414"/>
        <v>0</v>
      </c>
      <c r="DM71" s="48">
        <f t="shared" ca="1" si="408"/>
        <v>0</v>
      </c>
      <c r="DN71" s="48">
        <f t="shared" ca="1" si="408"/>
        <v>0</v>
      </c>
      <c r="DO71" s="48">
        <f t="shared" ca="1" si="408"/>
        <v>0</v>
      </c>
      <c r="DP71" s="48">
        <f t="shared" ca="1" si="408"/>
        <v>0</v>
      </c>
      <c r="DQ71" s="48">
        <f t="shared" ca="1" si="408"/>
        <v>0</v>
      </c>
      <c r="DR71" s="48">
        <f t="shared" ca="1" si="408"/>
        <v>0</v>
      </c>
      <c r="DS71" s="48">
        <f t="shared" ca="1" si="408"/>
        <v>0</v>
      </c>
      <c r="DT71" s="48">
        <f t="shared" ca="1" si="408"/>
        <v>0</v>
      </c>
      <c r="DU71" s="48">
        <f t="shared" ca="1" si="408"/>
        <v>0</v>
      </c>
      <c r="DV71" s="48">
        <f t="shared" ca="1" si="408"/>
        <v>0</v>
      </c>
      <c r="DW71" s="48">
        <f t="shared" ca="1" si="408"/>
        <v>0</v>
      </c>
      <c r="DX71" s="48">
        <f t="shared" ca="1" si="408"/>
        <v>0</v>
      </c>
      <c r="DY71" s="48">
        <f t="shared" ca="1" si="408"/>
        <v>0</v>
      </c>
      <c r="DZ71" s="48">
        <f t="shared" ca="1" si="408"/>
        <v>0</v>
      </c>
      <c r="EA71" s="48">
        <f t="shared" ca="1" si="408"/>
        <v>0</v>
      </c>
      <c r="EB71" s="48">
        <f t="shared" ca="1" si="408"/>
        <v>0</v>
      </c>
      <c r="EC71" s="48">
        <f t="shared" ca="1" si="409"/>
        <v>0</v>
      </c>
      <c r="ED71" s="48">
        <f t="shared" ca="1" si="409"/>
        <v>0</v>
      </c>
      <c r="EE71" s="48">
        <f t="shared" ca="1" si="409"/>
        <v>0</v>
      </c>
      <c r="EF71" s="48">
        <f t="shared" ca="1" si="409"/>
        <v>0</v>
      </c>
      <c r="EG71" s="48">
        <f t="shared" ca="1" si="409"/>
        <v>0</v>
      </c>
      <c r="EH71" s="48">
        <f t="shared" ca="1" si="409"/>
        <v>0</v>
      </c>
      <c r="EI71" s="48">
        <f t="shared" ca="1" si="409"/>
        <v>0</v>
      </c>
      <c r="EJ71" s="48">
        <f t="shared" ca="1" si="409"/>
        <v>0</v>
      </c>
      <c r="EK71" s="48">
        <f t="shared" ca="1" si="409"/>
        <v>0</v>
      </c>
      <c r="EL71" s="48">
        <f t="shared" ca="1" si="409"/>
        <v>0</v>
      </c>
      <c r="EM71" s="48">
        <f t="shared" ca="1" si="409"/>
        <v>0</v>
      </c>
      <c r="EN71" s="48">
        <f t="shared" ca="1" si="409"/>
        <v>0</v>
      </c>
      <c r="EO71" s="48">
        <f t="shared" ca="1" si="409"/>
        <v>0</v>
      </c>
      <c r="EP71" s="48">
        <f t="shared" ca="1" si="409"/>
        <v>0</v>
      </c>
      <c r="EQ71" s="48">
        <f t="shared" ca="1" si="409"/>
        <v>0</v>
      </c>
      <c r="ER71" s="48">
        <f t="shared" ca="1" si="409"/>
        <v>0</v>
      </c>
      <c r="ES71" s="48">
        <f t="shared" ca="1" si="410"/>
        <v>0</v>
      </c>
      <c r="ET71" s="48">
        <f t="shared" ca="1" si="400"/>
        <v>0</v>
      </c>
      <c r="EU71" s="48">
        <f t="shared" ca="1" si="400"/>
        <v>0</v>
      </c>
      <c r="EV71" s="48">
        <f t="shared" ca="1" si="400"/>
        <v>0</v>
      </c>
      <c r="EW71" s="48">
        <f t="shared" ca="1" si="400"/>
        <v>0</v>
      </c>
      <c r="EX71" s="48">
        <f t="shared" ca="1" si="400"/>
        <v>0</v>
      </c>
      <c r="EY71" s="68"/>
      <c r="EZ71" s="48">
        <f t="shared" ca="1" si="415"/>
        <v>0</v>
      </c>
      <c r="FA71" s="48">
        <f t="shared" ca="1" si="415"/>
        <v>0</v>
      </c>
      <c r="FB71" s="48">
        <f t="shared" ca="1" si="415"/>
        <v>0</v>
      </c>
      <c r="FC71" s="48">
        <f t="shared" ca="1" si="415"/>
        <v>0</v>
      </c>
      <c r="FD71" s="48">
        <f t="shared" ca="1" si="415"/>
        <v>0</v>
      </c>
      <c r="FE71" s="48">
        <f t="shared" ca="1" si="415"/>
        <v>0</v>
      </c>
      <c r="FF71" s="48">
        <f t="shared" ca="1" si="415"/>
        <v>0</v>
      </c>
      <c r="FG71" s="48">
        <f t="shared" ca="1" si="415"/>
        <v>0</v>
      </c>
      <c r="FH71" s="48">
        <f t="shared" ca="1" si="415"/>
        <v>0</v>
      </c>
      <c r="FI71" s="48">
        <f t="shared" ca="1" si="415"/>
        <v>0</v>
      </c>
      <c r="FJ71" s="48">
        <f t="shared" ca="1" si="415"/>
        <v>0</v>
      </c>
      <c r="FK71" s="48">
        <f t="shared" ca="1" si="415"/>
        <v>0</v>
      </c>
      <c r="FL71" s="48">
        <f t="shared" ca="1" si="415"/>
        <v>0</v>
      </c>
      <c r="FM71" s="48">
        <f t="shared" ca="1" si="415"/>
        <v>0</v>
      </c>
      <c r="FN71" s="48">
        <f t="shared" ca="1" si="415"/>
        <v>0</v>
      </c>
      <c r="FO71" s="48">
        <f t="shared" ca="1" si="411"/>
        <v>0</v>
      </c>
      <c r="FP71" s="48">
        <f t="shared" ca="1" si="411"/>
        <v>0</v>
      </c>
      <c r="FQ71" s="48">
        <f t="shared" ca="1" si="411"/>
        <v>0</v>
      </c>
      <c r="FR71" s="48">
        <f t="shared" ca="1" si="411"/>
        <v>0</v>
      </c>
      <c r="FS71" s="48">
        <f t="shared" ca="1" si="411"/>
        <v>0</v>
      </c>
      <c r="FT71" s="48">
        <f t="shared" ca="1" si="411"/>
        <v>0</v>
      </c>
      <c r="FU71" s="48">
        <f t="shared" ca="1" si="411"/>
        <v>0</v>
      </c>
      <c r="FV71" s="48">
        <f t="shared" ca="1" si="411"/>
        <v>0</v>
      </c>
      <c r="FW71" s="48">
        <f t="shared" ca="1" si="411"/>
        <v>0</v>
      </c>
      <c r="FX71" s="48">
        <f t="shared" ca="1" si="411"/>
        <v>0</v>
      </c>
      <c r="FY71" s="48">
        <f t="shared" ca="1" si="411"/>
        <v>0</v>
      </c>
      <c r="FZ71" s="48">
        <f t="shared" ca="1" si="411"/>
        <v>0</v>
      </c>
      <c r="GA71" s="48">
        <f t="shared" ca="1" si="411"/>
        <v>0</v>
      </c>
      <c r="GB71" s="48">
        <f t="shared" ca="1" si="411"/>
        <v>0</v>
      </c>
      <c r="GC71" s="48">
        <f t="shared" ca="1" si="411"/>
        <v>0</v>
      </c>
      <c r="GD71" s="48">
        <f t="shared" ca="1" si="411"/>
        <v>0</v>
      </c>
      <c r="GE71" s="48">
        <f t="shared" ca="1" si="412"/>
        <v>0</v>
      </c>
      <c r="GF71" s="48">
        <f t="shared" ca="1" si="412"/>
        <v>0</v>
      </c>
      <c r="GG71" s="48">
        <f t="shared" ca="1" si="412"/>
        <v>0</v>
      </c>
      <c r="GH71" s="48">
        <f t="shared" ca="1" si="412"/>
        <v>0</v>
      </c>
      <c r="GI71" s="48">
        <f t="shared" ca="1" si="412"/>
        <v>0</v>
      </c>
      <c r="GJ71" s="48">
        <f t="shared" ca="1" si="412"/>
        <v>0</v>
      </c>
      <c r="GK71" s="48">
        <f t="shared" ca="1" si="412"/>
        <v>0</v>
      </c>
      <c r="GL71" s="48">
        <f t="shared" ca="1" si="412"/>
        <v>0</v>
      </c>
      <c r="GM71" s="48">
        <f t="shared" ca="1" si="412"/>
        <v>0</v>
      </c>
      <c r="GN71" s="48">
        <f t="shared" ca="1" si="412"/>
        <v>0</v>
      </c>
      <c r="GO71" s="48">
        <f t="shared" ca="1" si="412"/>
        <v>0</v>
      </c>
      <c r="GP71" s="48">
        <f t="shared" ca="1" si="412"/>
        <v>0</v>
      </c>
      <c r="GQ71" s="48">
        <f t="shared" ca="1" si="412"/>
        <v>0</v>
      </c>
      <c r="GR71" s="48">
        <f t="shared" ca="1" si="412"/>
        <v>0</v>
      </c>
      <c r="GS71" s="48">
        <f t="shared" ca="1" si="412"/>
        <v>0</v>
      </c>
      <c r="GT71" s="48">
        <f t="shared" ca="1" si="412"/>
        <v>0</v>
      </c>
      <c r="GU71" s="48">
        <f t="shared" ca="1" si="413"/>
        <v>0</v>
      </c>
      <c r="GV71" s="48">
        <f t="shared" ca="1" si="404"/>
        <v>0</v>
      </c>
      <c r="GW71" s="48">
        <f t="shared" ca="1" si="404"/>
        <v>0</v>
      </c>
      <c r="GX71" s="48">
        <f t="shared" ca="1" si="404"/>
        <v>0</v>
      </c>
      <c r="GY71" s="48">
        <f t="shared" ca="1" si="404"/>
        <v>0</v>
      </c>
      <c r="GZ71" s="48">
        <f t="shared" ca="1" si="404"/>
        <v>0</v>
      </c>
      <c r="HA71" s="68"/>
      <c r="HB71" s="148" t="str">
        <f t="shared" ca="1" si="416"/>
        <v>n/a</v>
      </c>
      <c r="HC71" s="148" t="str">
        <f t="shared" ca="1" si="405"/>
        <v>n/a</v>
      </c>
      <c r="HD71" s="148" t="str">
        <f t="shared" ca="1" si="417"/>
        <v>n/a</v>
      </c>
      <c r="HE71" s="148" t="str">
        <f t="shared" ca="1" si="406"/>
        <v>n/a</v>
      </c>
      <c r="HF71" s="148" t="str">
        <f t="shared" ca="1" si="407"/>
        <v>n/a</v>
      </c>
      <c r="HG71" s="146"/>
      <c r="HH71" s="147"/>
      <c r="HI71" s="147"/>
      <c r="HJ71" s="147"/>
      <c r="HK71" s="148"/>
      <c r="HL71" s="147"/>
      <c r="HM71" s="147"/>
      <c r="HN71" s="147"/>
      <c r="HO71" s="148"/>
      <c r="HP71" s="146"/>
      <c r="HQ71" s="147"/>
      <c r="HR71" s="147"/>
      <c r="HS71" s="147"/>
      <c r="HT71" s="148"/>
      <c r="HU71" s="147"/>
      <c r="HV71" s="147"/>
      <c r="HW71" s="147"/>
      <c r="HX71" s="148"/>
      <c r="HY71" s="149"/>
      <c r="HZ71" s="148"/>
      <c r="IA71" s="148"/>
      <c r="IB71" s="150"/>
      <c r="IC71" s="148"/>
      <c r="ID71" s="150"/>
      <c r="IE71" s="148"/>
      <c r="IF71" s="151"/>
    </row>
    <row r="72" spans="1:240" s="36" customFormat="1" ht="14.45" customHeight="1">
      <c r="A72" s="39"/>
      <c r="B72" s="50" t="str">
        <f t="shared" si="376"/>
        <v>C&amp;I_C&amp;I Prescriptive_Lighting_High Bay Fluorescent Fixture w/ HE Electronic Ballast (T5 4-6 lamp)_2017_Actual</v>
      </c>
      <c r="C72" s="50">
        <f>INDEX('Measure Inputs'!$D:$D,MATCH($B72,'Measure Inputs'!$B:$B,0))</f>
        <v>36</v>
      </c>
      <c r="D72" s="51" t="str">
        <f>'Measure Inputs'!G42</f>
        <v>C&amp;I</v>
      </c>
      <c r="E72" s="51" t="str">
        <f>'Measure Inputs'!H42</f>
        <v>C&amp;I Prescriptive</v>
      </c>
      <c r="F72" s="51" t="str">
        <f>'Measure Inputs'!I42</f>
        <v>Lighting</v>
      </c>
      <c r="G72" s="51" t="str">
        <f>'Measure Inputs'!J42</f>
        <v>High Bay Fluorescent Fixture w/ HE Electronic Ballast (T5 4-6 lamp)</v>
      </c>
      <c r="H72" s="51">
        <f>'Measure Inputs'!K42</f>
        <v>2017</v>
      </c>
      <c r="I72" s="51" t="str">
        <f>'Measure Inputs'!L42</f>
        <v>Actual</v>
      </c>
      <c r="J72" s="37"/>
      <c r="K72" s="98" t="str">
        <f ca="1">INDEX(OFFSET('Measure Inputs'!$O$7,,,InputRows),$C72)</f>
        <v>Units</v>
      </c>
      <c r="L72" s="38">
        <f ca="1">INDEX(OFFSET('Measure Inputs'!$Q$7,,,InputRows),$C72)</f>
        <v>0</v>
      </c>
      <c r="M72" s="165">
        <f>INDEX('General Inputs'!$E$14:$E$15,MATCH(D72,'General Inputs'!$D$14:$D$15,0))</f>
        <v>1.0469999999999999</v>
      </c>
      <c r="N72" s="54">
        <f ca="1">INDEX(OFFSET('Measure Inputs'!$Y$7,,,InputRows),$C72)</f>
        <v>1</v>
      </c>
      <c r="O72" s="54">
        <f ca="1">INDEX(OFFSET('Measure Inputs'!$Z$7,,,InputRows),$C72)</f>
        <v>1</v>
      </c>
      <c r="P72" s="37"/>
      <c r="Q72" s="125">
        <f ca="1">CONVERT(INDEX(OFFSET('Measure Inputs'!$AB$7,,,InputRows),$C72),'Measure Inputs'!$AB$6,Q$8)*$L72</f>
        <v>0</v>
      </c>
      <c r="R72" s="125">
        <f t="shared" ca="1" si="377"/>
        <v>0</v>
      </c>
      <c r="S72" s="125">
        <f t="shared" ca="1" si="378"/>
        <v>0</v>
      </c>
      <c r="T72" s="37"/>
      <c r="U72" s="125">
        <f ca="1">CONVERT(INDEX(OFFSET('Measure Inputs'!$AD$7,,,InputRows),$C72),'Measure Inputs'!$AD$6,U$8)*$L72</f>
        <v>0</v>
      </c>
      <c r="V72" s="125">
        <f t="shared" ca="1" si="379"/>
        <v>0</v>
      </c>
      <c r="W72" s="125">
        <f t="shared" ca="1" si="380"/>
        <v>0</v>
      </c>
      <c r="X72" s="37"/>
      <c r="Y72" s="125">
        <f ca="1">CONVERT(INDEX(OFFSET('Measure Inputs'!$AC$7,,,InputRows),$C72),'Measure Inputs'!$AC$6,Y$8)*$L72</f>
        <v>0</v>
      </c>
      <c r="Z72" s="125">
        <f t="shared" ca="1" si="381"/>
        <v>0</v>
      </c>
      <c r="AA72" s="125">
        <f t="shared" ca="1" si="382"/>
        <v>0</v>
      </c>
      <c r="AB72" s="37"/>
      <c r="AC72" s="125">
        <f ca="1">CONVERT(INDEX(OFFSET('Measure Inputs'!$AE$7,,,InputRows),$C72),'Measure Inputs'!$AE$6,AC$8)*$L72</f>
        <v>0</v>
      </c>
      <c r="AD72" s="125">
        <f t="shared" ca="1" si="383"/>
        <v>0</v>
      </c>
      <c r="AE72" s="125">
        <f t="shared" ca="1" si="384"/>
        <v>0</v>
      </c>
      <c r="AF72" s="37"/>
      <c r="AG72" s="96">
        <f ca="1">INDEX(OFFSET('Measure Inputs'!$R$7,,,InputRows),$C72)</f>
        <v>15</v>
      </c>
      <c r="AH72" s="96">
        <f ca="1">INDEX(OFFSET('Measure Inputs'!$S$7,,,InputRows),$C72)</f>
        <v>0</v>
      </c>
      <c r="AI72" s="96">
        <f t="shared" ca="1" si="385"/>
        <v>0</v>
      </c>
      <c r="AJ72" s="99">
        <f ca="1">INDEX(OFFSET('Measure Inputs'!$T$7,,,InputRows),$C72)*$L72*$N72*$O72</f>
        <v>0</v>
      </c>
      <c r="AK72" s="99">
        <f ca="1">INDEX(OFFSET('Measure Inputs'!$U$7,,,InputRows),$C72)*$L72*$N72*$O72</f>
        <v>0</v>
      </c>
      <c r="AL72" s="99">
        <f ca="1">INDEX(OFFSET('Measure Inputs'!$V$7,,,InputRows),$C72)*$L72*$N72*$O72</f>
        <v>0</v>
      </c>
      <c r="AM72" s="99">
        <f ca="1">INDEX(OFFSET('Measure Inputs'!$W$7,,,InputRows),$C72)*$L72*$N72*$O72</f>
        <v>0</v>
      </c>
      <c r="AN72" s="99">
        <f ca="1">INDEX(OFFSET('Measure Inputs'!$X$7,,,InputRows),$C72)*$L72</f>
        <v>0</v>
      </c>
      <c r="AO72" s="99"/>
      <c r="AP72" s="99">
        <f t="shared" ca="1" si="386"/>
        <v>0</v>
      </c>
      <c r="AQ72" s="37"/>
      <c r="AR72" s="99">
        <f ca="1">SUMPRODUCT(--($CX$9:$EX$9=$H72)*$AJ72,'General Inputs'!$K$40:$BK$40)+SUMPRODUCT(--($CX$9:$EX$9=$H72+$AH72)*-$AK72,'General Inputs'!$K$43:$BK$43)</f>
        <v>0</v>
      </c>
      <c r="AS72" s="99">
        <f ca="1">CONVERT(SUMPRODUCT($CX72:$EX72,'General Inputs'!$K$29:$BK$29,'General Inputs'!$K$40:$BK$40)*$M72,$Q$8,'General Inputs'!$E$17)</f>
        <v>0</v>
      </c>
      <c r="AT72" s="99">
        <f ca="1">SUMPRODUCT(--($CX$9:$EX$9=$H72)*$AN72,'General Inputs'!$K$40:$BK$40)</f>
        <v>0</v>
      </c>
      <c r="AU72" s="99">
        <f>SUMPRODUCT(--($CX$9:$EX$9=$H72)*$AO72,'General Inputs'!$K$40:$BK$40)</f>
        <v>0</v>
      </c>
      <c r="AV72" s="99">
        <f ca="1">CONVERT(SUMPRODUCT($CX72:$EX72,'General Inputs'!$K$40:$BK$40,OFFSET('General Inputs'!$K$34:$BK$34,MATCH($D72,'General Inputs'!$J$34:$J$35,0)-1,)),$Q$8,'General Inputs'!$G$32)</f>
        <v>0</v>
      </c>
      <c r="AW72" s="99">
        <f ca="1">CONVERT(SUMPRODUCT($CX72:$EX72,'General Inputs'!$K$27:$BK$27,'General Inputs'!$K$40:$BK$40)*$M72,$Q$8,'General Inputs'!$E$17)</f>
        <v>0</v>
      </c>
      <c r="AX72" s="99">
        <f ca="1">CONVERT(SUMPRODUCT($EZ72:$GZ72,'General Inputs'!$K$28:$BK$28,'General Inputs'!$K$40:$BK$40)*$M72,$Q$8,'General Inputs'!$E$17)</f>
        <v>0</v>
      </c>
      <c r="AY72" s="97">
        <f ca="1">SUMPRODUCT($CX72:$EX72,'General Inputs'!$K$40:$BK$40)</f>
        <v>0</v>
      </c>
      <c r="AZ72" s="37"/>
      <c r="BA72" s="99">
        <f t="shared" ca="1" si="387"/>
        <v>0</v>
      </c>
      <c r="BB72" s="101" t="e">
        <f t="shared" ca="1" si="388"/>
        <v>#DIV/0!</v>
      </c>
      <c r="BC72" s="99">
        <f t="shared" ca="1" si="309"/>
        <v>0</v>
      </c>
      <c r="BD72" s="99">
        <f t="shared" ca="1" si="310"/>
        <v>0</v>
      </c>
      <c r="BE72" s="99">
        <f t="shared" ca="1" si="311"/>
        <v>0</v>
      </c>
      <c r="BF72" s="99">
        <f t="shared" ca="1" si="312"/>
        <v>0</v>
      </c>
      <c r="BG72" s="99">
        <f t="shared" si="313"/>
        <v>0</v>
      </c>
      <c r="BH72" s="99">
        <f t="shared" ca="1" si="314"/>
        <v>0</v>
      </c>
      <c r="BI72" s="37"/>
      <c r="BJ72" s="99">
        <f t="shared" ca="1" si="389"/>
        <v>0</v>
      </c>
      <c r="BK72" s="101" t="e">
        <f t="shared" ca="1" si="390"/>
        <v>#DIV/0!</v>
      </c>
      <c r="BL72" s="99">
        <f t="shared" ca="1" si="315"/>
        <v>0</v>
      </c>
      <c r="BM72" s="99">
        <f t="shared" ca="1" si="165"/>
        <v>0</v>
      </c>
      <c r="BN72" s="99">
        <f t="shared" ca="1" si="316"/>
        <v>0</v>
      </c>
      <c r="BO72" s="99">
        <f t="shared" ca="1" si="317"/>
        <v>0</v>
      </c>
      <c r="BP72" s="99">
        <f t="shared" ca="1" si="318"/>
        <v>0</v>
      </c>
      <c r="BQ72" s="99">
        <f t="shared" si="319"/>
        <v>0</v>
      </c>
      <c r="BR72" s="99">
        <f t="shared" ca="1" si="320"/>
        <v>0</v>
      </c>
      <c r="BS72" s="37"/>
      <c r="BT72" s="99">
        <f t="shared" ca="1" si="391"/>
        <v>0</v>
      </c>
      <c r="BU72" s="101" t="e">
        <f t="shared" ca="1" si="392"/>
        <v>#DIV/0!</v>
      </c>
      <c r="BV72" s="101" t="e">
        <f t="shared" ca="1" si="321"/>
        <v>#DIV/0!</v>
      </c>
      <c r="BW72" s="99">
        <f t="shared" ca="1" si="322"/>
        <v>0</v>
      </c>
      <c r="BX72" s="99">
        <f t="shared" ca="1" si="323"/>
        <v>0</v>
      </c>
      <c r="BY72" s="99">
        <f t="shared" ca="1" si="324"/>
        <v>0</v>
      </c>
      <c r="BZ72" s="99">
        <f t="shared" ca="1" si="325"/>
        <v>0</v>
      </c>
      <c r="CA72" s="99">
        <f t="shared" ca="1" si="326"/>
        <v>0</v>
      </c>
      <c r="CB72" s="37"/>
      <c r="CC72" s="99">
        <f t="shared" ca="1" si="393"/>
        <v>0</v>
      </c>
      <c r="CD72" s="101" t="e">
        <f t="shared" ca="1" si="394"/>
        <v>#DIV/0!</v>
      </c>
      <c r="CE72" s="102" t="e">
        <f t="shared" ca="1" si="327"/>
        <v>#DIV/0!</v>
      </c>
      <c r="CF72" s="99">
        <f t="shared" ca="1" si="328"/>
        <v>0</v>
      </c>
      <c r="CG72" s="99">
        <f t="shared" ca="1" si="329"/>
        <v>0</v>
      </c>
      <c r="CH72" s="99">
        <f t="shared" ca="1" si="330"/>
        <v>0</v>
      </c>
      <c r="CI72" s="99">
        <f t="shared" ca="1" si="418"/>
        <v>0</v>
      </c>
      <c r="CJ72" s="99">
        <f t="shared" ca="1" si="419"/>
        <v>0</v>
      </c>
      <c r="CK72" s="99">
        <f t="shared" si="331"/>
        <v>0</v>
      </c>
      <c r="CL72" s="37"/>
      <c r="CM72" s="99">
        <f t="shared" ca="1" si="395"/>
        <v>0</v>
      </c>
      <c r="CN72" s="101" t="e">
        <f t="shared" ca="1" si="396"/>
        <v>#DIV/0!</v>
      </c>
      <c r="CO72" s="126"/>
      <c r="CP72" s="99">
        <f t="shared" ca="1" si="332"/>
        <v>0</v>
      </c>
      <c r="CQ72" s="99">
        <f t="shared" ca="1" si="333"/>
        <v>0</v>
      </c>
      <c r="CR72" s="99">
        <f t="shared" ca="1" si="334"/>
        <v>0</v>
      </c>
      <c r="CS72" s="99">
        <f t="shared" ca="1" si="420"/>
        <v>0</v>
      </c>
      <c r="CT72" s="99">
        <f t="shared" ca="1" si="335"/>
        <v>0</v>
      </c>
      <c r="CU72" s="99">
        <f t="shared" ca="1" si="336"/>
        <v>0</v>
      </c>
      <c r="CV72" s="99">
        <f t="shared" si="337"/>
        <v>0</v>
      </c>
      <c r="CW72" s="37"/>
      <c r="CX72" s="48">
        <f t="shared" ca="1" si="414"/>
        <v>0</v>
      </c>
      <c r="CY72" s="48">
        <f t="shared" ca="1" si="414"/>
        <v>0</v>
      </c>
      <c r="CZ72" s="48">
        <f t="shared" ca="1" si="414"/>
        <v>0</v>
      </c>
      <c r="DA72" s="48">
        <f t="shared" ca="1" si="414"/>
        <v>0</v>
      </c>
      <c r="DB72" s="48">
        <f t="shared" ca="1" si="414"/>
        <v>0</v>
      </c>
      <c r="DC72" s="48">
        <f t="shared" ca="1" si="414"/>
        <v>0</v>
      </c>
      <c r="DD72" s="48">
        <f t="shared" ca="1" si="414"/>
        <v>0</v>
      </c>
      <c r="DE72" s="48">
        <f t="shared" ca="1" si="414"/>
        <v>0</v>
      </c>
      <c r="DF72" s="48">
        <f t="shared" ca="1" si="414"/>
        <v>0</v>
      </c>
      <c r="DG72" s="48">
        <f t="shared" ca="1" si="414"/>
        <v>0</v>
      </c>
      <c r="DH72" s="48">
        <f t="shared" ca="1" si="414"/>
        <v>0</v>
      </c>
      <c r="DI72" s="48">
        <f t="shared" ca="1" si="414"/>
        <v>0</v>
      </c>
      <c r="DJ72" s="48">
        <f t="shared" ca="1" si="414"/>
        <v>0</v>
      </c>
      <c r="DK72" s="48">
        <f t="shared" ca="1" si="414"/>
        <v>0</v>
      </c>
      <c r="DL72" s="48">
        <f t="shared" ca="1" si="414"/>
        <v>0</v>
      </c>
      <c r="DM72" s="48">
        <f t="shared" ca="1" si="408"/>
        <v>0</v>
      </c>
      <c r="DN72" s="48">
        <f t="shared" ca="1" si="408"/>
        <v>0</v>
      </c>
      <c r="DO72" s="48">
        <f t="shared" ca="1" si="408"/>
        <v>0</v>
      </c>
      <c r="DP72" s="48">
        <f t="shared" ca="1" si="408"/>
        <v>0</v>
      </c>
      <c r="DQ72" s="48">
        <f t="shared" ca="1" si="408"/>
        <v>0</v>
      </c>
      <c r="DR72" s="48">
        <f t="shared" ca="1" si="408"/>
        <v>0</v>
      </c>
      <c r="DS72" s="48">
        <f t="shared" ca="1" si="408"/>
        <v>0</v>
      </c>
      <c r="DT72" s="48">
        <f t="shared" ca="1" si="408"/>
        <v>0</v>
      </c>
      <c r="DU72" s="48">
        <f t="shared" ca="1" si="408"/>
        <v>0</v>
      </c>
      <c r="DV72" s="48">
        <f t="shared" ca="1" si="408"/>
        <v>0</v>
      </c>
      <c r="DW72" s="48">
        <f t="shared" ca="1" si="408"/>
        <v>0</v>
      </c>
      <c r="DX72" s="48">
        <f t="shared" ca="1" si="408"/>
        <v>0</v>
      </c>
      <c r="DY72" s="48">
        <f t="shared" ca="1" si="408"/>
        <v>0</v>
      </c>
      <c r="DZ72" s="48">
        <f t="shared" ca="1" si="408"/>
        <v>0</v>
      </c>
      <c r="EA72" s="48">
        <f t="shared" ca="1" si="408"/>
        <v>0</v>
      </c>
      <c r="EB72" s="48">
        <f t="shared" ca="1" si="408"/>
        <v>0</v>
      </c>
      <c r="EC72" s="48">
        <f t="shared" ca="1" si="409"/>
        <v>0</v>
      </c>
      <c r="ED72" s="48">
        <f t="shared" ca="1" si="409"/>
        <v>0</v>
      </c>
      <c r="EE72" s="48">
        <f t="shared" ca="1" si="409"/>
        <v>0</v>
      </c>
      <c r="EF72" s="48">
        <f t="shared" ca="1" si="409"/>
        <v>0</v>
      </c>
      <c r="EG72" s="48">
        <f t="shared" ca="1" si="409"/>
        <v>0</v>
      </c>
      <c r="EH72" s="48">
        <f t="shared" ca="1" si="409"/>
        <v>0</v>
      </c>
      <c r="EI72" s="48">
        <f t="shared" ca="1" si="409"/>
        <v>0</v>
      </c>
      <c r="EJ72" s="48">
        <f t="shared" ca="1" si="409"/>
        <v>0</v>
      </c>
      <c r="EK72" s="48">
        <f t="shared" ca="1" si="409"/>
        <v>0</v>
      </c>
      <c r="EL72" s="48">
        <f t="shared" ca="1" si="409"/>
        <v>0</v>
      </c>
      <c r="EM72" s="48">
        <f t="shared" ca="1" si="409"/>
        <v>0</v>
      </c>
      <c r="EN72" s="48">
        <f t="shared" ca="1" si="409"/>
        <v>0</v>
      </c>
      <c r="EO72" s="48">
        <f t="shared" ca="1" si="409"/>
        <v>0</v>
      </c>
      <c r="EP72" s="48">
        <f t="shared" ca="1" si="409"/>
        <v>0</v>
      </c>
      <c r="EQ72" s="48">
        <f t="shared" ca="1" si="409"/>
        <v>0</v>
      </c>
      <c r="ER72" s="48">
        <f t="shared" ca="1" si="409"/>
        <v>0</v>
      </c>
      <c r="ES72" s="48">
        <f t="shared" ca="1" si="410"/>
        <v>0</v>
      </c>
      <c r="ET72" s="48">
        <f t="shared" ca="1" si="400"/>
        <v>0</v>
      </c>
      <c r="EU72" s="48">
        <f t="shared" ca="1" si="400"/>
        <v>0</v>
      </c>
      <c r="EV72" s="48">
        <f t="shared" ca="1" si="400"/>
        <v>0</v>
      </c>
      <c r="EW72" s="48">
        <f t="shared" ca="1" si="400"/>
        <v>0</v>
      </c>
      <c r="EX72" s="48">
        <f t="shared" ca="1" si="400"/>
        <v>0</v>
      </c>
      <c r="EY72" s="68"/>
      <c r="EZ72" s="48">
        <f t="shared" ca="1" si="415"/>
        <v>0</v>
      </c>
      <c r="FA72" s="48">
        <f t="shared" ca="1" si="415"/>
        <v>0</v>
      </c>
      <c r="FB72" s="48">
        <f t="shared" ca="1" si="415"/>
        <v>0</v>
      </c>
      <c r="FC72" s="48">
        <f t="shared" ca="1" si="415"/>
        <v>0</v>
      </c>
      <c r="FD72" s="48">
        <f t="shared" ca="1" si="415"/>
        <v>0</v>
      </c>
      <c r="FE72" s="48">
        <f t="shared" ca="1" si="415"/>
        <v>0</v>
      </c>
      <c r="FF72" s="48">
        <f t="shared" ca="1" si="415"/>
        <v>0</v>
      </c>
      <c r="FG72" s="48">
        <f t="shared" ca="1" si="415"/>
        <v>0</v>
      </c>
      <c r="FH72" s="48">
        <f t="shared" ca="1" si="415"/>
        <v>0</v>
      </c>
      <c r="FI72" s="48">
        <f t="shared" ca="1" si="415"/>
        <v>0</v>
      </c>
      <c r="FJ72" s="48">
        <f t="shared" ca="1" si="415"/>
        <v>0</v>
      </c>
      <c r="FK72" s="48">
        <f t="shared" ca="1" si="415"/>
        <v>0</v>
      </c>
      <c r="FL72" s="48">
        <f t="shared" ca="1" si="415"/>
        <v>0</v>
      </c>
      <c r="FM72" s="48">
        <f t="shared" ca="1" si="415"/>
        <v>0</v>
      </c>
      <c r="FN72" s="48">
        <f t="shared" ca="1" si="415"/>
        <v>0</v>
      </c>
      <c r="FO72" s="48">
        <f t="shared" ca="1" si="411"/>
        <v>0</v>
      </c>
      <c r="FP72" s="48">
        <f t="shared" ca="1" si="411"/>
        <v>0</v>
      </c>
      <c r="FQ72" s="48">
        <f t="shared" ca="1" si="411"/>
        <v>0</v>
      </c>
      <c r="FR72" s="48">
        <f t="shared" ca="1" si="411"/>
        <v>0</v>
      </c>
      <c r="FS72" s="48">
        <f t="shared" ca="1" si="411"/>
        <v>0</v>
      </c>
      <c r="FT72" s="48">
        <f t="shared" ca="1" si="411"/>
        <v>0</v>
      </c>
      <c r="FU72" s="48">
        <f t="shared" ca="1" si="411"/>
        <v>0</v>
      </c>
      <c r="FV72" s="48">
        <f t="shared" ca="1" si="411"/>
        <v>0</v>
      </c>
      <c r="FW72" s="48">
        <f t="shared" ca="1" si="411"/>
        <v>0</v>
      </c>
      <c r="FX72" s="48">
        <f t="shared" ca="1" si="411"/>
        <v>0</v>
      </c>
      <c r="FY72" s="48">
        <f t="shared" ca="1" si="411"/>
        <v>0</v>
      </c>
      <c r="FZ72" s="48">
        <f t="shared" ca="1" si="411"/>
        <v>0</v>
      </c>
      <c r="GA72" s="48">
        <f t="shared" ca="1" si="411"/>
        <v>0</v>
      </c>
      <c r="GB72" s="48">
        <f t="shared" ca="1" si="411"/>
        <v>0</v>
      </c>
      <c r="GC72" s="48">
        <f t="shared" ca="1" si="411"/>
        <v>0</v>
      </c>
      <c r="GD72" s="48">
        <f t="shared" ca="1" si="411"/>
        <v>0</v>
      </c>
      <c r="GE72" s="48">
        <f t="shared" ca="1" si="412"/>
        <v>0</v>
      </c>
      <c r="GF72" s="48">
        <f t="shared" ca="1" si="412"/>
        <v>0</v>
      </c>
      <c r="GG72" s="48">
        <f t="shared" ca="1" si="412"/>
        <v>0</v>
      </c>
      <c r="GH72" s="48">
        <f t="shared" ca="1" si="412"/>
        <v>0</v>
      </c>
      <c r="GI72" s="48">
        <f t="shared" ca="1" si="412"/>
        <v>0</v>
      </c>
      <c r="GJ72" s="48">
        <f t="shared" ca="1" si="412"/>
        <v>0</v>
      </c>
      <c r="GK72" s="48">
        <f t="shared" ca="1" si="412"/>
        <v>0</v>
      </c>
      <c r="GL72" s="48">
        <f t="shared" ca="1" si="412"/>
        <v>0</v>
      </c>
      <c r="GM72" s="48">
        <f t="shared" ca="1" si="412"/>
        <v>0</v>
      </c>
      <c r="GN72" s="48">
        <f t="shared" ca="1" si="412"/>
        <v>0</v>
      </c>
      <c r="GO72" s="48">
        <f t="shared" ca="1" si="412"/>
        <v>0</v>
      </c>
      <c r="GP72" s="48">
        <f t="shared" ca="1" si="412"/>
        <v>0</v>
      </c>
      <c r="GQ72" s="48">
        <f t="shared" ca="1" si="412"/>
        <v>0</v>
      </c>
      <c r="GR72" s="48">
        <f t="shared" ca="1" si="412"/>
        <v>0</v>
      </c>
      <c r="GS72" s="48">
        <f t="shared" ca="1" si="412"/>
        <v>0</v>
      </c>
      <c r="GT72" s="48">
        <f t="shared" ca="1" si="412"/>
        <v>0</v>
      </c>
      <c r="GU72" s="48">
        <f t="shared" ca="1" si="413"/>
        <v>0</v>
      </c>
      <c r="GV72" s="48">
        <f t="shared" ca="1" si="404"/>
        <v>0</v>
      </c>
      <c r="GW72" s="48">
        <f t="shared" ca="1" si="404"/>
        <v>0</v>
      </c>
      <c r="GX72" s="48">
        <f t="shared" ca="1" si="404"/>
        <v>0</v>
      </c>
      <c r="GY72" s="48">
        <f t="shared" ca="1" si="404"/>
        <v>0</v>
      </c>
      <c r="GZ72" s="48">
        <f t="shared" ca="1" si="404"/>
        <v>0</v>
      </c>
      <c r="HA72" s="68"/>
      <c r="HB72" s="148" t="str">
        <f t="shared" ca="1" si="416"/>
        <v>n/a</v>
      </c>
      <c r="HC72" s="148" t="str">
        <f t="shared" ca="1" si="405"/>
        <v>n/a</v>
      </c>
      <c r="HD72" s="148" t="str">
        <f t="shared" ca="1" si="417"/>
        <v>n/a</v>
      </c>
      <c r="HE72" s="148" t="str">
        <f t="shared" ca="1" si="406"/>
        <v>n/a</v>
      </c>
      <c r="HF72" s="148" t="str">
        <f t="shared" ca="1" si="407"/>
        <v>n/a</v>
      </c>
      <c r="HG72" s="146"/>
      <c r="HH72" s="147"/>
      <c r="HI72" s="147"/>
      <c r="HJ72" s="147"/>
      <c r="HK72" s="148"/>
      <c r="HL72" s="147"/>
      <c r="HM72" s="147"/>
      <c r="HN72" s="147"/>
      <c r="HO72" s="148"/>
      <c r="HP72" s="146"/>
      <c r="HQ72" s="147"/>
      <c r="HR72" s="147"/>
      <c r="HS72" s="147"/>
      <c r="HT72" s="148"/>
      <c r="HU72" s="147"/>
      <c r="HV72" s="147"/>
      <c r="HW72" s="147"/>
      <c r="HX72" s="148"/>
      <c r="HY72" s="149"/>
      <c r="HZ72" s="148"/>
      <c r="IA72" s="148"/>
      <c r="IB72" s="150"/>
      <c r="IC72" s="148"/>
      <c r="ID72" s="150"/>
      <c r="IE72" s="148"/>
      <c r="IF72" s="151"/>
    </row>
    <row r="73" spans="1:240" s="36" customFormat="1" ht="14.45" customHeight="1">
      <c r="A73" s="39"/>
      <c r="B73" s="50" t="str">
        <f t="shared" si="376"/>
        <v>C&amp;I_C&amp;I Prescriptive_Lighting_High Bay Fluorescent Fixture w/ HE Electronic Ballast (T5 8-lamp)_2017_Actual</v>
      </c>
      <c r="C73" s="50">
        <f>INDEX('Measure Inputs'!$D:$D,MATCH($B73,'Measure Inputs'!$B:$B,0))</f>
        <v>37</v>
      </c>
      <c r="D73" s="51" t="str">
        <f>'Measure Inputs'!G43</f>
        <v>C&amp;I</v>
      </c>
      <c r="E73" s="51" t="str">
        <f>'Measure Inputs'!H43</f>
        <v>C&amp;I Prescriptive</v>
      </c>
      <c r="F73" s="51" t="str">
        <f>'Measure Inputs'!I43</f>
        <v>Lighting</v>
      </c>
      <c r="G73" s="51" t="str">
        <f>'Measure Inputs'!J43</f>
        <v>High Bay Fluorescent Fixture w/ HE Electronic Ballast (T5 8-lamp)</v>
      </c>
      <c r="H73" s="51">
        <f>'Measure Inputs'!K43</f>
        <v>2017</v>
      </c>
      <c r="I73" s="51" t="str">
        <f>'Measure Inputs'!L43</f>
        <v>Actual</v>
      </c>
      <c r="J73" s="37"/>
      <c r="K73" s="98" t="str">
        <f ca="1">INDEX(OFFSET('Measure Inputs'!$O$7,,,InputRows),$C73)</f>
        <v>Units</v>
      </c>
      <c r="L73" s="38">
        <f ca="1">INDEX(OFFSET('Measure Inputs'!$Q$7,,,InputRows),$C73)</f>
        <v>0</v>
      </c>
      <c r="M73" s="165">
        <f>INDEX('General Inputs'!$E$14:$E$15,MATCH(D73,'General Inputs'!$D$14:$D$15,0))</f>
        <v>1.0469999999999999</v>
      </c>
      <c r="N73" s="54">
        <f ca="1">INDEX(OFFSET('Measure Inputs'!$Y$7,,,InputRows),$C73)</f>
        <v>1</v>
      </c>
      <c r="O73" s="54">
        <f ca="1">INDEX(OFFSET('Measure Inputs'!$Z$7,,,InputRows),$C73)</f>
        <v>1</v>
      </c>
      <c r="P73" s="37"/>
      <c r="Q73" s="125">
        <f ca="1">CONVERT(INDEX(OFFSET('Measure Inputs'!$AB$7,,,InputRows),$C73),'Measure Inputs'!$AB$6,Q$8)*$L73</f>
        <v>0</v>
      </c>
      <c r="R73" s="125">
        <f t="shared" ca="1" si="377"/>
        <v>0</v>
      </c>
      <c r="S73" s="125">
        <f t="shared" ca="1" si="378"/>
        <v>0</v>
      </c>
      <c r="T73" s="37"/>
      <c r="U73" s="125">
        <f ca="1">CONVERT(INDEX(OFFSET('Measure Inputs'!$AD$7,,,InputRows),$C73),'Measure Inputs'!$AD$6,U$8)*$L73</f>
        <v>0</v>
      </c>
      <c r="V73" s="125">
        <f t="shared" ca="1" si="379"/>
        <v>0</v>
      </c>
      <c r="W73" s="125">
        <f t="shared" ca="1" si="380"/>
        <v>0</v>
      </c>
      <c r="X73" s="37"/>
      <c r="Y73" s="125">
        <f ca="1">CONVERT(INDEX(OFFSET('Measure Inputs'!$AC$7,,,InputRows),$C73),'Measure Inputs'!$AC$6,Y$8)*$L73</f>
        <v>0</v>
      </c>
      <c r="Z73" s="125">
        <f t="shared" ca="1" si="381"/>
        <v>0</v>
      </c>
      <c r="AA73" s="125">
        <f t="shared" ca="1" si="382"/>
        <v>0</v>
      </c>
      <c r="AB73" s="37"/>
      <c r="AC73" s="125">
        <f ca="1">CONVERT(INDEX(OFFSET('Measure Inputs'!$AE$7,,,InputRows),$C73),'Measure Inputs'!$AE$6,AC$8)*$L73</f>
        <v>0</v>
      </c>
      <c r="AD73" s="125">
        <f t="shared" ca="1" si="383"/>
        <v>0</v>
      </c>
      <c r="AE73" s="125">
        <f t="shared" ca="1" si="384"/>
        <v>0</v>
      </c>
      <c r="AF73" s="37"/>
      <c r="AG73" s="96">
        <f ca="1">INDEX(OFFSET('Measure Inputs'!$R$7,,,InputRows),$C73)</f>
        <v>15</v>
      </c>
      <c r="AH73" s="96">
        <f ca="1">INDEX(OFFSET('Measure Inputs'!$S$7,,,InputRows),$C73)</f>
        <v>0</v>
      </c>
      <c r="AI73" s="96">
        <f t="shared" ca="1" si="385"/>
        <v>0</v>
      </c>
      <c r="AJ73" s="99">
        <f ca="1">INDEX(OFFSET('Measure Inputs'!$T$7,,,InputRows),$C73)*$L73*$N73*$O73</f>
        <v>0</v>
      </c>
      <c r="AK73" s="99">
        <f ca="1">INDEX(OFFSET('Measure Inputs'!$U$7,,,InputRows),$C73)*$L73*$N73*$O73</f>
        <v>0</v>
      </c>
      <c r="AL73" s="99">
        <f ca="1">INDEX(OFFSET('Measure Inputs'!$V$7,,,InputRows),$C73)*$L73*$N73*$O73</f>
        <v>0</v>
      </c>
      <c r="AM73" s="99">
        <f ca="1">INDEX(OFFSET('Measure Inputs'!$W$7,,,InputRows),$C73)*$L73*$N73*$O73</f>
        <v>0</v>
      </c>
      <c r="AN73" s="99">
        <f ca="1">INDEX(OFFSET('Measure Inputs'!$X$7,,,InputRows),$C73)*$L73</f>
        <v>0</v>
      </c>
      <c r="AO73" s="99"/>
      <c r="AP73" s="99">
        <f t="shared" ca="1" si="386"/>
        <v>0</v>
      </c>
      <c r="AQ73" s="37"/>
      <c r="AR73" s="99">
        <f ca="1">SUMPRODUCT(--($CX$9:$EX$9=$H73)*$AJ73,'General Inputs'!$K$40:$BK$40)+SUMPRODUCT(--($CX$9:$EX$9=$H73+$AH73)*-$AK73,'General Inputs'!$K$43:$BK$43)</f>
        <v>0</v>
      </c>
      <c r="AS73" s="99">
        <f ca="1">CONVERT(SUMPRODUCT($CX73:$EX73,'General Inputs'!$K$29:$BK$29,'General Inputs'!$K$40:$BK$40)*$M73,$Q$8,'General Inputs'!$E$17)</f>
        <v>0</v>
      </c>
      <c r="AT73" s="99">
        <f ca="1">SUMPRODUCT(--($CX$9:$EX$9=$H73)*$AN73,'General Inputs'!$K$40:$BK$40)</f>
        <v>0</v>
      </c>
      <c r="AU73" s="99">
        <f>SUMPRODUCT(--($CX$9:$EX$9=$H73)*$AO73,'General Inputs'!$K$40:$BK$40)</f>
        <v>0</v>
      </c>
      <c r="AV73" s="99">
        <f ca="1">CONVERT(SUMPRODUCT($CX73:$EX73,'General Inputs'!$K$40:$BK$40,OFFSET('General Inputs'!$K$34:$BK$34,MATCH($D73,'General Inputs'!$J$34:$J$35,0)-1,)),$Q$8,'General Inputs'!$G$32)</f>
        <v>0</v>
      </c>
      <c r="AW73" s="99">
        <f ca="1">CONVERT(SUMPRODUCT($CX73:$EX73,'General Inputs'!$K$27:$BK$27,'General Inputs'!$K$40:$BK$40)*$M73,$Q$8,'General Inputs'!$E$17)</f>
        <v>0</v>
      </c>
      <c r="AX73" s="99">
        <f ca="1">CONVERT(SUMPRODUCT($EZ73:$GZ73,'General Inputs'!$K$28:$BK$28,'General Inputs'!$K$40:$BK$40)*$M73,$Q$8,'General Inputs'!$E$17)</f>
        <v>0</v>
      </c>
      <c r="AY73" s="97">
        <f ca="1">SUMPRODUCT($CX73:$EX73,'General Inputs'!$K$40:$BK$40)</f>
        <v>0</v>
      </c>
      <c r="AZ73" s="37"/>
      <c r="BA73" s="99">
        <f t="shared" ca="1" si="387"/>
        <v>0</v>
      </c>
      <c r="BB73" s="101" t="e">
        <f t="shared" ca="1" si="388"/>
        <v>#DIV/0!</v>
      </c>
      <c r="BC73" s="99">
        <f t="shared" ca="1" si="309"/>
        <v>0</v>
      </c>
      <c r="BD73" s="99">
        <f t="shared" ca="1" si="310"/>
        <v>0</v>
      </c>
      <c r="BE73" s="99">
        <f t="shared" ca="1" si="311"/>
        <v>0</v>
      </c>
      <c r="BF73" s="99">
        <f t="shared" ca="1" si="312"/>
        <v>0</v>
      </c>
      <c r="BG73" s="99">
        <f t="shared" si="313"/>
        <v>0</v>
      </c>
      <c r="BH73" s="99">
        <f t="shared" ca="1" si="314"/>
        <v>0</v>
      </c>
      <c r="BI73" s="37"/>
      <c r="BJ73" s="99">
        <f t="shared" ca="1" si="389"/>
        <v>0</v>
      </c>
      <c r="BK73" s="101" t="e">
        <f t="shared" ca="1" si="390"/>
        <v>#DIV/0!</v>
      </c>
      <c r="BL73" s="99">
        <f t="shared" ca="1" si="315"/>
        <v>0</v>
      </c>
      <c r="BM73" s="99">
        <f t="shared" ca="1" si="165"/>
        <v>0</v>
      </c>
      <c r="BN73" s="99">
        <f t="shared" ca="1" si="316"/>
        <v>0</v>
      </c>
      <c r="BO73" s="99">
        <f t="shared" ca="1" si="317"/>
        <v>0</v>
      </c>
      <c r="BP73" s="99">
        <f t="shared" ca="1" si="318"/>
        <v>0</v>
      </c>
      <c r="BQ73" s="99">
        <f t="shared" si="319"/>
        <v>0</v>
      </c>
      <c r="BR73" s="99">
        <f t="shared" ca="1" si="320"/>
        <v>0</v>
      </c>
      <c r="BS73" s="37"/>
      <c r="BT73" s="99">
        <f t="shared" ca="1" si="391"/>
        <v>0</v>
      </c>
      <c r="BU73" s="101" t="e">
        <f t="shared" ca="1" si="392"/>
        <v>#DIV/0!</v>
      </c>
      <c r="BV73" s="101" t="e">
        <f t="shared" ca="1" si="321"/>
        <v>#DIV/0!</v>
      </c>
      <c r="BW73" s="99">
        <f t="shared" ca="1" si="322"/>
        <v>0</v>
      </c>
      <c r="BX73" s="99">
        <f t="shared" ca="1" si="323"/>
        <v>0</v>
      </c>
      <c r="BY73" s="99">
        <f t="shared" ca="1" si="324"/>
        <v>0</v>
      </c>
      <c r="BZ73" s="99">
        <f t="shared" ca="1" si="325"/>
        <v>0</v>
      </c>
      <c r="CA73" s="99">
        <f t="shared" ca="1" si="326"/>
        <v>0</v>
      </c>
      <c r="CB73" s="37"/>
      <c r="CC73" s="99">
        <f t="shared" ca="1" si="393"/>
        <v>0</v>
      </c>
      <c r="CD73" s="101" t="e">
        <f t="shared" ca="1" si="394"/>
        <v>#DIV/0!</v>
      </c>
      <c r="CE73" s="102" t="e">
        <f t="shared" ca="1" si="327"/>
        <v>#DIV/0!</v>
      </c>
      <c r="CF73" s="99">
        <f t="shared" ca="1" si="328"/>
        <v>0</v>
      </c>
      <c r="CG73" s="99">
        <f t="shared" ca="1" si="329"/>
        <v>0</v>
      </c>
      <c r="CH73" s="99">
        <f t="shared" ca="1" si="330"/>
        <v>0</v>
      </c>
      <c r="CI73" s="99">
        <f t="shared" ca="1" si="418"/>
        <v>0</v>
      </c>
      <c r="CJ73" s="99">
        <f t="shared" ca="1" si="419"/>
        <v>0</v>
      </c>
      <c r="CK73" s="99">
        <f t="shared" si="331"/>
        <v>0</v>
      </c>
      <c r="CL73" s="37"/>
      <c r="CM73" s="99">
        <f t="shared" ca="1" si="395"/>
        <v>0</v>
      </c>
      <c r="CN73" s="101" t="e">
        <f t="shared" ca="1" si="396"/>
        <v>#DIV/0!</v>
      </c>
      <c r="CO73" s="126"/>
      <c r="CP73" s="99">
        <f t="shared" ca="1" si="332"/>
        <v>0</v>
      </c>
      <c r="CQ73" s="99">
        <f t="shared" ca="1" si="333"/>
        <v>0</v>
      </c>
      <c r="CR73" s="99">
        <f t="shared" ca="1" si="334"/>
        <v>0</v>
      </c>
      <c r="CS73" s="99">
        <f t="shared" ca="1" si="420"/>
        <v>0</v>
      </c>
      <c r="CT73" s="99">
        <f t="shared" ca="1" si="335"/>
        <v>0</v>
      </c>
      <c r="CU73" s="99">
        <f t="shared" ca="1" si="336"/>
        <v>0</v>
      </c>
      <c r="CV73" s="99">
        <f t="shared" si="337"/>
        <v>0</v>
      </c>
      <c r="CW73" s="37"/>
      <c r="CX73" s="48">
        <f t="shared" ca="1" si="414"/>
        <v>0</v>
      </c>
      <c r="CY73" s="48">
        <f t="shared" ca="1" si="414"/>
        <v>0</v>
      </c>
      <c r="CZ73" s="48">
        <f t="shared" ca="1" si="414"/>
        <v>0</v>
      </c>
      <c r="DA73" s="48">
        <f t="shared" ca="1" si="414"/>
        <v>0</v>
      </c>
      <c r="DB73" s="48">
        <f t="shared" ca="1" si="414"/>
        <v>0</v>
      </c>
      <c r="DC73" s="48">
        <f t="shared" ca="1" si="414"/>
        <v>0</v>
      </c>
      <c r="DD73" s="48">
        <f t="shared" ca="1" si="414"/>
        <v>0</v>
      </c>
      <c r="DE73" s="48">
        <f t="shared" ca="1" si="414"/>
        <v>0</v>
      </c>
      <c r="DF73" s="48">
        <f t="shared" ca="1" si="414"/>
        <v>0</v>
      </c>
      <c r="DG73" s="48">
        <f t="shared" ca="1" si="414"/>
        <v>0</v>
      </c>
      <c r="DH73" s="48">
        <f t="shared" ca="1" si="414"/>
        <v>0</v>
      </c>
      <c r="DI73" s="48">
        <f t="shared" ca="1" si="414"/>
        <v>0</v>
      </c>
      <c r="DJ73" s="48">
        <f t="shared" ca="1" si="414"/>
        <v>0</v>
      </c>
      <c r="DK73" s="48">
        <f t="shared" ca="1" si="414"/>
        <v>0</v>
      </c>
      <c r="DL73" s="48">
        <f t="shared" ca="1" si="414"/>
        <v>0</v>
      </c>
      <c r="DM73" s="48">
        <f t="shared" ca="1" si="408"/>
        <v>0</v>
      </c>
      <c r="DN73" s="48">
        <f t="shared" ca="1" si="408"/>
        <v>0</v>
      </c>
      <c r="DO73" s="48">
        <f t="shared" ca="1" si="408"/>
        <v>0</v>
      </c>
      <c r="DP73" s="48">
        <f t="shared" ca="1" si="408"/>
        <v>0</v>
      </c>
      <c r="DQ73" s="48">
        <f t="shared" ca="1" si="408"/>
        <v>0</v>
      </c>
      <c r="DR73" s="48">
        <f t="shared" ca="1" si="408"/>
        <v>0</v>
      </c>
      <c r="DS73" s="48">
        <f t="shared" ca="1" si="408"/>
        <v>0</v>
      </c>
      <c r="DT73" s="48">
        <f t="shared" ca="1" si="408"/>
        <v>0</v>
      </c>
      <c r="DU73" s="48">
        <f t="shared" ca="1" si="408"/>
        <v>0</v>
      </c>
      <c r="DV73" s="48">
        <f t="shared" ca="1" si="408"/>
        <v>0</v>
      </c>
      <c r="DW73" s="48">
        <f t="shared" ca="1" si="408"/>
        <v>0</v>
      </c>
      <c r="DX73" s="48">
        <f t="shared" ca="1" si="408"/>
        <v>0</v>
      </c>
      <c r="DY73" s="48">
        <f t="shared" ca="1" si="408"/>
        <v>0</v>
      </c>
      <c r="DZ73" s="48">
        <f t="shared" ca="1" si="408"/>
        <v>0</v>
      </c>
      <c r="EA73" s="48">
        <f t="shared" ca="1" si="408"/>
        <v>0</v>
      </c>
      <c r="EB73" s="48">
        <f t="shared" ca="1" si="408"/>
        <v>0</v>
      </c>
      <c r="EC73" s="48">
        <f t="shared" ca="1" si="409"/>
        <v>0</v>
      </c>
      <c r="ED73" s="48">
        <f t="shared" ca="1" si="409"/>
        <v>0</v>
      </c>
      <c r="EE73" s="48">
        <f t="shared" ca="1" si="409"/>
        <v>0</v>
      </c>
      <c r="EF73" s="48">
        <f t="shared" ca="1" si="409"/>
        <v>0</v>
      </c>
      <c r="EG73" s="48">
        <f t="shared" ca="1" si="409"/>
        <v>0</v>
      </c>
      <c r="EH73" s="48">
        <f t="shared" ca="1" si="409"/>
        <v>0</v>
      </c>
      <c r="EI73" s="48">
        <f t="shared" ca="1" si="409"/>
        <v>0</v>
      </c>
      <c r="EJ73" s="48">
        <f t="shared" ca="1" si="409"/>
        <v>0</v>
      </c>
      <c r="EK73" s="48">
        <f t="shared" ca="1" si="409"/>
        <v>0</v>
      </c>
      <c r="EL73" s="48">
        <f t="shared" ca="1" si="409"/>
        <v>0</v>
      </c>
      <c r="EM73" s="48">
        <f t="shared" ca="1" si="409"/>
        <v>0</v>
      </c>
      <c r="EN73" s="48">
        <f t="shared" ca="1" si="409"/>
        <v>0</v>
      </c>
      <c r="EO73" s="48">
        <f t="shared" ca="1" si="409"/>
        <v>0</v>
      </c>
      <c r="EP73" s="48">
        <f t="shared" ca="1" si="409"/>
        <v>0</v>
      </c>
      <c r="EQ73" s="48">
        <f t="shared" ca="1" si="409"/>
        <v>0</v>
      </c>
      <c r="ER73" s="48">
        <f t="shared" ca="1" si="409"/>
        <v>0</v>
      </c>
      <c r="ES73" s="48">
        <f t="shared" ca="1" si="410"/>
        <v>0</v>
      </c>
      <c r="ET73" s="48">
        <f t="shared" ca="1" si="400"/>
        <v>0</v>
      </c>
      <c r="EU73" s="48">
        <f t="shared" ca="1" si="400"/>
        <v>0</v>
      </c>
      <c r="EV73" s="48">
        <f t="shared" ca="1" si="400"/>
        <v>0</v>
      </c>
      <c r="EW73" s="48">
        <f t="shared" ca="1" si="400"/>
        <v>0</v>
      </c>
      <c r="EX73" s="48">
        <f t="shared" ca="1" si="400"/>
        <v>0</v>
      </c>
      <c r="EY73" s="68"/>
      <c r="EZ73" s="48">
        <f t="shared" ca="1" si="415"/>
        <v>0</v>
      </c>
      <c r="FA73" s="48">
        <f t="shared" ca="1" si="415"/>
        <v>0</v>
      </c>
      <c r="FB73" s="48">
        <f t="shared" ca="1" si="415"/>
        <v>0</v>
      </c>
      <c r="FC73" s="48">
        <f t="shared" ca="1" si="415"/>
        <v>0</v>
      </c>
      <c r="FD73" s="48">
        <f t="shared" ca="1" si="415"/>
        <v>0</v>
      </c>
      <c r="FE73" s="48">
        <f t="shared" ca="1" si="415"/>
        <v>0</v>
      </c>
      <c r="FF73" s="48">
        <f t="shared" ca="1" si="415"/>
        <v>0</v>
      </c>
      <c r="FG73" s="48">
        <f t="shared" ca="1" si="415"/>
        <v>0</v>
      </c>
      <c r="FH73" s="48">
        <f t="shared" ca="1" si="415"/>
        <v>0</v>
      </c>
      <c r="FI73" s="48">
        <f t="shared" ca="1" si="415"/>
        <v>0</v>
      </c>
      <c r="FJ73" s="48">
        <f t="shared" ca="1" si="415"/>
        <v>0</v>
      </c>
      <c r="FK73" s="48">
        <f t="shared" ca="1" si="415"/>
        <v>0</v>
      </c>
      <c r="FL73" s="48">
        <f t="shared" ca="1" si="415"/>
        <v>0</v>
      </c>
      <c r="FM73" s="48">
        <f t="shared" ca="1" si="415"/>
        <v>0</v>
      </c>
      <c r="FN73" s="48">
        <f t="shared" ca="1" si="415"/>
        <v>0</v>
      </c>
      <c r="FO73" s="48">
        <f t="shared" ca="1" si="411"/>
        <v>0</v>
      </c>
      <c r="FP73" s="48">
        <f t="shared" ca="1" si="411"/>
        <v>0</v>
      </c>
      <c r="FQ73" s="48">
        <f t="shared" ca="1" si="411"/>
        <v>0</v>
      </c>
      <c r="FR73" s="48">
        <f t="shared" ca="1" si="411"/>
        <v>0</v>
      </c>
      <c r="FS73" s="48">
        <f t="shared" ca="1" si="411"/>
        <v>0</v>
      </c>
      <c r="FT73" s="48">
        <f t="shared" ca="1" si="411"/>
        <v>0</v>
      </c>
      <c r="FU73" s="48">
        <f t="shared" ca="1" si="411"/>
        <v>0</v>
      </c>
      <c r="FV73" s="48">
        <f t="shared" ca="1" si="411"/>
        <v>0</v>
      </c>
      <c r="FW73" s="48">
        <f t="shared" ca="1" si="411"/>
        <v>0</v>
      </c>
      <c r="FX73" s="48">
        <f t="shared" ca="1" si="411"/>
        <v>0</v>
      </c>
      <c r="FY73" s="48">
        <f t="shared" ca="1" si="411"/>
        <v>0</v>
      </c>
      <c r="FZ73" s="48">
        <f t="shared" ca="1" si="411"/>
        <v>0</v>
      </c>
      <c r="GA73" s="48">
        <f t="shared" ca="1" si="411"/>
        <v>0</v>
      </c>
      <c r="GB73" s="48">
        <f t="shared" ca="1" si="411"/>
        <v>0</v>
      </c>
      <c r="GC73" s="48">
        <f t="shared" ca="1" si="411"/>
        <v>0</v>
      </c>
      <c r="GD73" s="48">
        <f t="shared" ca="1" si="411"/>
        <v>0</v>
      </c>
      <c r="GE73" s="48">
        <f t="shared" ca="1" si="412"/>
        <v>0</v>
      </c>
      <c r="GF73" s="48">
        <f t="shared" ca="1" si="412"/>
        <v>0</v>
      </c>
      <c r="GG73" s="48">
        <f t="shared" ca="1" si="412"/>
        <v>0</v>
      </c>
      <c r="GH73" s="48">
        <f t="shared" ca="1" si="412"/>
        <v>0</v>
      </c>
      <c r="GI73" s="48">
        <f t="shared" ca="1" si="412"/>
        <v>0</v>
      </c>
      <c r="GJ73" s="48">
        <f t="shared" ca="1" si="412"/>
        <v>0</v>
      </c>
      <c r="GK73" s="48">
        <f t="shared" ca="1" si="412"/>
        <v>0</v>
      </c>
      <c r="GL73" s="48">
        <f t="shared" ca="1" si="412"/>
        <v>0</v>
      </c>
      <c r="GM73" s="48">
        <f t="shared" ca="1" si="412"/>
        <v>0</v>
      </c>
      <c r="GN73" s="48">
        <f t="shared" ca="1" si="412"/>
        <v>0</v>
      </c>
      <c r="GO73" s="48">
        <f t="shared" ca="1" si="412"/>
        <v>0</v>
      </c>
      <c r="GP73" s="48">
        <f t="shared" ca="1" si="412"/>
        <v>0</v>
      </c>
      <c r="GQ73" s="48">
        <f t="shared" ca="1" si="412"/>
        <v>0</v>
      </c>
      <c r="GR73" s="48">
        <f t="shared" ca="1" si="412"/>
        <v>0</v>
      </c>
      <c r="GS73" s="48">
        <f t="shared" ca="1" si="412"/>
        <v>0</v>
      </c>
      <c r="GT73" s="48">
        <f t="shared" ca="1" si="412"/>
        <v>0</v>
      </c>
      <c r="GU73" s="48">
        <f t="shared" ca="1" si="413"/>
        <v>0</v>
      </c>
      <c r="GV73" s="48">
        <f t="shared" ca="1" si="404"/>
        <v>0</v>
      </c>
      <c r="GW73" s="48">
        <f t="shared" ca="1" si="404"/>
        <v>0</v>
      </c>
      <c r="GX73" s="48">
        <f t="shared" ca="1" si="404"/>
        <v>0</v>
      </c>
      <c r="GY73" s="48">
        <f t="shared" ca="1" si="404"/>
        <v>0</v>
      </c>
      <c r="GZ73" s="48">
        <f t="shared" ca="1" si="404"/>
        <v>0</v>
      </c>
      <c r="HA73" s="68"/>
      <c r="HB73" s="148" t="str">
        <f t="shared" ca="1" si="416"/>
        <v>n/a</v>
      </c>
      <c r="HC73" s="148" t="str">
        <f t="shared" ca="1" si="405"/>
        <v>n/a</v>
      </c>
      <c r="HD73" s="148" t="str">
        <f t="shared" ca="1" si="417"/>
        <v>n/a</v>
      </c>
      <c r="HE73" s="148" t="str">
        <f t="shared" ca="1" si="406"/>
        <v>n/a</v>
      </c>
      <c r="HF73" s="148" t="str">
        <f t="shared" ca="1" si="407"/>
        <v>n/a</v>
      </c>
      <c r="HG73" s="146"/>
      <c r="HH73" s="147"/>
      <c r="HI73" s="147"/>
      <c r="HJ73" s="147"/>
      <c r="HK73" s="148"/>
      <c r="HL73" s="147"/>
      <c r="HM73" s="147"/>
      <c r="HN73" s="147"/>
      <c r="HO73" s="148"/>
      <c r="HP73" s="146"/>
      <c r="HQ73" s="147"/>
      <c r="HR73" s="147"/>
      <c r="HS73" s="147"/>
      <c r="HT73" s="148"/>
      <c r="HU73" s="147"/>
      <c r="HV73" s="147"/>
      <c r="HW73" s="147"/>
      <c r="HX73" s="148"/>
      <c r="HY73" s="149"/>
      <c r="HZ73" s="148"/>
      <c r="IA73" s="148"/>
      <c r="IB73" s="150"/>
      <c r="IC73" s="148"/>
      <c r="ID73" s="150"/>
      <c r="IE73" s="148"/>
      <c r="IF73" s="151"/>
    </row>
    <row r="74" spans="1:240" s="36" customFormat="1" ht="14.45" customHeight="1">
      <c r="A74" s="39"/>
      <c r="B74" s="50" t="str">
        <f t="shared" si="376"/>
        <v>C&amp;I_C&amp;I Prescriptive_Lighting_High Bay Fluorescent Fixture w/ HE Electronic Ballast (T5 10-lamp)_2017_Actual</v>
      </c>
      <c r="C74" s="50">
        <f>INDEX('Measure Inputs'!$D:$D,MATCH($B74,'Measure Inputs'!$B:$B,0))</f>
        <v>38</v>
      </c>
      <c r="D74" s="51" t="str">
        <f>'Measure Inputs'!G44</f>
        <v>C&amp;I</v>
      </c>
      <c r="E74" s="51" t="str">
        <f>'Measure Inputs'!H44</f>
        <v>C&amp;I Prescriptive</v>
      </c>
      <c r="F74" s="51" t="str">
        <f>'Measure Inputs'!I44</f>
        <v>Lighting</v>
      </c>
      <c r="G74" s="51" t="str">
        <f>'Measure Inputs'!J44</f>
        <v>High Bay Fluorescent Fixture w/ HE Electronic Ballast (T5 10-lamp)</v>
      </c>
      <c r="H74" s="51">
        <f>'Measure Inputs'!K44</f>
        <v>2017</v>
      </c>
      <c r="I74" s="51" t="str">
        <f>'Measure Inputs'!L44</f>
        <v>Actual</v>
      </c>
      <c r="J74" s="37"/>
      <c r="K74" s="98" t="str">
        <f ca="1">INDEX(OFFSET('Measure Inputs'!$O$7,,,InputRows),$C74)</f>
        <v>Units</v>
      </c>
      <c r="L74" s="38">
        <f ca="1">INDEX(OFFSET('Measure Inputs'!$Q$7,,,InputRows),$C74)</f>
        <v>0</v>
      </c>
      <c r="M74" s="165">
        <f>INDEX('General Inputs'!$E$14:$E$15,MATCH(D74,'General Inputs'!$D$14:$D$15,0))</f>
        <v>1.0469999999999999</v>
      </c>
      <c r="N74" s="54">
        <f ca="1">INDEX(OFFSET('Measure Inputs'!$Y$7,,,InputRows),$C74)</f>
        <v>1</v>
      </c>
      <c r="O74" s="54">
        <f ca="1">INDEX(OFFSET('Measure Inputs'!$Z$7,,,InputRows),$C74)</f>
        <v>1</v>
      </c>
      <c r="P74" s="37"/>
      <c r="Q74" s="125">
        <f ca="1">CONVERT(INDEX(OFFSET('Measure Inputs'!$AB$7,,,InputRows),$C74),'Measure Inputs'!$AB$6,Q$8)*$L74</f>
        <v>0</v>
      </c>
      <c r="R74" s="125">
        <f t="shared" ca="1" si="377"/>
        <v>0</v>
      </c>
      <c r="S74" s="125">
        <f t="shared" ca="1" si="378"/>
        <v>0</v>
      </c>
      <c r="T74" s="37"/>
      <c r="U74" s="125">
        <f ca="1">CONVERT(INDEX(OFFSET('Measure Inputs'!$AD$7,,,InputRows),$C74),'Measure Inputs'!$AD$6,U$8)*$L74</f>
        <v>0</v>
      </c>
      <c r="V74" s="125">
        <f t="shared" ca="1" si="379"/>
        <v>0</v>
      </c>
      <c r="W74" s="125">
        <f t="shared" ca="1" si="380"/>
        <v>0</v>
      </c>
      <c r="X74" s="37"/>
      <c r="Y74" s="125">
        <f ca="1">CONVERT(INDEX(OFFSET('Measure Inputs'!$AC$7,,,InputRows),$C74),'Measure Inputs'!$AC$6,Y$8)*$L74</f>
        <v>0</v>
      </c>
      <c r="Z74" s="125">
        <f t="shared" ca="1" si="381"/>
        <v>0</v>
      </c>
      <c r="AA74" s="125">
        <f t="shared" ca="1" si="382"/>
        <v>0</v>
      </c>
      <c r="AB74" s="37"/>
      <c r="AC74" s="125">
        <f ca="1">CONVERT(INDEX(OFFSET('Measure Inputs'!$AE$7,,,InputRows),$C74),'Measure Inputs'!$AE$6,AC$8)*$L74</f>
        <v>0</v>
      </c>
      <c r="AD74" s="125">
        <f t="shared" ca="1" si="383"/>
        <v>0</v>
      </c>
      <c r="AE74" s="125">
        <f t="shared" ca="1" si="384"/>
        <v>0</v>
      </c>
      <c r="AF74" s="37"/>
      <c r="AG74" s="96">
        <f ca="1">INDEX(OFFSET('Measure Inputs'!$R$7,,,InputRows),$C74)</f>
        <v>15</v>
      </c>
      <c r="AH74" s="96">
        <f ca="1">INDEX(OFFSET('Measure Inputs'!$S$7,,,InputRows),$C74)</f>
        <v>0</v>
      </c>
      <c r="AI74" s="96">
        <f t="shared" ca="1" si="385"/>
        <v>0</v>
      </c>
      <c r="AJ74" s="99">
        <f ca="1">INDEX(OFFSET('Measure Inputs'!$T$7,,,InputRows),$C74)*$L74*$N74*$O74</f>
        <v>0</v>
      </c>
      <c r="AK74" s="99">
        <f ca="1">INDEX(OFFSET('Measure Inputs'!$U$7,,,InputRows),$C74)*$L74*$N74*$O74</f>
        <v>0</v>
      </c>
      <c r="AL74" s="99">
        <f ca="1">INDEX(OFFSET('Measure Inputs'!$V$7,,,InputRows),$C74)*$L74*$N74*$O74</f>
        <v>0</v>
      </c>
      <c r="AM74" s="99">
        <f ca="1">INDEX(OFFSET('Measure Inputs'!$W$7,,,InputRows),$C74)*$L74*$N74*$O74</f>
        <v>0</v>
      </c>
      <c r="AN74" s="99">
        <f ca="1">INDEX(OFFSET('Measure Inputs'!$X$7,,,InputRows),$C74)*$L74</f>
        <v>0</v>
      </c>
      <c r="AO74" s="99"/>
      <c r="AP74" s="99">
        <f t="shared" ca="1" si="386"/>
        <v>0</v>
      </c>
      <c r="AQ74" s="37"/>
      <c r="AR74" s="99">
        <f ca="1">SUMPRODUCT(--($CX$9:$EX$9=$H74)*$AJ74,'General Inputs'!$K$40:$BK$40)+SUMPRODUCT(--($CX$9:$EX$9=$H74+$AH74)*-$AK74,'General Inputs'!$K$43:$BK$43)</f>
        <v>0</v>
      </c>
      <c r="AS74" s="99">
        <f ca="1">CONVERT(SUMPRODUCT($CX74:$EX74,'General Inputs'!$K$29:$BK$29,'General Inputs'!$K$40:$BK$40)*$M74,$Q$8,'General Inputs'!$E$17)</f>
        <v>0</v>
      </c>
      <c r="AT74" s="99">
        <f ca="1">SUMPRODUCT(--($CX$9:$EX$9=$H74)*$AN74,'General Inputs'!$K$40:$BK$40)</f>
        <v>0</v>
      </c>
      <c r="AU74" s="99">
        <f>SUMPRODUCT(--($CX$9:$EX$9=$H74)*$AO74,'General Inputs'!$K$40:$BK$40)</f>
        <v>0</v>
      </c>
      <c r="AV74" s="99">
        <f ca="1">CONVERT(SUMPRODUCT($CX74:$EX74,'General Inputs'!$K$40:$BK$40,OFFSET('General Inputs'!$K$34:$BK$34,MATCH($D74,'General Inputs'!$J$34:$J$35,0)-1,)),$Q$8,'General Inputs'!$G$32)</f>
        <v>0</v>
      </c>
      <c r="AW74" s="99">
        <f ca="1">CONVERT(SUMPRODUCT($CX74:$EX74,'General Inputs'!$K$27:$BK$27,'General Inputs'!$K$40:$BK$40)*$M74,$Q$8,'General Inputs'!$E$17)</f>
        <v>0</v>
      </c>
      <c r="AX74" s="99">
        <f ca="1">CONVERT(SUMPRODUCT($EZ74:$GZ74,'General Inputs'!$K$28:$BK$28,'General Inputs'!$K$40:$BK$40)*$M74,$Q$8,'General Inputs'!$E$17)</f>
        <v>0</v>
      </c>
      <c r="AY74" s="97">
        <f ca="1">SUMPRODUCT($CX74:$EX74,'General Inputs'!$K$40:$BK$40)</f>
        <v>0</v>
      </c>
      <c r="AZ74" s="37"/>
      <c r="BA74" s="99">
        <f t="shared" ca="1" si="387"/>
        <v>0</v>
      </c>
      <c r="BB74" s="101" t="e">
        <f t="shared" ca="1" si="388"/>
        <v>#DIV/0!</v>
      </c>
      <c r="BC74" s="99">
        <f t="shared" ca="1" si="309"/>
        <v>0</v>
      </c>
      <c r="BD74" s="99">
        <f t="shared" ca="1" si="310"/>
        <v>0</v>
      </c>
      <c r="BE74" s="99">
        <f t="shared" ca="1" si="311"/>
        <v>0</v>
      </c>
      <c r="BF74" s="99">
        <f t="shared" ca="1" si="312"/>
        <v>0</v>
      </c>
      <c r="BG74" s="99">
        <f t="shared" si="313"/>
        <v>0</v>
      </c>
      <c r="BH74" s="99">
        <f t="shared" ca="1" si="314"/>
        <v>0</v>
      </c>
      <c r="BI74" s="37"/>
      <c r="BJ74" s="99">
        <f t="shared" ca="1" si="389"/>
        <v>0</v>
      </c>
      <c r="BK74" s="101" t="e">
        <f t="shared" ca="1" si="390"/>
        <v>#DIV/0!</v>
      </c>
      <c r="BL74" s="99">
        <f t="shared" ca="1" si="315"/>
        <v>0</v>
      </c>
      <c r="BM74" s="99">
        <f t="shared" ca="1" si="165"/>
        <v>0</v>
      </c>
      <c r="BN74" s="99">
        <f t="shared" ca="1" si="316"/>
        <v>0</v>
      </c>
      <c r="BO74" s="99">
        <f t="shared" ca="1" si="317"/>
        <v>0</v>
      </c>
      <c r="BP74" s="99">
        <f t="shared" ca="1" si="318"/>
        <v>0</v>
      </c>
      <c r="BQ74" s="99">
        <f t="shared" si="319"/>
        <v>0</v>
      </c>
      <c r="BR74" s="99">
        <f t="shared" ca="1" si="320"/>
        <v>0</v>
      </c>
      <c r="BS74" s="37"/>
      <c r="BT74" s="99">
        <f t="shared" ca="1" si="391"/>
        <v>0</v>
      </c>
      <c r="BU74" s="101" t="e">
        <f t="shared" ca="1" si="392"/>
        <v>#DIV/0!</v>
      </c>
      <c r="BV74" s="101" t="e">
        <f t="shared" ca="1" si="321"/>
        <v>#DIV/0!</v>
      </c>
      <c r="BW74" s="99">
        <f t="shared" ca="1" si="322"/>
        <v>0</v>
      </c>
      <c r="BX74" s="99">
        <f t="shared" ca="1" si="323"/>
        <v>0</v>
      </c>
      <c r="BY74" s="99">
        <f t="shared" ca="1" si="324"/>
        <v>0</v>
      </c>
      <c r="BZ74" s="99">
        <f t="shared" ca="1" si="325"/>
        <v>0</v>
      </c>
      <c r="CA74" s="99">
        <f t="shared" ca="1" si="326"/>
        <v>0</v>
      </c>
      <c r="CB74" s="37"/>
      <c r="CC74" s="99">
        <f t="shared" ca="1" si="393"/>
        <v>0</v>
      </c>
      <c r="CD74" s="101" t="e">
        <f t="shared" ca="1" si="394"/>
        <v>#DIV/0!</v>
      </c>
      <c r="CE74" s="102" t="e">
        <f t="shared" ca="1" si="327"/>
        <v>#DIV/0!</v>
      </c>
      <c r="CF74" s="99">
        <f t="shared" ca="1" si="328"/>
        <v>0</v>
      </c>
      <c r="CG74" s="99">
        <f t="shared" ca="1" si="329"/>
        <v>0</v>
      </c>
      <c r="CH74" s="99">
        <f t="shared" ca="1" si="330"/>
        <v>0</v>
      </c>
      <c r="CI74" s="99">
        <f t="shared" ca="1" si="418"/>
        <v>0</v>
      </c>
      <c r="CJ74" s="99">
        <f t="shared" ca="1" si="419"/>
        <v>0</v>
      </c>
      <c r="CK74" s="99">
        <f t="shared" si="331"/>
        <v>0</v>
      </c>
      <c r="CL74" s="37"/>
      <c r="CM74" s="99">
        <f t="shared" ca="1" si="395"/>
        <v>0</v>
      </c>
      <c r="CN74" s="101" t="e">
        <f t="shared" ca="1" si="396"/>
        <v>#DIV/0!</v>
      </c>
      <c r="CO74" s="126"/>
      <c r="CP74" s="99">
        <f t="shared" ca="1" si="332"/>
        <v>0</v>
      </c>
      <c r="CQ74" s="99">
        <f t="shared" ca="1" si="333"/>
        <v>0</v>
      </c>
      <c r="CR74" s="99">
        <f t="shared" ca="1" si="334"/>
        <v>0</v>
      </c>
      <c r="CS74" s="99">
        <f t="shared" ca="1" si="420"/>
        <v>0</v>
      </c>
      <c r="CT74" s="99">
        <f t="shared" ca="1" si="335"/>
        <v>0</v>
      </c>
      <c r="CU74" s="99">
        <f t="shared" ca="1" si="336"/>
        <v>0</v>
      </c>
      <c r="CV74" s="99">
        <f t="shared" si="337"/>
        <v>0</v>
      </c>
      <c r="CW74" s="37"/>
      <c r="CX74" s="48">
        <f t="shared" ca="1" si="414"/>
        <v>0</v>
      </c>
      <c r="CY74" s="48">
        <f t="shared" ca="1" si="414"/>
        <v>0</v>
      </c>
      <c r="CZ74" s="48">
        <f t="shared" ca="1" si="414"/>
        <v>0</v>
      </c>
      <c r="DA74" s="48">
        <f t="shared" ca="1" si="414"/>
        <v>0</v>
      </c>
      <c r="DB74" s="48">
        <f t="shared" ca="1" si="414"/>
        <v>0</v>
      </c>
      <c r="DC74" s="48">
        <f t="shared" ca="1" si="414"/>
        <v>0</v>
      </c>
      <c r="DD74" s="48">
        <f t="shared" ca="1" si="414"/>
        <v>0</v>
      </c>
      <c r="DE74" s="48">
        <f t="shared" ca="1" si="414"/>
        <v>0</v>
      </c>
      <c r="DF74" s="48">
        <f t="shared" ca="1" si="414"/>
        <v>0</v>
      </c>
      <c r="DG74" s="48">
        <f t="shared" ca="1" si="414"/>
        <v>0</v>
      </c>
      <c r="DH74" s="48">
        <f t="shared" ca="1" si="414"/>
        <v>0</v>
      </c>
      <c r="DI74" s="48">
        <f t="shared" ca="1" si="414"/>
        <v>0</v>
      </c>
      <c r="DJ74" s="48">
        <f t="shared" ca="1" si="414"/>
        <v>0</v>
      </c>
      <c r="DK74" s="48">
        <f t="shared" ca="1" si="414"/>
        <v>0</v>
      </c>
      <c r="DL74" s="48">
        <f t="shared" ca="1" si="414"/>
        <v>0</v>
      </c>
      <c r="DM74" s="48">
        <f t="shared" ca="1" si="408"/>
        <v>0</v>
      </c>
      <c r="DN74" s="48">
        <f t="shared" ca="1" si="408"/>
        <v>0</v>
      </c>
      <c r="DO74" s="48">
        <f t="shared" ca="1" si="408"/>
        <v>0</v>
      </c>
      <c r="DP74" s="48">
        <f t="shared" ca="1" si="408"/>
        <v>0</v>
      </c>
      <c r="DQ74" s="48">
        <f t="shared" ca="1" si="408"/>
        <v>0</v>
      </c>
      <c r="DR74" s="48">
        <f t="shared" ca="1" si="408"/>
        <v>0</v>
      </c>
      <c r="DS74" s="48">
        <f t="shared" ca="1" si="408"/>
        <v>0</v>
      </c>
      <c r="DT74" s="48">
        <f t="shared" ca="1" si="408"/>
        <v>0</v>
      </c>
      <c r="DU74" s="48">
        <f t="shared" ca="1" si="408"/>
        <v>0</v>
      </c>
      <c r="DV74" s="48">
        <f t="shared" ca="1" si="408"/>
        <v>0</v>
      </c>
      <c r="DW74" s="48">
        <f t="shared" ca="1" si="408"/>
        <v>0</v>
      </c>
      <c r="DX74" s="48">
        <f t="shared" ca="1" si="408"/>
        <v>0</v>
      </c>
      <c r="DY74" s="48">
        <f t="shared" ca="1" si="408"/>
        <v>0</v>
      </c>
      <c r="DZ74" s="48">
        <f t="shared" ca="1" si="408"/>
        <v>0</v>
      </c>
      <c r="EA74" s="48">
        <f t="shared" ca="1" si="408"/>
        <v>0</v>
      </c>
      <c r="EB74" s="48">
        <f t="shared" ca="1" si="408"/>
        <v>0</v>
      </c>
      <c r="EC74" s="48">
        <f t="shared" ca="1" si="409"/>
        <v>0</v>
      </c>
      <c r="ED74" s="48">
        <f t="shared" ca="1" si="409"/>
        <v>0</v>
      </c>
      <c r="EE74" s="48">
        <f t="shared" ca="1" si="409"/>
        <v>0</v>
      </c>
      <c r="EF74" s="48">
        <f t="shared" ca="1" si="409"/>
        <v>0</v>
      </c>
      <c r="EG74" s="48">
        <f t="shared" ca="1" si="409"/>
        <v>0</v>
      </c>
      <c r="EH74" s="48">
        <f t="shared" ca="1" si="409"/>
        <v>0</v>
      </c>
      <c r="EI74" s="48">
        <f t="shared" ca="1" si="409"/>
        <v>0</v>
      </c>
      <c r="EJ74" s="48">
        <f t="shared" ca="1" si="409"/>
        <v>0</v>
      </c>
      <c r="EK74" s="48">
        <f t="shared" ca="1" si="409"/>
        <v>0</v>
      </c>
      <c r="EL74" s="48">
        <f t="shared" ca="1" si="409"/>
        <v>0</v>
      </c>
      <c r="EM74" s="48">
        <f t="shared" ca="1" si="409"/>
        <v>0</v>
      </c>
      <c r="EN74" s="48">
        <f t="shared" ca="1" si="409"/>
        <v>0</v>
      </c>
      <c r="EO74" s="48">
        <f t="shared" ca="1" si="409"/>
        <v>0</v>
      </c>
      <c r="EP74" s="48">
        <f t="shared" ca="1" si="409"/>
        <v>0</v>
      </c>
      <c r="EQ74" s="48">
        <f t="shared" ca="1" si="409"/>
        <v>0</v>
      </c>
      <c r="ER74" s="48">
        <f t="shared" ca="1" si="409"/>
        <v>0</v>
      </c>
      <c r="ES74" s="48">
        <f t="shared" ca="1" si="410"/>
        <v>0</v>
      </c>
      <c r="ET74" s="48">
        <f t="shared" ca="1" si="400"/>
        <v>0</v>
      </c>
      <c r="EU74" s="48">
        <f t="shared" ca="1" si="400"/>
        <v>0</v>
      </c>
      <c r="EV74" s="48">
        <f t="shared" ca="1" si="400"/>
        <v>0</v>
      </c>
      <c r="EW74" s="48">
        <f t="shared" ca="1" si="400"/>
        <v>0</v>
      </c>
      <c r="EX74" s="48">
        <f t="shared" ca="1" si="400"/>
        <v>0</v>
      </c>
      <c r="EY74" s="68"/>
      <c r="EZ74" s="48">
        <f t="shared" ca="1" si="415"/>
        <v>0</v>
      </c>
      <c r="FA74" s="48">
        <f t="shared" ca="1" si="415"/>
        <v>0</v>
      </c>
      <c r="FB74" s="48">
        <f t="shared" ca="1" si="415"/>
        <v>0</v>
      </c>
      <c r="FC74" s="48">
        <f t="shared" ca="1" si="415"/>
        <v>0</v>
      </c>
      <c r="FD74" s="48">
        <f t="shared" ca="1" si="415"/>
        <v>0</v>
      </c>
      <c r="FE74" s="48">
        <f t="shared" ca="1" si="415"/>
        <v>0</v>
      </c>
      <c r="FF74" s="48">
        <f t="shared" ca="1" si="415"/>
        <v>0</v>
      </c>
      <c r="FG74" s="48">
        <f t="shared" ca="1" si="415"/>
        <v>0</v>
      </c>
      <c r="FH74" s="48">
        <f t="shared" ca="1" si="415"/>
        <v>0</v>
      </c>
      <c r="FI74" s="48">
        <f t="shared" ca="1" si="415"/>
        <v>0</v>
      </c>
      <c r="FJ74" s="48">
        <f t="shared" ca="1" si="415"/>
        <v>0</v>
      </c>
      <c r="FK74" s="48">
        <f t="shared" ca="1" si="415"/>
        <v>0</v>
      </c>
      <c r="FL74" s="48">
        <f t="shared" ca="1" si="415"/>
        <v>0</v>
      </c>
      <c r="FM74" s="48">
        <f t="shared" ca="1" si="415"/>
        <v>0</v>
      </c>
      <c r="FN74" s="48">
        <f t="shared" ca="1" si="415"/>
        <v>0</v>
      </c>
      <c r="FO74" s="48">
        <f t="shared" ca="1" si="411"/>
        <v>0</v>
      </c>
      <c r="FP74" s="48">
        <f t="shared" ca="1" si="411"/>
        <v>0</v>
      </c>
      <c r="FQ74" s="48">
        <f t="shared" ca="1" si="411"/>
        <v>0</v>
      </c>
      <c r="FR74" s="48">
        <f t="shared" ca="1" si="411"/>
        <v>0</v>
      </c>
      <c r="FS74" s="48">
        <f t="shared" ca="1" si="411"/>
        <v>0</v>
      </c>
      <c r="FT74" s="48">
        <f t="shared" ca="1" si="411"/>
        <v>0</v>
      </c>
      <c r="FU74" s="48">
        <f t="shared" ca="1" si="411"/>
        <v>0</v>
      </c>
      <c r="FV74" s="48">
        <f t="shared" ca="1" si="411"/>
        <v>0</v>
      </c>
      <c r="FW74" s="48">
        <f t="shared" ca="1" si="411"/>
        <v>0</v>
      </c>
      <c r="FX74" s="48">
        <f t="shared" ca="1" si="411"/>
        <v>0</v>
      </c>
      <c r="FY74" s="48">
        <f t="shared" ca="1" si="411"/>
        <v>0</v>
      </c>
      <c r="FZ74" s="48">
        <f t="shared" ca="1" si="411"/>
        <v>0</v>
      </c>
      <c r="GA74" s="48">
        <f t="shared" ca="1" si="411"/>
        <v>0</v>
      </c>
      <c r="GB74" s="48">
        <f t="shared" ca="1" si="411"/>
        <v>0</v>
      </c>
      <c r="GC74" s="48">
        <f t="shared" ca="1" si="411"/>
        <v>0</v>
      </c>
      <c r="GD74" s="48">
        <f t="shared" ca="1" si="411"/>
        <v>0</v>
      </c>
      <c r="GE74" s="48">
        <f t="shared" ca="1" si="412"/>
        <v>0</v>
      </c>
      <c r="GF74" s="48">
        <f t="shared" ca="1" si="412"/>
        <v>0</v>
      </c>
      <c r="GG74" s="48">
        <f t="shared" ca="1" si="412"/>
        <v>0</v>
      </c>
      <c r="GH74" s="48">
        <f t="shared" ca="1" si="412"/>
        <v>0</v>
      </c>
      <c r="GI74" s="48">
        <f t="shared" ca="1" si="412"/>
        <v>0</v>
      </c>
      <c r="GJ74" s="48">
        <f t="shared" ca="1" si="412"/>
        <v>0</v>
      </c>
      <c r="GK74" s="48">
        <f t="shared" ca="1" si="412"/>
        <v>0</v>
      </c>
      <c r="GL74" s="48">
        <f t="shared" ca="1" si="412"/>
        <v>0</v>
      </c>
      <c r="GM74" s="48">
        <f t="shared" ca="1" si="412"/>
        <v>0</v>
      </c>
      <c r="GN74" s="48">
        <f t="shared" ca="1" si="412"/>
        <v>0</v>
      </c>
      <c r="GO74" s="48">
        <f t="shared" ca="1" si="412"/>
        <v>0</v>
      </c>
      <c r="GP74" s="48">
        <f t="shared" ca="1" si="412"/>
        <v>0</v>
      </c>
      <c r="GQ74" s="48">
        <f t="shared" ca="1" si="412"/>
        <v>0</v>
      </c>
      <c r="GR74" s="48">
        <f t="shared" ca="1" si="412"/>
        <v>0</v>
      </c>
      <c r="GS74" s="48">
        <f t="shared" ca="1" si="412"/>
        <v>0</v>
      </c>
      <c r="GT74" s="48">
        <f t="shared" ca="1" si="412"/>
        <v>0</v>
      </c>
      <c r="GU74" s="48">
        <f t="shared" ca="1" si="413"/>
        <v>0</v>
      </c>
      <c r="GV74" s="48">
        <f t="shared" ca="1" si="404"/>
        <v>0</v>
      </c>
      <c r="GW74" s="48">
        <f t="shared" ca="1" si="404"/>
        <v>0</v>
      </c>
      <c r="GX74" s="48">
        <f t="shared" ca="1" si="404"/>
        <v>0</v>
      </c>
      <c r="GY74" s="48">
        <f t="shared" ca="1" si="404"/>
        <v>0</v>
      </c>
      <c r="GZ74" s="48">
        <f t="shared" ca="1" si="404"/>
        <v>0</v>
      </c>
      <c r="HA74" s="68"/>
      <c r="HB74" s="148" t="str">
        <f t="shared" ca="1" si="416"/>
        <v>n/a</v>
      </c>
      <c r="HC74" s="148" t="str">
        <f t="shared" ca="1" si="405"/>
        <v>n/a</v>
      </c>
      <c r="HD74" s="148" t="str">
        <f t="shared" ca="1" si="417"/>
        <v>n/a</v>
      </c>
      <c r="HE74" s="148" t="str">
        <f t="shared" ca="1" si="406"/>
        <v>n/a</v>
      </c>
      <c r="HF74" s="148" t="str">
        <f t="shared" ca="1" si="407"/>
        <v>n/a</v>
      </c>
      <c r="HG74" s="146"/>
      <c r="HH74" s="147"/>
      <c r="HI74" s="147"/>
      <c r="HJ74" s="147"/>
      <c r="HK74" s="148"/>
      <c r="HL74" s="147"/>
      <c r="HM74" s="147"/>
      <c r="HN74" s="147"/>
      <c r="HO74" s="148"/>
      <c r="HP74" s="146"/>
      <c r="HQ74" s="147"/>
      <c r="HR74" s="147"/>
      <c r="HS74" s="147"/>
      <c r="HT74" s="148"/>
      <c r="HU74" s="147"/>
      <c r="HV74" s="147"/>
      <c r="HW74" s="147"/>
      <c r="HX74" s="148"/>
      <c r="HY74" s="149"/>
      <c r="HZ74" s="148"/>
      <c r="IA74" s="148"/>
      <c r="IB74" s="150"/>
      <c r="IC74" s="148"/>
      <c r="ID74" s="150"/>
      <c r="IE74" s="148"/>
      <c r="IF74" s="151"/>
    </row>
    <row r="75" spans="1:240" s="36" customFormat="1" ht="14.45" customHeight="1">
      <c r="A75" s="39"/>
      <c r="B75" s="50" t="str">
        <f t="shared" si="376"/>
        <v>C&amp;I_C&amp;I Prescriptive_Lighting_High Bay Fluorescent Fixture w/ HE Electronic Ballast (T8 4 lamp)_2017_Actual</v>
      </c>
      <c r="C75" s="50">
        <f>INDEX('Measure Inputs'!$D:$D,MATCH($B75,'Measure Inputs'!$B:$B,0))</f>
        <v>39</v>
      </c>
      <c r="D75" s="51" t="str">
        <f>'Measure Inputs'!G45</f>
        <v>C&amp;I</v>
      </c>
      <c r="E75" s="51" t="str">
        <f>'Measure Inputs'!H45</f>
        <v>C&amp;I Prescriptive</v>
      </c>
      <c r="F75" s="51" t="str">
        <f>'Measure Inputs'!I45</f>
        <v>Lighting</v>
      </c>
      <c r="G75" s="51" t="str">
        <f>'Measure Inputs'!J45</f>
        <v>High Bay Fluorescent Fixture w/ HE Electronic Ballast (T8 4 lamp)</v>
      </c>
      <c r="H75" s="51">
        <f>'Measure Inputs'!K45</f>
        <v>2017</v>
      </c>
      <c r="I75" s="51" t="str">
        <f>'Measure Inputs'!L45</f>
        <v>Actual</v>
      </c>
      <c r="J75" s="37"/>
      <c r="K75" s="98" t="str">
        <f ca="1">INDEX(OFFSET('Measure Inputs'!$O$7,,,InputRows),$C75)</f>
        <v>Units</v>
      </c>
      <c r="L75" s="38">
        <f ca="1">INDEX(OFFSET('Measure Inputs'!$Q$7,,,InputRows),$C75)</f>
        <v>0</v>
      </c>
      <c r="M75" s="165">
        <f>INDEX('General Inputs'!$E$14:$E$15,MATCH(D75,'General Inputs'!$D$14:$D$15,0))</f>
        <v>1.0469999999999999</v>
      </c>
      <c r="N75" s="54">
        <f ca="1">INDEX(OFFSET('Measure Inputs'!$Y$7,,,InputRows),$C75)</f>
        <v>1</v>
      </c>
      <c r="O75" s="54">
        <f ca="1">INDEX(OFFSET('Measure Inputs'!$Z$7,,,InputRows),$C75)</f>
        <v>1</v>
      </c>
      <c r="P75" s="37"/>
      <c r="Q75" s="125">
        <f ca="1">CONVERT(INDEX(OFFSET('Measure Inputs'!$AB$7,,,InputRows),$C75),'Measure Inputs'!$AB$6,Q$8)*$L75</f>
        <v>0</v>
      </c>
      <c r="R75" s="125">
        <f t="shared" ca="1" si="377"/>
        <v>0</v>
      </c>
      <c r="S75" s="125">
        <f t="shared" ca="1" si="378"/>
        <v>0</v>
      </c>
      <c r="T75" s="37"/>
      <c r="U75" s="125">
        <f ca="1">CONVERT(INDEX(OFFSET('Measure Inputs'!$AD$7,,,InputRows),$C75),'Measure Inputs'!$AD$6,U$8)*$L75</f>
        <v>0</v>
      </c>
      <c r="V75" s="125">
        <f t="shared" ca="1" si="379"/>
        <v>0</v>
      </c>
      <c r="W75" s="125">
        <f t="shared" ca="1" si="380"/>
        <v>0</v>
      </c>
      <c r="X75" s="37"/>
      <c r="Y75" s="125">
        <f ca="1">CONVERT(INDEX(OFFSET('Measure Inputs'!$AC$7,,,InputRows),$C75),'Measure Inputs'!$AC$6,Y$8)*$L75</f>
        <v>0</v>
      </c>
      <c r="Z75" s="125">
        <f t="shared" ca="1" si="381"/>
        <v>0</v>
      </c>
      <c r="AA75" s="125">
        <f t="shared" ca="1" si="382"/>
        <v>0</v>
      </c>
      <c r="AB75" s="37"/>
      <c r="AC75" s="125">
        <f ca="1">CONVERT(INDEX(OFFSET('Measure Inputs'!$AE$7,,,InputRows),$C75),'Measure Inputs'!$AE$6,AC$8)*$L75</f>
        <v>0</v>
      </c>
      <c r="AD75" s="125">
        <f t="shared" ca="1" si="383"/>
        <v>0</v>
      </c>
      <c r="AE75" s="125">
        <f t="shared" ca="1" si="384"/>
        <v>0</v>
      </c>
      <c r="AF75" s="37"/>
      <c r="AG75" s="96">
        <f ca="1">INDEX(OFFSET('Measure Inputs'!$R$7,,,InputRows),$C75)</f>
        <v>15</v>
      </c>
      <c r="AH75" s="96">
        <f ca="1">INDEX(OFFSET('Measure Inputs'!$S$7,,,InputRows),$C75)</f>
        <v>0</v>
      </c>
      <c r="AI75" s="96">
        <f t="shared" ca="1" si="385"/>
        <v>0</v>
      </c>
      <c r="AJ75" s="99">
        <f ca="1">INDEX(OFFSET('Measure Inputs'!$T$7,,,InputRows),$C75)*$L75*$N75*$O75</f>
        <v>0</v>
      </c>
      <c r="AK75" s="99">
        <f ca="1">INDEX(OFFSET('Measure Inputs'!$U$7,,,InputRows),$C75)*$L75*$N75*$O75</f>
        <v>0</v>
      </c>
      <c r="AL75" s="99">
        <f ca="1">INDEX(OFFSET('Measure Inputs'!$V$7,,,InputRows),$C75)*$L75*$N75*$O75</f>
        <v>0</v>
      </c>
      <c r="AM75" s="99">
        <f ca="1">INDEX(OFFSET('Measure Inputs'!$W$7,,,InputRows),$C75)*$L75*$N75*$O75</f>
        <v>0</v>
      </c>
      <c r="AN75" s="99">
        <f ca="1">INDEX(OFFSET('Measure Inputs'!$X$7,,,InputRows),$C75)*$L75</f>
        <v>0</v>
      </c>
      <c r="AO75" s="99"/>
      <c r="AP75" s="99">
        <f t="shared" ca="1" si="386"/>
        <v>0</v>
      </c>
      <c r="AQ75" s="37"/>
      <c r="AR75" s="99">
        <f ca="1">SUMPRODUCT(--($CX$9:$EX$9=$H75)*$AJ75,'General Inputs'!$K$40:$BK$40)+SUMPRODUCT(--($CX$9:$EX$9=$H75+$AH75)*-$AK75,'General Inputs'!$K$43:$BK$43)</f>
        <v>0</v>
      </c>
      <c r="AS75" s="99">
        <f ca="1">CONVERT(SUMPRODUCT($CX75:$EX75,'General Inputs'!$K$29:$BK$29,'General Inputs'!$K$40:$BK$40)*$M75,$Q$8,'General Inputs'!$E$17)</f>
        <v>0</v>
      </c>
      <c r="AT75" s="99">
        <f ca="1">SUMPRODUCT(--($CX$9:$EX$9=$H75)*$AN75,'General Inputs'!$K$40:$BK$40)</f>
        <v>0</v>
      </c>
      <c r="AU75" s="99">
        <f>SUMPRODUCT(--($CX$9:$EX$9=$H75)*$AO75,'General Inputs'!$K$40:$BK$40)</f>
        <v>0</v>
      </c>
      <c r="AV75" s="99">
        <f ca="1">CONVERT(SUMPRODUCT($CX75:$EX75,'General Inputs'!$K$40:$BK$40,OFFSET('General Inputs'!$K$34:$BK$34,MATCH($D75,'General Inputs'!$J$34:$J$35,0)-1,)),$Q$8,'General Inputs'!$G$32)</f>
        <v>0</v>
      </c>
      <c r="AW75" s="99">
        <f ca="1">CONVERT(SUMPRODUCT($CX75:$EX75,'General Inputs'!$K$27:$BK$27,'General Inputs'!$K$40:$BK$40)*$M75,$Q$8,'General Inputs'!$E$17)</f>
        <v>0</v>
      </c>
      <c r="AX75" s="99">
        <f ca="1">CONVERT(SUMPRODUCT($EZ75:$GZ75,'General Inputs'!$K$28:$BK$28,'General Inputs'!$K$40:$BK$40)*$M75,$Q$8,'General Inputs'!$E$17)</f>
        <v>0</v>
      </c>
      <c r="AY75" s="97">
        <f ca="1">SUMPRODUCT($CX75:$EX75,'General Inputs'!$K$40:$BK$40)</f>
        <v>0</v>
      </c>
      <c r="AZ75" s="37"/>
      <c r="BA75" s="99">
        <f t="shared" ca="1" si="387"/>
        <v>0</v>
      </c>
      <c r="BB75" s="101" t="e">
        <f t="shared" ca="1" si="388"/>
        <v>#DIV/0!</v>
      </c>
      <c r="BC75" s="99">
        <f t="shared" ca="1" si="309"/>
        <v>0</v>
      </c>
      <c r="BD75" s="99">
        <f t="shared" ca="1" si="310"/>
        <v>0</v>
      </c>
      <c r="BE75" s="99">
        <f t="shared" ca="1" si="311"/>
        <v>0</v>
      </c>
      <c r="BF75" s="99">
        <f t="shared" ca="1" si="312"/>
        <v>0</v>
      </c>
      <c r="BG75" s="99">
        <f t="shared" si="313"/>
        <v>0</v>
      </c>
      <c r="BH75" s="99">
        <f t="shared" ca="1" si="314"/>
        <v>0</v>
      </c>
      <c r="BI75" s="37"/>
      <c r="BJ75" s="99">
        <f t="shared" ca="1" si="389"/>
        <v>0</v>
      </c>
      <c r="BK75" s="101" t="e">
        <f t="shared" ca="1" si="390"/>
        <v>#DIV/0!</v>
      </c>
      <c r="BL75" s="99">
        <f t="shared" ca="1" si="315"/>
        <v>0</v>
      </c>
      <c r="BM75" s="99">
        <f t="shared" ca="1" si="165"/>
        <v>0</v>
      </c>
      <c r="BN75" s="99">
        <f t="shared" ca="1" si="316"/>
        <v>0</v>
      </c>
      <c r="BO75" s="99">
        <f t="shared" ca="1" si="317"/>
        <v>0</v>
      </c>
      <c r="BP75" s="99">
        <f t="shared" ca="1" si="318"/>
        <v>0</v>
      </c>
      <c r="BQ75" s="99">
        <f t="shared" si="319"/>
        <v>0</v>
      </c>
      <c r="BR75" s="99">
        <f t="shared" ca="1" si="320"/>
        <v>0</v>
      </c>
      <c r="BS75" s="37"/>
      <c r="BT75" s="99">
        <f t="shared" ca="1" si="391"/>
        <v>0</v>
      </c>
      <c r="BU75" s="101" t="e">
        <f t="shared" ca="1" si="392"/>
        <v>#DIV/0!</v>
      </c>
      <c r="BV75" s="101" t="e">
        <f t="shared" ca="1" si="321"/>
        <v>#DIV/0!</v>
      </c>
      <c r="BW75" s="99">
        <f t="shared" ca="1" si="322"/>
        <v>0</v>
      </c>
      <c r="BX75" s="99">
        <f t="shared" ca="1" si="323"/>
        <v>0</v>
      </c>
      <c r="BY75" s="99">
        <f t="shared" ca="1" si="324"/>
        <v>0</v>
      </c>
      <c r="BZ75" s="99">
        <f t="shared" ca="1" si="325"/>
        <v>0</v>
      </c>
      <c r="CA75" s="99">
        <f t="shared" ca="1" si="326"/>
        <v>0</v>
      </c>
      <c r="CB75" s="37"/>
      <c r="CC75" s="99">
        <f t="shared" ca="1" si="393"/>
        <v>0</v>
      </c>
      <c r="CD75" s="101" t="e">
        <f t="shared" ca="1" si="394"/>
        <v>#DIV/0!</v>
      </c>
      <c r="CE75" s="102" t="e">
        <f t="shared" ca="1" si="327"/>
        <v>#DIV/0!</v>
      </c>
      <c r="CF75" s="99">
        <f t="shared" ca="1" si="328"/>
        <v>0</v>
      </c>
      <c r="CG75" s="99">
        <f t="shared" ca="1" si="329"/>
        <v>0</v>
      </c>
      <c r="CH75" s="99">
        <f t="shared" ca="1" si="330"/>
        <v>0</v>
      </c>
      <c r="CI75" s="99">
        <f t="shared" ca="1" si="418"/>
        <v>0</v>
      </c>
      <c r="CJ75" s="99">
        <f t="shared" ca="1" si="419"/>
        <v>0</v>
      </c>
      <c r="CK75" s="99">
        <f t="shared" si="331"/>
        <v>0</v>
      </c>
      <c r="CL75" s="37"/>
      <c r="CM75" s="99">
        <f t="shared" ca="1" si="395"/>
        <v>0</v>
      </c>
      <c r="CN75" s="101" t="e">
        <f t="shared" ca="1" si="396"/>
        <v>#DIV/0!</v>
      </c>
      <c r="CO75" s="126"/>
      <c r="CP75" s="99">
        <f t="shared" ca="1" si="332"/>
        <v>0</v>
      </c>
      <c r="CQ75" s="99">
        <f t="shared" ca="1" si="333"/>
        <v>0</v>
      </c>
      <c r="CR75" s="99">
        <f t="shared" ca="1" si="334"/>
        <v>0</v>
      </c>
      <c r="CS75" s="99">
        <f t="shared" ca="1" si="420"/>
        <v>0</v>
      </c>
      <c r="CT75" s="99">
        <f t="shared" ca="1" si="335"/>
        <v>0</v>
      </c>
      <c r="CU75" s="99">
        <f t="shared" ca="1" si="336"/>
        <v>0</v>
      </c>
      <c r="CV75" s="99">
        <f t="shared" si="337"/>
        <v>0</v>
      </c>
      <c r="CW75" s="37"/>
      <c r="CX75" s="48">
        <f t="shared" ca="1" si="414"/>
        <v>0</v>
      </c>
      <c r="CY75" s="48">
        <f t="shared" ca="1" si="414"/>
        <v>0</v>
      </c>
      <c r="CZ75" s="48">
        <f t="shared" ca="1" si="414"/>
        <v>0</v>
      </c>
      <c r="DA75" s="48">
        <f t="shared" ca="1" si="414"/>
        <v>0</v>
      </c>
      <c r="DB75" s="48">
        <f t="shared" ca="1" si="414"/>
        <v>0</v>
      </c>
      <c r="DC75" s="48">
        <f t="shared" ca="1" si="414"/>
        <v>0</v>
      </c>
      <c r="DD75" s="48">
        <f t="shared" ca="1" si="414"/>
        <v>0</v>
      </c>
      <c r="DE75" s="48">
        <f t="shared" ca="1" si="414"/>
        <v>0</v>
      </c>
      <c r="DF75" s="48">
        <f t="shared" ca="1" si="414"/>
        <v>0</v>
      </c>
      <c r="DG75" s="48">
        <f t="shared" ca="1" si="414"/>
        <v>0</v>
      </c>
      <c r="DH75" s="48">
        <f t="shared" ca="1" si="414"/>
        <v>0</v>
      </c>
      <c r="DI75" s="48">
        <f t="shared" ca="1" si="414"/>
        <v>0</v>
      </c>
      <c r="DJ75" s="48">
        <f t="shared" ca="1" si="414"/>
        <v>0</v>
      </c>
      <c r="DK75" s="48">
        <f t="shared" ca="1" si="414"/>
        <v>0</v>
      </c>
      <c r="DL75" s="48">
        <f t="shared" ca="1" si="414"/>
        <v>0</v>
      </c>
      <c r="DM75" s="48">
        <f t="shared" ca="1" si="408"/>
        <v>0</v>
      </c>
      <c r="DN75" s="48">
        <f t="shared" ca="1" si="408"/>
        <v>0</v>
      </c>
      <c r="DO75" s="48">
        <f t="shared" ca="1" si="408"/>
        <v>0</v>
      </c>
      <c r="DP75" s="48">
        <f t="shared" ca="1" si="408"/>
        <v>0</v>
      </c>
      <c r="DQ75" s="48">
        <f t="shared" ca="1" si="408"/>
        <v>0</v>
      </c>
      <c r="DR75" s="48">
        <f t="shared" ca="1" si="408"/>
        <v>0</v>
      </c>
      <c r="DS75" s="48">
        <f t="shared" ca="1" si="408"/>
        <v>0</v>
      </c>
      <c r="DT75" s="48">
        <f t="shared" ca="1" si="408"/>
        <v>0</v>
      </c>
      <c r="DU75" s="48">
        <f t="shared" ca="1" si="408"/>
        <v>0</v>
      </c>
      <c r="DV75" s="48">
        <f t="shared" ca="1" si="408"/>
        <v>0</v>
      </c>
      <c r="DW75" s="48">
        <f t="shared" ca="1" si="408"/>
        <v>0</v>
      </c>
      <c r="DX75" s="48">
        <f t="shared" ca="1" si="408"/>
        <v>0</v>
      </c>
      <c r="DY75" s="48">
        <f t="shared" ca="1" si="408"/>
        <v>0</v>
      </c>
      <c r="DZ75" s="48">
        <f t="shared" ca="1" si="408"/>
        <v>0</v>
      </c>
      <c r="EA75" s="48">
        <f t="shared" ref="EA75:EP91" ca="1" si="421">IF(AND($H75&lt;=EA$9,$H75+$AG75&gt;EA$9),IF(AND($H75+$AH75&lt;=EA$9,$AH75&gt;0),$W75,$S75),0)</f>
        <v>0</v>
      </c>
      <c r="EB75" s="48">
        <f t="shared" ca="1" si="421"/>
        <v>0</v>
      </c>
      <c r="EC75" s="48">
        <f t="shared" ca="1" si="409"/>
        <v>0</v>
      </c>
      <c r="ED75" s="48">
        <f t="shared" ca="1" si="409"/>
        <v>0</v>
      </c>
      <c r="EE75" s="48">
        <f t="shared" ca="1" si="409"/>
        <v>0</v>
      </c>
      <c r="EF75" s="48">
        <f t="shared" ca="1" si="409"/>
        <v>0</v>
      </c>
      <c r="EG75" s="48">
        <f t="shared" ca="1" si="409"/>
        <v>0</v>
      </c>
      <c r="EH75" s="48">
        <f t="shared" ca="1" si="409"/>
        <v>0</v>
      </c>
      <c r="EI75" s="48">
        <f t="shared" ca="1" si="409"/>
        <v>0</v>
      </c>
      <c r="EJ75" s="48">
        <f t="shared" ca="1" si="409"/>
        <v>0</v>
      </c>
      <c r="EK75" s="48">
        <f t="shared" ca="1" si="409"/>
        <v>0</v>
      </c>
      <c r="EL75" s="48">
        <f t="shared" ca="1" si="409"/>
        <v>0</v>
      </c>
      <c r="EM75" s="48">
        <f t="shared" ca="1" si="409"/>
        <v>0</v>
      </c>
      <c r="EN75" s="48">
        <f t="shared" ca="1" si="409"/>
        <v>0</v>
      </c>
      <c r="EO75" s="48">
        <f t="shared" ca="1" si="409"/>
        <v>0</v>
      </c>
      <c r="EP75" s="48">
        <f t="shared" ca="1" si="409"/>
        <v>0</v>
      </c>
      <c r="EQ75" s="48">
        <f t="shared" ref="EQ75:ER100" ca="1" si="422">IF(AND($H75&lt;=EQ$9,$H75+$AG75&gt;EQ$9),IF(AND($H75+$AH75&lt;=EQ$9,$AH75&gt;0),$W75,$S75),0)</f>
        <v>0</v>
      </c>
      <c r="ER75" s="48">
        <f t="shared" ca="1" si="422"/>
        <v>0</v>
      </c>
      <c r="ES75" s="48">
        <f t="shared" ca="1" si="410"/>
        <v>0</v>
      </c>
      <c r="ET75" s="48">
        <f t="shared" ca="1" si="400"/>
        <v>0</v>
      </c>
      <c r="EU75" s="48">
        <f t="shared" ca="1" si="400"/>
        <v>0</v>
      </c>
      <c r="EV75" s="48">
        <f t="shared" ca="1" si="400"/>
        <v>0</v>
      </c>
      <c r="EW75" s="48">
        <f t="shared" ca="1" si="400"/>
        <v>0</v>
      </c>
      <c r="EX75" s="48">
        <f t="shared" ca="1" si="400"/>
        <v>0</v>
      </c>
      <c r="EY75" s="68"/>
      <c r="EZ75" s="48">
        <f t="shared" ca="1" si="415"/>
        <v>0</v>
      </c>
      <c r="FA75" s="48">
        <f t="shared" ca="1" si="415"/>
        <v>0</v>
      </c>
      <c r="FB75" s="48">
        <f t="shared" ca="1" si="415"/>
        <v>0</v>
      </c>
      <c r="FC75" s="48">
        <f t="shared" ca="1" si="415"/>
        <v>0</v>
      </c>
      <c r="FD75" s="48">
        <f t="shared" ca="1" si="415"/>
        <v>0</v>
      </c>
      <c r="FE75" s="48">
        <f t="shared" ca="1" si="415"/>
        <v>0</v>
      </c>
      <c r="FF75" s="48">
        <f t="shared" ca="1" si="415"/>
        <v>0</v>
      </c>
      <c r="FG75" s="48">
        <f t="shared" ca="1" si="415"/>
        <v>0</v>
      </c>
      <c r="FH75" s="48">
        <f t="shared" ca="1" si="415"/>
        <v>0</v>
      </c>
      <c r="FI75" s="48">
        <f t="shared" ca="1" si="415"/>
        <v>0</v>
      </c>
      <c r="FJ75" s="48">
        <f t="shared" ca="1" si="415"/>
        <v>0</v>
      </c>
      <c r="FK75" s="48">
        <f t="shared" ca="1" si="415"/>
        <v>0</v>
      </c>
      <c r="FL75" s="48">
        <f t="shared" ca="1" si="415"/>
        <v>0</v>
      </c>
      <c r="FM75" s="48">
        <f t="shared" ca="1" si="415"/>
        <v>0</v>
      </c>
      <c r="FN75" s="48">
        <f t="shared" ca="1" si="415"/>
        <v>0</v>
      </c>
      <c r="FO75" s="48">
        <f t="shared" ca="1" si="411"/>
        <v>0</v>
      </c>
      <c r="FP75" s="48">
        <f t="shared" ca="1" si="411"/>
        <v>0</v>
      </c>
      <c r="FQ75" s="48">
        <f t="shared" ca="1" si="411"/>
        <v>0</v>
      </c>
      <c r="FR75" s="48">
        <f t="shared" ca="1" si="411"/>
        <v>0</v>
      </c>
      <c r="FS75" s="48">
        <f t="shared" ca="1" si="411"/>
        <v>0</v>
      </c>
      <c r="FT75" s="48">
        <f t="shared" ca="1" si="411"/>
        <v>0</v>
      </c>
      <c r="FU75" s="48">
        <f t="shared" ca="1" si="411"/>
        <v>0</v>
      </c>
      <c r="FV75" s="48">
        <f t="shared" ca="1" si="411"/>
        <v>0</v>
      </c>
      <c r="FW75" s="48">
        <f t="shared" ca="1" si="411"/>
        <v>0</v>
      </c>
      <c r="FX75" s="48">
        <f t="shared" ca="1" si="411"/>
        <v>0</v>
      </c>
      <c r="FY75" s="48">
        <f t="shared" ca="1" si="411"/>
        <v>0</v>
      </c>
      <c r="FZ75" s="48">
        <f t="shared" ca="1" si="411"/>
        <v>0</v>
      </c>
      <c r="GA75" s="48">
        <f t="shared" ca="1" si="411"/>
        <v>0</v>
      </c>
      <c r="GB75" s="48">
        <f t="shared" ca="1" si="411"/>
        <v>0</v>
      </c>
      <c r="GC75" s="48">
        <f t="shared" ref="GC75:GR91" ca="1" si="423">IF(AND($H75&lt;=GC$9,$H75+$AG75&gt;GC$9),IF(AND($H75+$AH75&lt;=GC$9,$AH75&gt;0),$AE75,$AA75),0)</f>
        <v>0</v>
      </c>
      <c r="GD75" s="48">
        <f t="shared" ca="1" si="423"/>
        <v>0</v>
      </c>
      <c r="GE75" s="48">
        <f t="shared" ca="1" si="412"/>
        <v>0</v>
      </c>
      <c r="GF75" s="48">
        <f t="shared" ca="1" si="412"/>
        <v>0</v>
      </c>
      <c r="GG75" s="48">
        <f t="shared" ca="1" si="412"/>
        <v>0</v>
      </c>
      <c r="GH75" s="48">
        <f t="shared" ca="1" si="412"/>
        <v>0</v>
      </c>
      <c r="GI75" s="48">
        <f t="shared" ca="1" si="412"/>
        <v>0</v>
      </c>
      <c r="GJ75" s="48">
        <f t="shared" ca="1" si="412"/>
        <v>0</v>
      </c>
      <c r="GK75" s="48">
        <f t="shared" ca="1" si="412"/>
        <v>0</v>
      </c>
      <c r="GL75" s="48">
        <f t="shared" ca="1" si="412"/>
        <v>0</v>
      </c>
      <c r="GM75" s="48">
        <f t="shared" ca="1" si="412"/>
        <v>0</v>
      </c>
      <c r="GN75" s="48">
        <f t="shared" ca="1" si="412"/>
        <v>0</v>
      </c>
      <c r="GO75" s="48">
        <f t="shared" ca="1" si="412"/>
        <v>0</v>
      </c>
      <c r="GP75" s="48">
        <f t="shared" ca="1" si="412"/>
        <v>0</v>
      </c>
      <c r="GQ75" s="48">
        <f t="shared" ca="1" si="412"/>
        <v>0</v>
      </c>
      <c r="GR75" s="48">
        <f t="shared" ca="1" si="412"/>
        <v>0</v>
      </c>
      <c r="GS75" s="48">
        <f t="shared" ref="GS75:GT100" ca="1" si="424">IF(AND($H75&lt;=GS$9,$H75+$AG75&gt;GS$9),IF(AND($H75+$AH75&lt;=GS$9,$AH75&gt;0),$AE75,$AA75),0)</f>
        <v>0</v>
      </c>
      <c r="GT75" s="48">
        <f t="shared" ca="1" si="424"/>
        <v>0</v>
      </c>
      <c r="GU75" s="48">
        <f t="shared" ca="1" si="413"/>
        <v>0</v>
      </c>
      <c r="GV75" s="48">
        <f t="shared" ca="1" si="404"/>
        <v>0</v>
      </c>
      <c r="GW75" s="48">
        <f t="shared" ca="1" si="404"/>
        <v>0</v>
      </c>
      <c r="GX75" s="48">
        <f t="shared" ca="1" si="404"/>
        <v>0</v>
      </c>
      <c r="GY75" s="48">
        <f t="shared" ca="1" si="404"/>
        <v>0</v>
      </c>
      <c r="GZ75" s="48">
        <f t="shared" ca="1" si="404"/>
        <v>0</v>
      </c>
      <c r="HA75" s="68"/>
      <c r="HB75" s="148" t="str">
        <f t="shared" ca="1" si="416"/>
        <v>n/a</v>
      </c>
      <c r="HC75" s="148" t="str">
        <f t="shared" ca="1" si="405"/>
        <v>n/a</v>
      </c>
      <c r="HD75" s="148" t="str">
        <f t="shared" ca="1" si="417"/>
        <v>n/a</v>
      </c>
      <c r="HE75" s="148" t="str">
        <f t="shared" ca="1" si="406"/>
        <v>n/a</v>
      </c>
      <c r="HF75" s="148" t="str">
        <f t="shared" ca="1" si="407"/>
        <v>n/a</v>
      </c>
      <c r="HG75" s="146"/>
      <c r="HH75" s="147"/>
      <c r="HI75" s="147"/>
      <c r="HJ75" s="147"/>
      <c r="HK75" s="148"/>
      <c r="HL75" s="147"/>
      <c r="HM75" s="147"/>
      <c r="HN75" s="147"/>
      <c r="HO75" s="148"/>
      <c r="HP75" s="146"/>
      <c r="HQ75" s="147"/>
      <c r="HR75" s="147"/>
      <c r="HS75" s="147"/>
      <c r="HT75" s="148"/>
      <c r="HU75" s="147"/>
      <c r="HV75" s="147"/>
      <c r="HW75" s="147"/>
      <c r="HX75" s="148"/>
      <c r="HY75" s="149"/>
      <c r="HZ75" s="148"/>
      <c r="IA75" s="148"/>
      <c r="IB75" s="150"/>
      <c r="IC75" s="148"/>
      <c r="ID75" s="150"/>
      <c r="IE75" s="148"/>
      <c r="IF75" s="151"/>
    </row>
    <row r="76" spans="1:240" s="36" customFormat="1" ht="14.45" customHeight="1">
      <c r="A76" s="39"/>
      <c r="B76" s="50" t="str">
        <f t="shared" si="376"/>
        <v>C&amp;I_C&amp;I Prescriptive_Lighting_High Bay Fluorescent Fixture w/ HE Electronic Ballast (T8 6-8 lamp)_2017_Actual</v>
      </c>
      <c r="C76" s="50">
        <f>INDEX('Measure Inputs'!$D:$D,MATCH($B76,'Measure Inputs'!$B:$B,0))</f>
        <v>40</v>
      </c>
      <c r="D76" s="51" t="str">
        <f>'Measure Inputs'!G46</f>
        <v>C&amp;I</v>
      </c>
      <c r="E76" s="51" t="str">
        <f>'Measure Inputs'!H46</f>
        <v>C&amp;I Prescriptive</v>
      </c>
      <c r="F76" s="51" t="str">
        <f>'Measure Inputs'!I46</f>
        <v>Lighting</v>
      </c>
      <c r="G76" s="51" t="str">
        <f>'Measure Inputs'!J46</f>
        <v>High Bay Fluorescent Fixture w/ HE Electronic Ballast (T8 6-8 lamp)</v>
      </c>
      <c r="H76" s="51">
        <f>'Measure Inputs'!K46</f>
        <v>2017</v>
      </c>
      <c r="I76" s="51" t="str">
        <f>'Measure Inputs'!L46</f>
        <v>Actual</v>
      </c>
      <c r="J76" s="37"/>
      <c r="K76" s="98" t="str">
        <f ca="1">INDEX(OFFSET('Measure Inputs'!$O$7,,,InputRows),$C76)</f>
        <v>Units</v>
      </c>
      <c r="L76" s="38">
        <f ca="1">INDEX(OFFSET('Measure Inputs'!$Q$7,,,InputRows),$C76)</f>
        <v>0</v>
      </c>
      <c r="M76" s="165">
        <f>INDEX('General Inputs'!$E$14:$E$15,MATCH(D76,'General Inputs'!$D$14:$D$15,0))</f>
        <v>1.0469999999999999</v>
      </c>
      <c r="N76" s="54">
        <f ca="1">INDEX(OFFSET('Measure Inputs'!$Y$7,,,InputRows),$C76)</f>
        <v>1</v>
      </c>
      <c r="O76" s="54">
        <f ca="1">INDEX(OFFSET('Measure Inputs'!$Z$7,,,InputRows),$C76)</f>
        <v>1</v>
      </c>
      <c r="P76" s="37"/>
      <c r="Q76" s="125">
        <f ca="1">CONVERT(INDEX(OFFSET('Measure Inputs'!$AB$7,,,InputRows),$C76),'Measure Inputs'!$AB$6,Q$8)*$L76</f>
        <v>0</v>
      </c>
      <c r="R76" s="125">
        <f t="shared" ca="1" si="377"/>
        <v>0</v>
      </c>
      <c r="S76" s="125">
        <f t="shared" ca="1" si="378"/>
        <v>0</v>
      </c>
      <c r="T76" s="37"/>
      <c r="U76" s="125">
        <f ca="1">CONVERT(INDEX(OFFSET('Measure Inputs'!$AD$7,,,InputRows),$C76),'Measure Inputs'!$AD$6,U$8)*$L76</f>
        <v>0</v>
      </c>
      <c r="V76" s="125">
        <f t="shared" ca="1" si="379"/>
        <v>0</v>
      </c>
      <c r="W76" s="125">
        <f t="shared" ca="1" si="380"/>
        <v>0</v>
      </c>
      <c r="X76" s="37"/>
      <c r="Y76" s="125">
        <f ca="1">CONVERT(INDEX(OFFSET('Measure Inputs'!$AC$7,,,InputRows),$C76),'Measure Inputs'!$AC$6,Y$8)*$L76</f>
        <v>0</v>
      </c>
      <c r="Z76" s="125">
        <f t="shared" ca="1" si="381"/>
        <v>0</v>
      </c>
      <c r="AA76" s="125">
        <f t="shared" ca="1" si="382"/>
        <v>0</v>
      </c>
      <c r="AB76" s="37"/>
      <c r="AC76" s="125">
        <f ca="1">CONVERT(INDEX(OFFSET('Measure Inputs'!$AE$7,,,InputRows),$C76),'Measure Inputs'!$AE$6,AC$8)*$L76</f>
        <v>0</v>
      </c>
      <c r="AD76" s="125">
        <f t="shared" ca="1" si="383"/>
        <v>0</v>
      </c>
      <c r="AE76" s="125">
        <f t="shared" ca="1" si="384"/>
        <v>0</v>
      </c>
      <c r="AF76" s="37"/>
      <c r="AG76" s="96">
        <f ca="1">INDEX(OFFSET('Measure Inputs'!$R$7,,,InputRows),$C76)</f>
        <v>15</v>
      </c>
      <c r="AH76" s="96">
        <f ca="1">INDEX(OFFSET('Measure Inputs'!$S$7,,,InputRows),$C76)</f>
        <v>0</v>
      </c>
      <c r="AI76" s="96">
        <f t="shared" ca="1" si="385"/>
        <v>0</v>
      </c>
      <c r="AJ76" s="99">
        <f ca="1">INDEX(OFFSET('Measure Inputs'!$T$7,,,InputRows),$C76)*$L76*$N76*$O76</f>
        <v>0</v>
      </c>
      <c r="AK76" s="99">
        <f ca="1">INDEX(OFFSET('Measure Inputs'!$U$7,,,InputRows),$C76)*$L76*$N76*$O76</f>
        <v>0</v>
      </c>
      <c r="AL76" s="99">
        <f ca="1">INDEX(OFFSET('Measure Inputs'!$V$7,,,InputRows),$C76)*$L76*$N76*$O76</f>
        <v>0</v>
      </c>
      <c r="AM76" s="99">
        <f ca="1">INDEX(OFFSET('Measure Inputs'!$W$7,,,InputRows),$C76)*$L76*$N76*$O76</f>
        <v>0</v>
      </c>
      <c r="AN76" s="99">
        <f ca="1">INDEX(OFFSET('Measure Inputs'!$X$7,,,InputRows),$C76)*$L76</f>
        <v>0</v>
      </c>
      <c r="AO76" s="99"/>
      <c r="AP76" s="99">
        <f t="shared" ca="1" si="386"/>
        <v>0</v>
      </c>
      <c r="AQ76" s="37"/>
      <c r="AR76" s="99">
        <f ca="1">SUMPRODUCT(--($CX$9:$EX$9=$H76)*$AJ76,'General Inputs'!$K$40:$BK$40)+SUMPRODUCT(--($CX$9:$EX$9=$H76+$AH76)*-$AK76,'General Inputs'!$K$43:$BK$43)</f>
        <v>0</v>
      </c>
      <c r="AS76" s="99">
        <f ca="1">CONVERT(SUMPRODUCT($CX76:$EX76,'General Inputs'!$K$29:$BK$29,'General Inputs'!$K$40:$BK$40)*$M76,$Q$8,'General Inputs'!$E$17)</f>
        <v>0</v>
      </c>
      <c r="AT76" s="99">
        <f ca="1">SUMPRODUCT(--($CX$9:$EX$9=$H76)*$AN76,'General Inputs'!$K$40:$BK$40)</f>
        <v>0</v>
      </c>
      <c r="AU76" s="99">
        <f>SUMPRODUCT(--($CX$9:$EX$9=$H76)*$AO76,'General Inputs'!$K$40:$BK$40)</f>
        <v>0</v>
      </c>
      <c r="AV76" s="99">
        <f ca="1">CONVERT(SUMPRODUCT($CX76:$EX76,'General Inputs'!$K$40:$BK$40,OFFSET('General Inputs'!$K$34:$BK$34,MATCH($D76,'General Inputs'!$J$34:$J$35,0)-1,)),$Q$8,'General Inputs'!$G$32)</f>
        <v>0</v>
      </c>
      <c r="AW76" s="99">
        <f ca="1">CONVERT(SUMPRODUCT($CX76:$EX76,'General Inputs'!$K$27:$BK$27,'General Inputs'!$K$40:$BK$40)*$M76,$Q$8,'General Inputs'!$E$17)</f>
        <v>0</v>
      </c>
      <c r="AX76" s="99">
        <f ca="1">CONVERT(SUMPRODUCT($EZ76:$GZ76,'General Inputs'!$K$28:$BK$28,'General Inputs'!$K$40:$BK$40)*$M76,$Q$8,'General Inputs'!$E$17)</f>
        <v>0</v>
      </c>
      <c r="AY76" s="97">
        <f ca="1">SUMPRODUCT($CX76:$EX76,'General Inputs'!$K$40:$BK$40)</f>
        <v>0</v>
      </c>
      <c r="AZ76" s="37"/>
      <c r="BA76" s="99">
        <f t="shared" ca="1" si="387"/>
        <v>0</v>
      </c>
      <c r="BB76" s="101" t="e">
        <f t="shared" ca="1" si="388"/>
        <v>#DIV/0!</v>
      </c>
      <c r="BC76" s="99">
        <f t="shared" ca="1" si="309"/>
        <v>0</v>
      </c>
      <c r="BD76" s="99">
        <f t="shared" ca="1" si="310"/>
        <v>0</v>
      </c>
      <c r="BE76" s="99">
        <f t="shared" ca="1" si="311"/>
        <v>0</v>
      </c>
      <c r="BF76" s="99">
        <f t="shared" ca="1" si="312"/>
        <v>0</v>
      </c>
      <c r="BG76" s="99">
        <f t="shared" si="313"/>
        <v>0</v>
      </c>
      <c r="BH76" s="99">
        <f t="shared" ca="1" si="314"/>
        <v>0</v>
      </c>
      <c r="BI76" s="37"/>
      <c r="BJ76" s="99">
        <f t="shared" ca="1" si="389"/>
        <v>0</v>
      </c>
      <c r="BK76" s="101" t="e">
        <f t="shared" ca="1" si="390"/>
        <v>#DIV/0!</v>
      </c>
      <c r="BL76" s="99">
        <f t="shared" ca="1" si="315"/>
        <v>0</v>
      </c>
      <c r="BM76" s="99">
        <f t="shared" ca="1" si="165"/>
        <v>0</v>
      </c>
      <c r="BN76" s="99">
        <f t="shared" ca="1" si="316"/>
        <v>0</v>
      </c>
      <c r="BO76" s="99">
        <f t="shared" ca="1" si="317"/>
        <v>0</v>
      </c>
      <c r="BP76" s="99">
        <f t="shared" ca="1" si="318"/>
        <v>0</v>
      </c>
      <c r="BQ76" s="99">
        <f t="shared" si="319"/>
        <v>0</v>
      </c>
      <c r="BR76" s="99">
        <f t="shared" ca="1" si="320"/>
        <v>0</v>
      </c>
      <c r="BS76" s="37"/>
      <c r="BT76" s="99">
        <f t="shared" ca="1" si="391"/>
        <v>0</v>
      </c>
      <c r="BU76" s="101" t="e">
        <f t="shared" ca="1" si="392"/>
        <v>#DIV/0!</v>
      </c>
      <c r="BV76" s="101" t="e">
        <f t="shared" ca="1" si="321"/>
        <v>#DIV/0!</v>
      </c>
      <c r="BW76" s="99">
        <f t="shared" ca="1" si="322"/>
        <v>0</v>
      </c>
      <c r="BX76" s="99">
        <f t="shared" ca="1" si="323"/>
        <v>0</v>
      </c>
      <c r="BY76" s="99">
        <f t="shared" ca="1" si="324"/>
        <v>0</v>
      </c>
      <c r="BZ76" s="99">
        <f t="shared" ca="1" si="325"/>
        <v>0</v>
      </c>
      <c r="CA76" s="99">
        <f t="shared" ca="1" si="326"/>
        <v>0</v>
      </c>
      <c r="CB76" s="37"/>
      <c r="CC76" s="99">
        <f t="shared" ca="1" si="393"/>
        <v>0</v>
      </c>
      <c r="CD76" s="101" t="e">
        <f t="shared" ca="1" si="394"/>
        <v>#DIV/0!</v>
      </c>
      <c r="CE76" s="102" t="e">
        <f t="shared" ca="1" si="327"/>
        <v>#DIV/0!</v>
      </c>
      <c r="CF76" s="99">
        <f t="shared" ca="1" si="328"/>
        <v>0</v>
      </c>
      <c r="CG76" s="99">
        <f t="shared" ca="1" si="329"/>
        <v>0</v>
      </c>
      <c r="CH76" s="99">
        <f t="shared" ca="1" si="330"/>
        <v>0</v>
      </c>
      <c r="CI76" s="99">
        <f t="shared" ca="1" si="418"/>
        <v>0</v>
      </c>
      <c r="CJ76" s="99">
        <f t="shared" ca="1" si="419"/>
        <v>0</v>
      </c>
      <c r="CK76" s="99">
        <f t="shared" si="331"/>
        <v>0</v>
      </c>
      <c r="CL76" s="37"/>
      <c r="CM76" s="99">
        <f t="shared" ca="1" si="395"/>
        <v>0</v>
      </c>
      <c r="CN76" s="101" t="e">
        <f t="shared" ca="1" si="396"/>
        <v>#DIV/0!</v>
      </c>
      <c r="CO76" s="126"/>
      <c r="CP76" s="99">
        <f t="shared" ca="1" si="332"/>
        <v>0</v>
      </c>
      <c r="CQ76" s="99">
        <f t="shared" ca="1" si="333"/>
        <v>0</v>
      </c>
      <c r="CR76" s="99">
        <f t="shared" ca="1" si="334"/>
        <v>0</v>
      </c>
      <c r="CS76" s="99">
        <f t="shared" ca="1" si="420"/>
        <v>0</v>
      </c>
      <c r="CT76" s="99">
        <f t="shared" ca="1" si="335"/>
        <v>0</v>
      </c>
      <c r="CU76" s="99">
        <f t="shared" ca="1" si="336"/>
        <v>0</v>
      </c>
      <c r="CV76" s="99">
        <f t="shared" si="337"/>
        <v>0</v>
      </c>
      <c r="CW76" s="37"/>
      <c r="CX76" s="48">
        <f t="shared" ca="1" si="414"/>
        <v>0</v>
      </c>
      <c r="CY76" s="48">
        <f t="shared" ca="1" si="414"/>
        <v>0</v>
      </c>
      <c r="CZ76" s="48">
        <f t="shared" ca="1" si="414"/>
        <v>0</v>
      </c>
      <c r="DA76" s="48">
        <f t="shared" ca="1" si="414"/>
        <v>0</v>
      </c>
      <c r="DB76" s="48">
        <f t="shared" ca="1" si="414"/>
        <v>0</v>
      </c>
      <c r="DC76" s="48">
        <f t="shared" ca="1" si="414"/>
        <v>0</v>
      </c>
      <c r="DD76" s="48">
        <f t="shared" ca="1" si="414"/>
        <v>0</v>
      </c>
      <c r="DE76" s="48">
        <f t="shared" ca="1" si="414"/>
        <v>0</v>
      </c>
      <c r="DF76" s="48">
        <f t="shared" ca="1" si="414"/>
        <v>0</v>
      </c>
      <c r="DG76" s="48">
        <f t="shared" ca="1" si="414"/>
        <v>0</v>
      </c>
      <c r="DH76" s="48">
        <f t="shared" ca="1" si="414"/>
        <v>0</v>
      </c>
      <c r="DI76" s="48">
        <f t="shared" ca="1" si="414"/>
        <v>0</v>
      </c>
      <c r="DJ76" s="48">
        <f t="shared" ca="1" si="414"/>
        <v>0</v>
      </c>
      <c r="DK76" s="48">
        <f t="shared" ca="1" si="414"/>
        <v>0</v>
      </c>
      <c r="DL76" s="48">
        <f t="shared" ca="1" si="414"/>
        <v>0</v>
      </c>
      <c r="DM76" s="48">
        <f t="shared" ref="DM76:EB93" ca="1" si="425">IF(AND($H76&lt;=DM$9,$H76+$AG76&gt;DM$9),IF(AND($H76+$AH76&lt;=DM$9,$AH76&gt;0),$W76,$S76),0)</f>
        <v>0</v>
      </c>
      <c r="DN76" s="48">
        <f t="shared" ca="1" si="425"/>
        <v>0</v>
      </c>
      <c r="DO76" s="48">
        <f t="shared" ca="1" si="425"/>
        <v>0</v>
      </c>
      <c r="DP76" s="48">
        <f t="shared" ca="1" si="425"/>
        <v>0</v>
      </c>
      <c r="DQ76" s="48">
        <f t="shared" ca="1" si="425"/>
        <v>0</v>
      </c>
      <c r="DR76" s="48">
        <f t="shared" ca="1" si="425"/>
        <v>0</v>
      </c>
      <c r="DS76" s="48">
        <f t="shared" ca="1" si="425"/>
        <v>0</v>
      </c>
      <c r="DT76" s="48">
        <f t="shared" ca="1" si="425"/>
        <v>0</v>
      </c>
      <c r="DU76" s="48">
        <f t="shared" ca="1" si="425"/>
        <v>0</v>
      </c>
      <c r="DV76" s="48">
        <f t="shared" ca="1" si="425"/>
        <v>0</v>
      </c>
      <c r="DW76" s="48">
        <f t="shared" ca="1" si="425"/>
        <v>0</v>
      </c>
      <c r="DX76" s="48">
        <f t="shared" ca="1" si="425"/>
        <v>0</v>
      </c>
      <c r="DY76" s="48">
        <f t="shared" ca="1" si="425"/>
        <v>0</v>
      </c>
      <c r="DZ76" s="48">
        <f t="shared" ca="1" si="425"/>
        <v>0</v>
      </c>
      <c r="EA76" s="48">
        <f t="shared" ca="1" si="421"/>
        <v>0</v>
      </c>
      <c r="EB76" s="48">
        <f t="shared" ca="1" si="421"/>
        <v>0</v>
      </c>
      <c r="EC76" s="48">
        <f t="shared" ca="1" si="421"/>
        <v>0</v>
      </c>
      <c r="ED76" s="48">
        <f t="shared" ca="1" si="421"/>
        <v>0</v>
      </c>
      <c r="EE76" s="48">
        <f t="shared" ca="1" si="421"/>
        <v>0</v>
      </c>
      <c r="EF76" s="48">
        <f t="shared" ca="1" si="421"/>
        <v>0</v>
      </c>
      <c r="EG76" s="48">
        <f t="shared" ca="1" si="421"/>
        <v>0</v>
      </c>
      <c r="EH76" s="48">
        <f t="shared" ca="1" si="421"/>
        <v>0</v>
      </c>
      <c r="EI76" s="48">
        <f t="shared" ca="1" si="421"/>
        <v>0</v>
      </c>
      <c r="EJ76" s="48">
        <f t="shared" ca="1" si="421"/>
        <v>0</v>
      </c>
      <c r="EK76" s="48">
        <f t="shared" ca="1" si="421"/>
        <v>0</v>
      </c>
      <c r="EL76" s="48">
        <f t="shared" ca="1" si="421"/>
        <v>0</v>
      </c>
      <c r="EM76" s="48">
        <f t="shared" ca="1" si="421"/>
        <v>0</v>
      </c>
      <c r="EN76" s="48">
        <f t="shared" ca="1" si="421"/>
        <v>0</v>
      </c>
      <c r="EO76" s="48">
        <f t="shared" ca="1" si="421"/>
        <v>0</v>
      </c>
      <c r="EP76" s="48">
        <f t="shared" ca="1" si="421"/>
        <v>0</v>
      </c>
      <c r="EQ76" s="48">
        <f t="shared" ca="1" si="422"/>
        <v>0</v>
      </c>
      <c r="ER76" s="48">
        <f t="shared" ca="1" si="422"/>
        <v>0</v>
      </c>
      <c r="ES76" s="48">
        <f t="shared" ca="1" si="410"/>
        <v>0</v>
      </c>
      <c r="ET76" s="48">
        <f t="shared" ca="1" si="400"/>
        <v>0</v>
      </c>
      <c r="EU76" s="48">
        <f t="shared" ca="1" si="400"/>
        <v>0</v>
      </c>
      <c r="EV76" s="48">
        <f t="shared" ca="1" si="400"/>
        <v>0</v>
      </c>
      <c r="EW76" s="48">
        <f t="shared" ca="1" si="400"/>
        <v>0</v>
      </c>
      <c r="EX76" s="48">
        <f t="shared" ca="1" si="400"/>
        <v>0</v>
      </c>
      <c r="EY76" s="68"/>
      <c r="EZ76" s="48">
        <f t="shared" ca="1" si="415"/>
        <v>0</v>
      </c>
      <c r="FA76" s="48">
        <f t="shared" ca="1" si="415"/>
        <v>0</v>
      </c>
      <c r="FB76" s="48">
        <f t="shared" ca="1" si="415"/>
        <v>0</v>
      </c>
      <c r="FC76" s="48">
        <f t="shared" ca="1" si="415"/>
        <v>0</v>
      </c>
      <c r="FD76" s="48">
        <f t="shared" ca="1" si="415"/>
        <v>0</v>
      </c>
      <c r="FE76" s="48">
        <f t="shared" ca="1" si="415"/>
        <v>0</v>
      </c>
      <c r="FF76" s="48">
        <f t="shared" ca="1" si="415"/>
        <v>0</v>
      </c>
      <c r="FG76" s="48">
        <f t="shared" ca="1" si="415"/>
        <v>0</v>
      </c>
      <c r="FH76" s="48">
        <f t="shared" ca="1" si="415"/>
        <v>0</v>
      </c>
      <c r="FI76" s="48">
        <f t="shared" ca="1" si="415"/>
        <v>0</v>
      </c>
      <c r="FJ76" s="48">
        <f t="shared" ca="1" si="415"/>
        <v>0</v>
      </c>
      <c r="FK76" s="48">
        <f t="shared" ca="1" si="415"/>
        <v>0</v>
      </c>
      <c r="FL76" s="48">
        <f t="shared" ca="1" si="415"/>
        <v>0</v>
      </c>
      <c r="FM76" s="48">
        <f t="shared" ca="1" si="415"/>
        <v>0</v>
      </c>
      <c r="FN76" s="48">
        <f t="shared" ca="1" si="415"/>
        <v>0</v>
      </c>
      <c r="FO76" s="48">
        <f t="shared" ref="FO76:GD93" ca="1" si="426">IF(AND($H76&lt;=FO$9,$H76+$AG76&gt;FO$9),IF(AND($H76+$AH76&lt;=FO$9,$AH76&gt;0),$AE76,$AA76),0)</f>
        <v>0</v>
      </c>
      <c r="FP76" s="48">
        <f t="shared" ca="1" si="426"/>
        <v>0</v>
      </c>
      <c r="FQ76" s="48">
        <f t="shared" ca="1" si="426"/>
        <v>0</v>
      </c>
      <c r="FR76" s="48">
        <f t="shared" ca="1" si="426"/>
        <v>0</v>
      </c>
      <c r="FS76" s="48">
        <f t="shared" ca="1" si="426"/>
        <v>0</v>
      </c>
      <c r="FT76" s="48">
        <f t="shared" ca="1" si="426"/>
        <v>0</v>
      </c>
      <c r="FU76" s="48">
        <f t="shared" ca="1" si="426"/>
        <v>0</v>
      </c>
      <c r="FV76" s="48">
        <f t="shared" ca="1" si="426"/>
        <v>0</v>
      </c>
      <c r="FW76" s="48">
        <f t="shared" ca="1" si="426"/>
        <v>0</v>
      </c>
      <c r="FX76" s="48">
        <f t="shared" ca="1" si="426"/>
        <v>0</v>
      </c>
      <c r="FY76" s="48">
        <f t="shared" ca="1" si="426"/>
        <v>0</v>
      </c>
      <c r="FZ76" s="48">
        <f t="shared" ca="1" si="426"/>
        <v>0</v>
      </c>
      <c r="GA76" s="48">
        <f t="shared" ca="1" si="426"/>
        <v>0</v>
      </c>
      <c r="GB76" s="48">
        <f t="shared" ca="1" si="426"/>
        <v>0</v>
      </c>
      <c r="GC76" s="48">
        <f t="shared" ca="1" si="423"/>
        <v>0</v>
      </c>
      <c r="GD76" s="48">
        <f t="shared" ca="1" si="423"/>
        <v>0</v>
      </c>
      <c r="GE76" s="48">
        <f t="shared" ca="1" si="423"/>
        <v>0</v>
      </c>
      <c r="GF76" s="48">
        <f t="shared" ca="1" si="423"/>
        <v>0</v>
      </c>
      <c r="GG76" s="48">
        <f t="shared" ca="1" si="423"/>
        <v>0</v>
      </c>
      <c r="GH76" s="48">
        <f t="shared" ca="1" si="423"/>
        <v>0</v>
      </c>
      <c r="GI76" s="48">
        <f t="shared" ca="1" si="423"/>
        <v>0</v>
      </c>
      <c r="GJ76" s="48">
        <f t="shared" ca="1" si="423"/>
        <v>0</v>
      </c>
      <c r="GK76" s="48">
        <f t="shared" ca="1" si="423"/>
        <v>0</v>
      </c>
      <c r="GL76" s="48">
        <f t="shared" ca="1" si="423"/>
        <v>0</v>
      </c>
      <c r="GM76" s="48">
        <f t="shared" ca="1" si="423"/>
        <v>0</v>
      </c>
      <c r="GN76" s="48">
        <f t="shared" ca="1" si="423"/>
        <v>0</v>
      </c>
      <c r="GO76" s="48">
        <f t="shared" ca="1" si="423"/>
        <v>0</v>
      </c>
      <c r="GP76" s="48">
        <f t="shared" ca="1" si="423"/>
        <v>0</v>
      </c>
      <c r="GQ76" s="48">
        <f t="shared" ca="1" si="423"/>
        <v>0</v>
      </c>
      <c r="GR76" s="48">
        <f t="shared" ca="1" si="423"/>
        <v>0</v>
      </c>
      <c r="GS76" s="48">
        <f t="shared" ca="1" si="424"/>
        <v>0</v>
      </c>
      <c r="GT76" s="48">
        <f t="shared" ca="1" si="424"/>
        <v>0</v>
      </c>
      <c r="GU76" s="48">
        <f t="shared" ca="1" si="413"/>
        <v>0</v>
      </c>
      <c r="GV76" s="48">
        <f t="shared" ca="1" si="404"/>
        <v>0</v>
      </c>
      <c r="GW76" s="48">
        <f t="shared" ca="1" si="404"/>
        <v>0</v>
      </c>
      <c r="GX76" s="48">
        <f t="shared" ca="1" si="404"/>
        <v>0</v>
      </c>
      <c r="GY76" s="48">
        <f t="shared" ca="1" si="404"/>
        <v>0</v>
      </c>
      <c r="GZ76" s="48">
        <f t="shared" ca="1" si="404"/>
        <v>0</v>
      </c>
      <c r="HA76" s="68"/>
      <c r="HB76" s="148" t="str">
        <f t="shared" ca="1" si="416"/>
        <v>n/a</v>
      </c>
      <c r="HC76" s="148" t="str">
        <f t="shared" ca="1" si="405"/>
        <v>n/a</v>
      </c>
      <c r="HD76" s="148" t="str">
        <f t="shared" ca="1" si="417"/>
        <v>n/a</v>
      </c>
      <c r="HE76" s="148" t="str">
        <f t="shared" ca="1" si="406"/>
        <v>n/a</v>
      </c>
      <c r="HF76" s="148" t="str">
        <f t="shared" ca="1" si="407"/>
        <v>n/a</v>
      </c>
      <c r="HG76" s="146"/>
      <c r="HH76" s="147"/>
      <c r="HI76" s="147"/>
      <c r="HJ76" s="147"/>
      <c r="HK76" s="148"/>
      <c r="HL76" s="147"/>
      <c r="HM76" s="147"/>
      <c r="HN76" s="147"/>
      <c r="HO76" s="148"/>
      <c r="HP76" s="146"/>
      <c r="HQ76" s="147"/>
      <c r="HR76" s="147"/>
      <c r="HS76" s="147"/>
      <c r="HT76" s="148"/>
      <c r="HU76" s="147"/>
      <c r="HV76" s="147"/>
      <c r="HW76" s="147"/>
      <c r="HX76" s="148"/>
      <c r="HY76" s="149"/>
      <c r="HZ76" s="148"/>
      <c r="IA76" s="148"/>
      <c r="IB76" s="150"/>
      <c r="IC76" s="148"/>
      <c r="ID76" s="150"/>
      <c r="IE76" s="148"/>
      <c r="IF76" s="151"/>
    </row>
    <row r="77" spans="1:240" s="36" customFormat="1" ht="14.45" customHeight="1">
      <c r="A77" s="39"/>
      <c r="B77" s="50" t="str">
        <f t="shared" si="376"/>
        <v>C&amp;I_C&amp;I Prescriptive_Lighting_High Bay Fluorescent Fixture w/ HE Electronic Ballast (T8 12-16 lamp)_2017_Actual</v>
      </c>
      <c r="C77" s="50">
        <f>INDEX('Measure Inputs'!$D:$D,MATCH($B77,'Measure Inputs'!$B:$B,0))</f>
        <v>41</v>
      </c>
      <c r="D77" s="51" t="str">
        <f>'Measure Inputs'!G47</f>
        <v>C&amp;I</v>
      </c>
      <c r="E77" s="51" t="str">
        <f>'Measure Inputs'!H47</f>
        <v>C&amp;I Prescriptive</v>
      </c>
      <c r="F77" s="51" t="str">
        <f>'Measure Inputs'!I47</f>
        <v>Lighting</v>
      </c>
      <c r="G77" s="51" t="str">
        <f>'Measure Inputs'!J47</f>
        <v>High Bay Fluorescent Fixture w/ HE Electronic Ballast (T8 12-16 lamp)</v>
      </c>
      <c r="H77" s="51">
        <f>'Measure Inputs'!K47</f>
        <v>2017</v>
      </c>
      <c r="I77" s="51" t="str">
        <f>'Measure Inputs'!L47</f>
        <v>Actual</v>
      </c>
      <c r="J77" s="37"/>
      <c r="K77" s="98" t="str">
        <f ca="1">INDEX(OFFSET('Measure Inputs'!$O$7,,,InputRows),$C77)</f>
        <v>Units</v>
      </c>
      <c r="L77" s="38">
        <f ca="1">INDEX(OFFSET('Measure Inputs'!$Q$7,,,InputRows),$C77)</f>
        <v>0</v>
      </c>
      <c r="M77" s="165">
        <f>INDEX('General Inputs'!$E$14:$E$15,MATCH(D77,'General Inputs'!$D$14:$D$15,0))</f>
        <v>1.0469999999999999</v>
      </c>
      <c r="N77" s="54">
        <f ca="1">INDEX(OFFSET('Measure Inputs'!$Y$7,,,InputRows),$C77)</f>
        <v>1</v>
      </c>
      <c r="O77" s="54">
        <f ca="1">INDEX(OFFSET('Measure Inputs'!$Z$7,,,InputRows),$C77)</f>
        <v>1</v>
      </c>
      <c r="P77" s="37"/>
      <c r="Q77" s="125">
        <f ca="1">CONVERT(INDEX(OFFSET('Measure Inputs'!$AB$7,,,InputRows),$C77),'Measure Inputs'!$AB$6,Q$8)*$L77</f>
        <v>0</v>
      </c>
      <c r="R77" s="125">
        <f t="shared" ca="1" si="377"/>
        <v>0</v>
      </c>
      <c r="S77" s="125">
        <f t="shared" ca="1" si="378"/>
        <v>0</v>
      </c>
      <c r="T77" s="37"/>
      <c r="U77" s="125">
        <f ca="1">CONVERT(INDEX(OFFSET('Measure Inputs'!$AD$7,,,InputRows),$C77),'Measure Inputs'!$AD$6,U$8)*$L77</f>
        <v>0</v>
      </c>
      <c r="V77" s="125">
        <f t="shared" ca="1" si="379"/>
        <v>0</v>
      </c>
      <c r="W77" s="125">
        <f t="shared" ca="1" si="380"/>
        <v>0</v>
      </c>
      <c r="X77" s="37"/>
      <c r="Y77" s="125">
        <f ca="1">CONVERT(INDEX(OFFSET('Measure Inputs'!$AC$7,,,InputRows),$C77),'Measure Inputs'!$AC$6,Y$8)*$L77</f>
        <v>0</v>
      </c>
      <c r="Z77" s="125">
        <f t="shared" ca="1" si="381"/>
        <v>0</v>
      </c>
      <c r="AA77" s="125">
        <f t="shared" ca="1" si="382"/>
        <v>0</v>
      </c>
      <c r="AB77" s="37"/>
      <c r="AC77" s="125">
        <f ca="1">CONVERT(INDEX(OFFSET('Measure Inputs'!$AE$7,,,InputRows),$C77),'Measure Inputs'!$AE$6,AC$8)*$L77</f>
        <v>0</v>
      </c>
      <c r="AD77" s="125">
        <f t="shared" ca="1" si="383"/>
        <v>0</v>
      </c>
      <c r="AE77" s="125">
        <f t="shared" ca="1" si="384"/>
        <v>0</v>
      </c>
      <c r="AF77" s="37"/>
      <c r="AG77" s="96">
        <f ca="1">INDEX(OFFSET('Measure Inputs'!$R$7,,,InputRows),$C77)</f>
        <v>15</v>
      </c>
      <c r="AH77" s="96">
        <f ca="1">INDEX(OFFSET('Measure Inputs'!$S$7,,,InputRows),$C77)</f>
        <v>0</v>
      </c>
      <c r="AI77" s="96">
        <f t="shared" ca="1" si="385"/>
        <v>0</v>
      </c>
      <c r="AJ77" s="99">
        <f ca="1">INDEX(OFFSET('Measure Inputs'!$T$7,,,InputRows),$C77)*$L77*$N77*$O77</f>
        <v>0</v>
      </c>
      <c r="AK77" s="99">
        <f ca="1">INDEX(OFFSET('Measure Inputs'!$U$7,,,InputRows),$C77)*$L77*$N77*$O77</f>
        <v>0</v>
      </c>
      <c r="AL77" s="99">
        <f ca="1">INDEX(OFFSET('Measure Inputs'!$V$7,,,InputRows),$C77)*$L77*$N77*$O77</f>
        <v>0</v>
      </c>
      <c r="AM77" s="99">
        <f ca="1">INDEX(OFFSET('Measure Inputs'!$W$7,,,InputRows),$C77)*$L77*$N77*$O77</f>
        <v>0</v>
      </c>
      <c r="AN77" s="99">
        <f ca="1">INDEX(OFFSET('Measure Inputs'!$X$7,,,InputRows),$C77)*$L77</f>
        <v>0</v>
      </c>
      <c r="AO77" s="99"/>
      <c r="AP77" s="99">
        <f t="shared" ca="1" si="386"/>
        <v>0</v>
      </c>
      <c r="AQ77" s="37"/>
      <c r="AR77" s="99">
        <f ca="1">SUMPRODUCT(--($CX$9:$EX$9=$H77)*$AJ77,'General Inputs'!$K$40:$BK$40)+SUMPRODUCT(--($CX$9:$EX$9=$H77+$AH77)*-$AK77,'General Inputs'!$K$43:$BK$43)</f>
        <v>0</v>
      </c>
      <c r="AS77" s="99">
        <f ca="1">CONVERT(SUMPRODUCT($CX77:$EX77,'General Inputs'!$K$29:$BK$29,'General Inputs'!$K$40:$BK$40)*$M77,$Q$8,'General Inputs'!$E$17)</f>
        <v>0</v>
      </c>
      <c r="AT77" s="99">
        <f ca="1">SUMPRODUCT(--($CX$9:$EX$9=$H77)*$AN77,'General Inputs'!$K$40:$BK$40)</f>
        <v>0</v>
      </c>
      <c r="AU77" s="99">
        <f>SUMPRODUCT(--($CX$9:$EX$9=$H77)*$AO77,'General Inputs'!$K$40:$BK$40)</f>
        <v>0</v>
      </c>
      <c r="AV77" s="99">
        <f ca="1">CONVERT(SUMPRODUCT($CX77:$EX77,'General Inputs'!$K$40:$BK$40,OFFSET('General Inputs'!$K$34:$BK$34,MATCH($D77,'General Inputs'!$J$34:$J$35,0)-1,)),$Q$8,'General Inputs'!$G$32)</f>
        <v>0</v>
      </c>
      <c r="AW77" s="99">
        <f ca="1">CONVERT(SUMPRODUCT($CX77:$EX77,'General Inputs'!$K$27:$BK$27,'General Inputs'!$K$40:$BK$40)*$M77,$Q$8,'General Inputs'!$E$17)</f>
        <v>0</v>
      </c>
      <c r="AX77" s="99">
        <f ca="1">CONVERT(SUMPRODUCT($EZ77:$GZ77,'General Inputs'!$K$28:$BK$28,'General Inputs'!$K$40:$BK$40)*$M77,$Q$8,'General Inputs'!$E$17)</f>
        <v>0</v>
      </c>
      <c r="AY77" s="97">
        <f ca="1">SUMPRODUCT($CX77:$EX77,'General Inputs'!$K$40:$BK$40)</f>
        <v>0</v>
      </c>
      <c r="AZ77" s="37"/>
      <c r="BA77" s="99">
        <f t="shared" ca="1" si="387"/>
        <v>0</v>
      </c>
      <c r="BB77" s="101" t="e">
        <f t="shared" ca="1" si="388"/>
        <v>#DIV/0!</v>
      </c>
      <c r="BC77" s="99">
        <f t="shared" ca="1" si="309"/>
        <v>0</v>
      </c>
      <c r="BD77" s="99">
        <f t="shared" ca="1" si="310"/>
        <v>0</v>
      </c>
      <c r="BE77" s="99">
        <f t="shared" ca="1" si="311"/>
        <v>0</v>
      </c>
      <c r="BF77" s="99">
        <f t="shared" ca="1" si="312"/>
        <v>0</v>
      </c>
      <c r="BG77" s="99">
        <f t="shared" si="313"/>
        <v>0</v>
      </c>
      <c r="BH77" s="99">
        <f t="shared" ca="1" si="314"/>
        <v>0</v>
      </c>
      <c r="BI77" s="37"/>
      <c r="BJ77" s="99">
        <f t="shared" ca="1" si="389"/>
        <v>0</v>
      </c>
      <c r="BK77" s="101" t="e">
        <f t="shared" ca="1" si="390"/>
        <v>#DIV/0!</v>
      </c>
      <c r="BL77" s="99">
        <f t="shared" ca="1" si="315"/>
        <v>0</v>
      </c>
      <c r="BM77" s="99">
        <f t="shared" ca="1" si="165"/>
        <v>0</v>
      </c>
      <c r="BN77" s="99">
        <f t="shared" ca="1" si="316"/>
        <v>0</v>
      </c>
      <c r="BO77" s="99">
        <f t="shared" ca="1" si="317"/>
        <v>0</v>
      </c>
      <c r="BP77" s="99">
        <f t="shared" ca="1" si="318"/>
        <v>0</v>
      </c>
      <c r="BQ77" s="99">
        <f t="shared" si="319"/>
        <v>0</v>
      </c>
      <c r="BR77" s="99">
        <f t="shared" ca="1" si="320"/>
        <v>0</v>
      </c>
      <c r="BS77" s="37"/>
      <c r="BT77" s="99">
        <f t="shared" ca="1" si="391"/>
        <v>0</v>
      </c>
      <c r="BU77" s="101" t="e">
        <f t="shared" ca="1" si="392"/>
        <v>#DIV/0!</v>
      </c>
      <c r="BV77" s="101" t="e">
        <f t="shared" ca="1" si="321"/>
        <v>#DIV/0!</v>
      </c>
      <c r="BW77" s="99">
        <f t="shared" ca="1" si="322"/>
        <v>0</v>
      </c>
      <c r="BX77" s="99">
        <f t="shared" ca="1" si="323"/>
        <v>0</v>
      </c>
      <c r="BY77" s="99">
        <f t="shared" ca="1" si="324"/>
        <v>0</v>
      </c>
      <c r="BZ77" s="99">
        <f t="shared" ca="1" si="325"/>
        <v>0</v>
      </c>
      <c r="CA77" s="99">
        <f t="shared" ca="1" si="326"/>
        <v>0</v>
      </c>
      <c r="CB77" s="37"/>
      <c r="CC77" s="99">
        <f t="shared" ca="1" si="393"/>
        <v>0</v>
      </c>
      <c r="CD77" s="101" t="e">
        <f t="shared" ca="1" si="394"/>
        <v>#DIV/0!</v>
      </c>
      <c r="CE77" s="102" t="e">
        <f t="shared" ca="1" si="327"/>
        <v>#DIV/0!</v>
      </c>
      <c r="CF77" s="99">
        <f t="shared" ca="1" si="328"/>
        <v>0</v>
      </c>
      <c r="CG77" s="99">
        <f t="shared" ca="1" si="329"/>
        <v>0</v>
      </c>
      <c r="CH77" s="99">
        <f t="shared" ca="1" si="330"/>
        <v>0</v>
      </c>
      <c r="CI77" s="99">
        <f t="shared" ca="1" si="418"/>
        <v>0</v>
      </c>
      <c r="CJ77" s="99">
        <f t="shared" ca="1" si="419"/>
        <v>0</v>
      </c>
      <c r="CK77" s="99">
        <f t="shared" si="331"/>
        <v>0</v>
      </c>
      <c r="CL77" s="37"/>
      <c r="CM77" s="99">
        <f t="shared" ca="1" si="395"/>
        <v>0</v>
      </c>
      <c r="CN77" s="101" t="e">
        <f t="shared" ca="1" si="396"/>
        <v>#DIV/0!</v>
      </c>
      <c r="CO77" s="126"/>
      <c r="CP77" s="99">
        <f t="shared" ca="1" si="332"/>
        <v>0</v>
      </c>
      <c r="CQ77" s="99">
        <f t="shared" ca="1" si="333"/>
        <v>0</v>
      </c>
      <c r="CR77" s="99">
        <f t="shared" ca="1" si="334"/>
        <v>0</v>
      </c>
      <c r="CS77" s="99">
        <f t="shared" ca="1" si="420"/>
        <v>0</v>
      </c>
      <c r="CT77" s="99">
        <f t="shared" ca="1" si="335"/>
        <v>0</v>
      </c>
      <c r="CU77" s="99">
        <f t="shared" ca="1" si="336"/>
        <v>0</v>
      </c>
      <c r="CV77" s="99">
        <f t="shared" si="337"/>
        <v>0</v>
      </c>
      <c r="CW77" s="37"/>
      <c r="CX77" s="48">
        <f t="shared" ref="CX77:DL93" ca="1" si="427">IF(AND($H77&lt;=CX$9,$H77+$AG77&gt;CX$9),IF(AND($H77+$AH77&lt;=CX$9,$AH77&gt;0),$W77,$S77),0)</f>
        <v>0</v>
      </c>
      <c r="CY77" s="48">
        <f t="shared" ca="1" si="427"/>
        <v>0</v>
      </c>
      <c r="CZ77" s="48">
        <f t="shared" ca="1" si="427"/>
        <v>0</v>
      </c>
      <c r="DA77" s="48">
        <f t="shared" ca="1" si="427"/>
        <v>0</v>
      </c>
      <c r="DB77" s="48">
        <f t="shared" ca="1" si="427"/>
        <v>0</v>
      </c>
      <c r="DC77" s="48">
        <f t="shared" ca="1" si="427"/>
        <v>0</v>
      </c>
      <c r="DD77" s="48">
        <f t="shared" ca="1" si="427"/>
        <v>0</v>
      </c>
      <c r="DE77" s="48">
        <f t="shared" ca="1" si="427"/>
        <v>0</v>
      </c>
      <c r="DF77" s="48">
        <f t="shared" ca="1" si="427"/>
        <v>0</v>
      </c>
      <c r="DG77" s="48">
        <f t="shared" ca="1" si="427"/>
        <v>0</v>
      </c>
      <c r="DH77" s="48">
        <f t="shared" ca="1" si="427"/>
        <v>0</v>
      </c>
      <c r="DI77" s="48">
        <f t="shared" ca="1" si="427"/>
        <v>0</v>
      </c>
      <c r="DJ77" s="48">
        <f t="shared" ca="1" si="427"/>
        <v>0</v>
      </c>
      <c r="DK77" s="48">
        <f t="shared" ca="1" si="427"/>
        <v>0</v>
      </c>
      <c r="DL77" s="48">
        <f t="shared" ca="1" si="427"/>
        <v>0</v>
      </c>
      <c r="DM77" s="48">
        <f t="shared" ca="1" si="425"/>
        <v>0</v>
      </c>
      <c r="DN77" s="48">
        <f t="shared" ca="1" si="425"/>
        <v>0</v>
      </c>
      <c r="DO77" s="48">
        <f t="shared" ca="1" si="425"/>
        <v>0</v>
      </c>
      <c r="DP77" s="48">
        <f t="shared" ca="1" si="425"/>
        <v>0</v>
      </c>
      <c r="DQ77" s="48">
        <f t="shared" ca="1" si="425"/>
        <v>0</v>
      </c>
      <c r="DR77" s="48">
        <f t="shared" ca="1" si="425"/>
        <v>0</v>
      </c>
      <c r="DS77" s="48">
        <f t="shared" ca="1" si="425"/>
        <v>0</v>
      </c>
      <c r="DT77" s="48">
        <f t="shared" ca="1" si="425"/>
        <v>0</v>
      </c>
      <c r="DU77" s="48">
        <f t="shared" ca="1" si="425"/>
        <v>0</v>
      </c>
      <c r="DV77" s="48">
        <f t="shared" ca="1" si="425"/>
        <v>0</v>
      </c>
      <c r="DW77" s="48">
        <f t="shared" ca="1" si="425"/>
        <v>0</v>
      </c>
      <c r="DX77" s="48">
        <f t="shared" ca="1" si="425"/>
        <v>0</v>
      </c>
      <c r="DY77" s="48">
        <f t="shared" ca="1" si="425"/>
        <v>0</v>
      </c>
      <c r="DZ77" s="48">
        <f t="shared" ca="1" si="425"/>
        <v>0</v>
      </c>
      <c r="EA77" s="48">
        <f t="shared" ca="1" si="421"/>
        <v>0</v>
      </c>
      <c r="EB77" s="48">
        <f t="shared" ca="1" si="421"/>
        <v>0</v>
      </c>
      <c r="EC77" s="48">
        <f t="shared" ca="1" si="421"/>
        <v>0</v>
      </c>
      <c r="ED77" s="48">
        <f t="shared" ca="1" si="421"/>
        <v>0</v>
      </c>
      <c r="EE77" s="48">
        <f t="shared" ca="1" si="421"/>
        <v>0</v>
      </c>
      <c r="EF77" s="48">
        <f t="shared" ca="1" si="421"/>
        <v>0</v>
      </c>
      <c r="EG77" s="48">
        <f t="shared" ca="1" si="421"/>
        <v>0</v>
      </c>
      <c r="EH77" s="48">
        <f t="shared" ca="1" si="421"/>
        <v>0</v>
      </c>
      <c r="EI77" s="48">
        <f t="shared" ca="1" si="421"/>
        <v>0</v>
      </c>
      <c r="EJ77" s="48">
        <f t="shared" ca="1" si="421"/>
        <v>0</v>
      </c>
      <c r="EK77" s="48">
        <f t="shared" ca="1" si="421"/>
        <v>0</v>
      </c>
      <c r="EL77" s="48">
        <f t="shared" ca="1" si="421"/>
        <v>0</v>
      </c>
      <c r="EM77" s="48">
        <f t="shared" ca="1" si="421"/>
        <v>0</v>
      </c>
      <c r="EN77" s="48">
        <f t="shared" ca="1" si="421"/>
        <v>0</v>
      </c>
      <c r="EO77" s="48">
        <f t="shared" ca="1" si="421"/>
        <v>0</v>
      </c>
      <c r="EP77" s="48">
        <f t="shared" ca="1" si="421"/>
        <v>0</v>
      </c>
      <c r="EQ77" s="48">
        <f t="shared" ca="1" si="422"/>
        <v>0</v>
      </c>
      <c r="ER77" s="48">
        <f t="shared" ca="1" si="422"/>
        <v>0</v>
      </c>
      <c r="ES77" s="48">
        <f t="shared" ca="1" si="410"/>
        <v>0</v>
      </c>
      <c r="ET77" s="48">
        <f t="shared" ca="1" si="400"/>
        <v>0</v>
      </c>
      <c r="EU77" s="48">
        <f t="shared" ca="1" si="400"/>
        <v>0</v>
      </c>
      <c r="EV77" s="48">
        <f t="shared" ca="1" si="400"/>
        <v>0</v>
      </c>
      <c r="EW77" s="48">
        <f t="shared" ca="1" si="400"/>
        <v>0</v>
      </c>
      <c r="EX77" s="48">
        <f t="shared" ca="1" si="400"/>
        <v>0</v>
      </c>
      <c r="EY77" s="68"/>
      <c r="EZ77" s="48">
        <f t="shared" ref="EZ77:FN93" ca="1" si="428">IF(AND($H77&lt;=EZ$9,$H77+$AG77&gt;EZ$9),IF(AND($H77+$AH77&lt;=EZ$9,$AH77&gt;0),$AE77,$AA77),0)</f>
        <v>0</v>
      </c>
      <c r="FA77" s="48">
        <f t="shared" ca="1" si="428"/>
        <v>0</v>
      </c>
      <c r="FB77" s="48">
        <f t="shared" ca="1" si="428"/>
        <v>0</v>
      </c>
      <c r="FC77" s="48">
        <f t="shared" ca="1" si="428"/>
        <v>0</v>
      </c>
      <c r="FD77" s="48">
        <f t="shared" ca="1" si="428"/>
        <v>0</v>
      </c>
      <c r="FE77" s="48">
        <f t="shared" ca="1" si="428"/>
        <v>0</v>
      </c>
      <c r="FF77" s="48">
        <f t="shared" ca="1" si="428"/>
        <v>0</v>
      </c>
      <c r="FG77" s="48">
        <f t="shared" ca="1" si="428"/>
        <v>0</v>
      </c>
      <c r="FH77" s="48">
        <f t="shared" ca="1" si="428"/>
        <v>0</v>
      </c>
      <c r="FI77" s="48">
        <f t="shared" ca="1" si="428"/>
        <v>0</v>
      </c>
      <c r="FJ77" s="48">
        <f t="shared" ca="1" si="428"/>
        <v>0</v>
      </c>
      <c r="FK77" s="48">
        <f t="shared" ca="1" si="428"/>
        <v>0</v>
      </c>
      <c r="FL77" s="48">
        <f t="shared" ca="1" si="428"/>
        <v>0</v>
      </c>
      <c r="FM77" s="48">
        <f t="shared" ca="1" si="428"/>
        <v>0</v>
      </c>
      <c r="FN77" s="48">
        <f t="shared" ca="1" si="428"/>
        <v>0</v>
      </c>
      <c r="FO77" s="48">
        <f t="shared" ca="1" si="426"/>
        <v>0</v>
      </c>
      <c r="FP77" s="48">
        <f t="shared" ca="1" si="426"/>
        <v>0</v>
      </c>
      <c r="FQ77" s="48">
        <f t="shared" ca="1" si="426"/>
        <v>0</v>
      </c>
      <c r="FR77" s="48">
        <f t="shared" ca="1" si="426"/>
        <v>0</v>
      </c>
      <c r="FS77" s="48">
        <f t="shared" ca="1" si="426"/>
        <v>0</v>
      </c>
      <c r="FT77" s="48">
        <f t="shared" ca="1" si="426"/>
        <v>0</v>
      </c>
      <c r="FU77" s="48">
        <f t="shared" ca="1" si="426"/>
        <v>0</v>
      </c>
      <c r="FV77" s="48">
        <f t="shared" ca="1" si="426"/>
        <v>0</v>
      </c>
      <c r="FW77" s="48">
        <f t="shared" ca="1" si="426"/>
        <v>0</v>
      </c>
      <c r="FX77" s="48">
        <f t="shared" ca="1" si="426"/>
        <v>0</v>
      </c>
      <c r="FY77" s="48">
        <f t="shared" ca="1" si="426"/>
        <v>0</v>
      </c>
      <c r="FZ77" s="48">
        <f t="shared" ca="1" si="426"/>
        <v>0</v>
      </c>
      <c r="GA77" s="48">
        <f t="shared" ca="1" si="426"/>
        <v>0</v>
      </c>
      <c r="GB77" s="48">
        <f t="shared" ca="1" si="426"/>
        <v>0</v>
      </c>
      <c r="GC77" s="48">
        <f t="shared" ca="1" si="423"/>
        <v>0</v>
      </c>
      <c r="GD77" s="48">
        <f t="shared" ca="1" si="423"/>
        <v>0</v>
      </c>
      <c r="GE77" s="48">
        <f t="shared" ca="1" si="423"/>
        <v>0</v>
      </c>
      <c r="GF77" s="48">
        <f t="shared" ca="1" si="423"/>
        <v>0</v>
      </c>
      <c r="GG77" s="48">
        <f t="shared" ca="1" si="423"/>
        <v>0</v>
      </c>
      <c r="GH77" s="48">
        <f t="shared" ca="1" si="423"/>
        <v>0</v>
      </c>
      <c r="GI77" s="48">
        <f t="shared" ca="1" si="423"/>
        <v>0</v>
      </c>
      <c r="GJ77" s="48">
        <f t="shared" ca="1" si="423"/>
        <v>0</v>
      </c>
      <c r="GK77" s="48">
        <f t="shared" ca="1" si="423"/>
        <v>0</v>
      </c>
      <c r="GL77" s="48">
        <f t="shared" ca="1" si="423"/>
        <v>0</v>
      </c>
      <c r="GM77" s="48">
        <f t="shared" ca="1" si="423"/>
        <v>0</v>
      </c>
      <c r="GN77" s="48">
        <f t="shared" ca="1" si="423"/>
        <v>0</v>
      </c>
      <c r="GO77" s="48">
        <f t="shared" ca="1" si="423"/>
        <v>0</v>
      </c>
      <c r="GP77" s="48">
        <f t="shared" ca="1" si="423"/>
        <v>0</v>
      </c>
      <c r="GQ77" s="48">
        <f t="shared" ca="1" si="423"/>
        <v>0</v>
      </c>
      <c r="GR77" s="48">
        <f t="shared" ca="1" si="423"/>
        <v>0</v>
      </c>
      <c r="GS77" s="48">
        <f t="shared" ca="1" si="424"/>
        <v>0</v>
      </c>
      <c r="GT77" s="48">
        <f t="shared" ca="1" si="424"/>
        <v>0</v>
      </c>
      <c r="GU77" s="48">
        <f t="shared" ca="1" si="413"/>
        <v>0</v>
      </c>
      <c r="GV77" s="48">
        <f t="shared" ca="1" si="404"/>
        <v>0</v>
      </c>
      <c r="GW77" s="48">
        <f t="shared" ca="1" si="404"/>
        <v>0</v>
      </c>
      <c r="GX77" s="48">
        <f t="shared" ca="1" si="404"/>
        <v>0</v>
      </c>
      <c r="GY77" s="48">
        <f t="shared" ca="1" si="404"/>
        <v>0</v>
      </c>
      <c r="GZ77" s="48">
        <f t="shared" ca="1" si="404"/>
        <v>0</v>
      </c>
      <c r="HA77" s="68"/>
      <c r="HB77" s="148" t="str">
        <f t="shared" ca="1" si="416"/>
        <v>n/a</v>
      </c>
      <c r="HC77" s="148" t="str">
        <f t="shared" ca="1" si="405"/>
        <v>n/a</v>
      </c>
      <c r="HD77" s="148" t="str">
        <f t="shared" ca="1" si="417"/>
        <v>n/a</v>
      </c>
      <c r="HE77" s="148" t="str">
        <f t="shared" ca="1" si="406"/>
        <v>n/a</v>
      </c>
      <c r="HF77" s="148" t="str">
        <f t="shared" ca="1" si="407"/>
        <v>n/a</v>
      </c>
      <c r="HG77" s="146"/>
      <c r="HH77" s="147"/>
      <c r="HI77" s="147"/>
      <c r="HJ77" s="147"/>
      <c r="HK77" s="148"/>
      <c r="HL77" s="147"/>
      <c r="HM77" s="147"/>
      <c r="HN77" s="147"/>
      <c r="HO77" s="148"/>
      <c r="HP77" s="146"/>
      <c r="HQ77" s="147"/>
      <c r="HR77" s="147"/>
      <c r="HS77" s="147"/>
      <c r="HT77" s="148"/>
      <c r="HU77" s="147"/>
      <c r="HV77" s="147"/>
      <c r="HW77" s="147"/>
      <c r="HX77" s="148"/>
      <c r="HY77" s="149"/>
      <c r="HZ77" s="148"/>
      <c r="IA77" s="148"/>
      <c r="IB77" s="150"/>
      <c r="IC77" s="148"/>
      <c r="ID77" s="150"/>
      <c r="IE77" s="148"/>
      <c r="IF77" s="151"/>
    </row>
    <row r="78" spans="1:240" s="36" customFormat="1" ht="14.45" customHeight="1">
      <c r="A78" s="39"/>
      <c r="B78" s="50" t="str">
        <f t="shared" si="376"/>
        <v>C&amp;I_C&amp;I Prescriptive_Lighting_High Bay Fluorescent Fixture w/ HE Electronic Ballast (T8 18-20 lamp)_2017_Actual</v>
      </c>
      <c r="C78" s="50">
        <f>INDEX('Measure Inputs'!$D:$D,MATCH($B78,'Measure Inputs'!$B:$B,0))</f>
        <v>42</v>
      </c>
      <c r="D78" s="51" t="str">
        <f>'Measure Inputs'!G48</f>
        <v>C&amp;I</v>
      </c>
      <c r="E78" s="51" t="str">
        <f>'Measure Inputs'!H48</f>
        <v>C&amp;I Prescriptive</v>
      </c>
      <c r="F78" s="51" t="str">
        <f>'Measure Inputs'!I48</f>
        <v>Lighting</v>
      </c>
      <c r="G78" s="51" t="str">
        <f>'Measure Inputs'!J48</f>
        <v>High Bay Fluorescent Fixture w/ HE Electronic Ballast (T8 18-20 lamp)</v>
      </c>
      <c r="H78" s="51">
        <f>'Measure Inputs'!K48</f>
        <v>2017</v>
      </c>
      <c r="I78" s="51" t="str">
        <f>'Measure Inputs'!L48</f>
        <v>Actual</v>
      </c>
      <c r="J78" s="37"/>
      <c r="K78" s="98" t="str">
        <f ca="1">INDEX(OFFSET('Measure Inputs'!$O$7,,,InputRows),$C78)</f>
        <v>Units</v>
      </c>
      <c r="L78" s="38">
        <f ca="1">INDEX(OFFSET('Measure Inputs'!$Q$7,,,InputRows),$C78)</f>
        <v>0</v>
      </c>
      <c r="M78" s="165">
        <f>INDEX('General Inputs'!$E$14:$E$15,MATCH(D78,'General Inputs'!$D$14:$D$15,0))</f>
        <v>1.0469999999999999</v>
      </c>
      <c r="N78" s="54">
        <f ca="1">INDEX(OFFSET('Measure Inputs'!$Y$7,,,InputRows),$C78)</f>
        <v>1</v>
      </c>
      <c r="O78" s="54">
        <f ca="1">INDEX(OFFSET('Measure Inputs'!$Z$7,,,InputRows),$C78)</f>
        <v>1</v>
      </c>
      <c r="P78" s="37"/>
      <c r="Q78" s="125">
        <f ca="1">CONVERT(INDEX(OFFSET('Measure Inputs'!$AB$7,,,InputRows),$C78),'Measure Inputs'!$AB$6,Q$8)*$L78</f>
        <v>0</v>
      </c>
      <c r="R78" s="125">
        <f t="shared" ca="1" si="377"/>
        <v>0</v>
      </c>
      <c r="S78" s="125">
        <f t="shared" ca="1" si="378"/>
        <v>0</v>
      </c>
      <c r="T78" s="37"/>
      <c r="U78" s="125">
        <f ca="1">CONVERT(INDEX(OFFSET('Measure Inputs'!$AD$7,,,InputRows),$C78),'Measure Inputs'!$AD$6,U$8)*$L78</f>
        <v>0</v>
      </c>
      <c r="V78" s="125">
        <f t="shared" ca="1" si="379"/>
        <v>0</v>
      </c>
      <c r="W78" s="125">
        <f t="shared" ca="1" si="380"/>
        <v>0</v>
      </c>
      <c r="X78" s="37"/>
      <c r="Y78" s="125">
        <f ca="1">CONVERT(INDEX(OFFSET('Measure Inputs'!$AC$7,,,InputRows),$C78),'Measure Inputs'!$AC$6,Y$8)*$L78</f>
        <v>0</v>
      </c>
      <c r="Z78" s="125">
        <f t="shared" ca="1" si="381"/>
        <v>0</v>
      </c>
      <c r="AA78" s="125">
        <f t="shared" ca="1" si="382"/>
        <v>0</v>
      </c>
      <c r="AB78" s="37"/>
      <c r="AC78" s="125">
        <f ca="1">CONVERT(INDEX(OFFSET('Measure Inputs'!$AE$7,,,InputRows),$C78),'Measure Inputs'!$AE$6,AC$8)*$L78</f>
        <v>0</v>
      </c>
      <c r="AD78" s="125">
        <f t="shared" ca="1" si="383"/>
        <v>0</v>
      </c>
      <c r="AE78" s="125">
        <f t="shared" ca="1" si="384"/>
        <v>0</v>
      </c>
      <c r="AF78" s="37"/>
      <c r="AG78" s="96">
        <f ca="1">INDEX(OFFSET('Measure Inputs'!$R$7,,,InputRows),$C78)</f>
        <v>15</v>
      </c>
      <c r="AH78" s="96">
        <f ca="1">INDEX(OFFSET('Measure Inputs'!$S$7,,,InputRows),$C78)</f>
        <v>0</v>
      </c>
      <c r="AI78" s="96">
        <f t="shared" ca="1" si="385"/>
        <v>0</v>
      </c>
      <c r="AJ78" s="99">
        <f ca="1">INDEX(OFFSET('Measure Inputs'!$T$7,,,InputRows),$C78)*$L78*$N78*$O78</f>
        <v>0</v>
      </c>
      <c r="AK78" s="99">
        <f ca="1">INDEX(OFFSET('Measure Inputs'!$U$7,,,InputRows),$C78)*$L78*$N78*$O78</f>
        <v>0</v>
      </c>
      <c r="AL78" s="99">
        <f ca="1">INDEX(OFFSET('Measure Inputs'!$V$7,,,InputRows),$C78)*$L78*$N78*$O78</f>
        <v>0</v>
      </c>
      <c r="AM78" s="99">
        <f ca="1">INDEX(OFFSET('Measure Inputs'!$W$7,,,InputRows),$C78)*$L78*$N78*$O78</f>
        <v>0</v>
      </c>
      <c r="AN78" s="99">
        <f ca="1">INDEX(OFFSET('Measure Inputs'!$X$7,,,InputRows),$C78)*$L78</f>
        <v>0</v>
      </c>
      <c r="AO78" s="99"/>
      <c r="AP78" s="99">
        <f t="shared" ca="1" si="386"/>
        <v>0</v>
      </c>
      <c r="AQ78" s="37"/>
      <c r="AR78" s="99">
        <f ca="1">SUMPRODUCT(--($CX$9:$EX$9=$H78)*$AJ78,'General Inputs'!$K$40:$BK$40)+SUMPRODUCT(--($CX$9:$EX$9=$H78+$AH78)*-$AK78,'General Inputs'!$K$43:$BK$43)</f>
        <v>0</v>
      </c>
      <c r="AS78" s="99">
        <f ca="1">CONVERT(SUMPRODUCT($CX78:$EX78,'General Inputs'!$K$29:$BK$29,'General Inputs'!$K$40:$BK$40)*$M78,$Q$8,'General Inputs'!$E$17)</f>
        <v>0</v>
      </c>
      <c r="AT78" s="99">
        <f ca="1">SUMPRODUCT(--($CX$9:$EX$9=$H78)*$AN78,'General Inputs'!$K$40:$BK$40)</f>
        <v>0</v>
      </c>
      <c r="AU78" s="99">
        <f>SUMPRODUCT(--($CX$9:$EX$9=$H78)*$AO78,'General Inputs'!$K$40:$BK$40)</f>
        <v>0</v>
      </c>
      <c r="AV78" s="99">
        <f ca="1">CONVERT(SUMPRODUCT($CX78:$EX78,'General Inputs'!$K$40:$BK$40,OFFSET('General Inputs'!$K$34:$BK$34,MATCH($D78,'General Inputs'!$J$34:$J$35,0)-1,)),$Q$8,'General Inputs'!$G$32)</f>
        <v>0</v>
      </c>
      <c r="AW78" s="99">
        <f ca="1">CONVERT(SUMPRODUCT($CX78:$EX78,'General Inputs'!$K$27:$BK$27,'General Inputs'!$K$40:$BK$40)*$M78,$Q$8,'General Inputs'!$E$17)</f>
        <v>0</v>
      </c>
      <c r="AX78" s="99">
        <f ca="1">CONVERT(SUMPRODUCT($EZ78:$GZ78,'General Inputs'!$K$28:$BK$28,'General Inputs'!$K$40:$BK$40)*$M78,$Q$8,'General Inputs'!$E$17)</f>
        <v>0</v>
      </c>
      <c r="AY78" s="97">
        <f ca="1">SUMPRODUCT($CX78:$EX78,'General Inputs'!$K$40:$BK$40)</f>
        <v>0</v>
      </c>
      <c r="AZ78" s="37"/>
      <c r="BA78" s="99">
        <f t="shared" ca="1" si="387"/>
        <v>0</v>
      </c>
      <c r="BB78" s="101" t="e">
        <f t="shared" ca="1" si="388"/>
        <v>#DIV/0!</v>
      </c>
      <c r="BC78" s="99">
        <f t="shared" ca="1" si="309"/>
        <v>0</v>
      </c>
      <c r="BD78" s="99">
        <f t="shared" ca="1" si="310"/>
        <v>0</v>
      </c>
      <c r="BE78" s="99">
        <f t="shared" ca="1" si="311"/>
        <v>0</v>
      </c>
      <c r="BF78" s="99">
        <f t="shared" ca="1" si="312"/>
        <v>0</v>
      </c>
      <c r="BG78" s="99">
        <f t="shared" si="313"/>
        <v>0</v>
      </c>
      <c r="BH78" s="99">
        <f t="shared" ca="1" si="314"/>
        <v>0</v>
      </c>
      <c r="BI78" s="37"/>
      <c r="BJ78" s="99">
        <f t="shared" ca="1" si="389"/>
        <v>0</v>
      </c>
      <c r="BK78" s="101" t="e">
        <f t="shared" ca="1" si="390"/>
        <v>#DIV/0!</v>
      </c>
      <c r="BL78" s="99">
        <f t="shared" ca="1" si="315"/>
        <v>0</v>
      </c>
      <c r="BM78" s="99">
        <f t="shared" ca="1" si="165"/>
        <v>0</v>
      </c>
      <c r="BN78" s="99">
        <f t="shared" ca="1" si="316"/>
        <v>0</v>
      </c>
      <c r="BO78" s="99">
        <f t="shared" ca="1" si="317"/>
        <v>0</v>
      </c>
      <c r="BP78" s="99">
        <f t="shared" ca="1" si="318"/>
        <v>0</v>
      </c>
      <c r="BQ78" s="99">
        <f t="shared" si="319"/>
        <v>0</v>
      </c>
      <c r="BR78" s="99">
        <f t="shared" ca="1" si="320"/>
        <v>0</v>
      </c>
      <c r="BS78" s="37"/>
      <c r="BT78" s="99">
        <f t="shared" ca="1" si="391"/>
        <v>0</v>
      </c>
      <c r="BU78" s="101" t="e">
        <f t="shared" ca="1" si="392"/>
        <v>#DIV/0!</v>
      </c>
      <c r="BV78" s="101" t="e">
        <f t="shared" ca="1" si="321"/>
        <v>#DIV/0!</v>
      </c>
      <c r="BW78" s="99">
        <f t="shared" ca="1" si="322"/>
        <v>0</v>
      </c>
      <c r="BX78" s="99">
        <f t="shared" ca="1" si="323"/>
        <v>0</v>
      </c>
      <c r="BY78" s="99">
        <f t="shared" ca="1" si="324"/>
        <v>0</v>
      </c>
      <c r="BZ78" s="99">
        <f t="shared" ca="1" si="325"/>
        <v>0</v>
      </c>
      <c r="CA78" s="99">
        <f t="shared" ca="1" si="326"/>
        <v>0</v>
      </c>
      <c r="CB78" s="37"/>
      <c r="CC78" s="99">
        <f t="shared" ca="1" si="393"/>
        <v>0</v>
      </c>
      <c r="CD78" s="101" t="e">
        <f t="shared" ca="1" si="394"/>
        <v>#DIV/0!</v>
      </c>
      <c r="CE78" s="102" t="e">
        <f t="shared" ca="1" si="327"/>
        <v>#DIV/0!</v>
      </c>
      <c r="CF78" s="99">
        <f t="shared" ca="1" si="328"/>
        <v>0</v>
      </c>
      <c r="CG78" s="99">
        <f t="shared" ca="1" si="329"/>
        <v>0</v>
      </c>
      <c r="CH78" s="99">
        <f t="shared" ca="1" si="330"/>
        <v>0</v>
      </c>
      <c r="CI78" s="99">
        <f t="shared" ca="1" si="418"/>
        <v>0</v>
      </c>
      <c r="CJ78" s="99">
        <f t="shared" ca="1" si="419"/>
        <v>0</v>
      </c>
      <c r="CK78" s="99">
        <f t="shared" si="331"/>
        <v>0</v>
      </c>
      <c r="CL78" s="37"/>
      <c r="CM78" s="99">
        <f t="shared" ca="1" si="395"/>
        <v>0</v>
      </c>
      <c r="CN78" s="101" t="e">
        <f t="shared" ca="1" si="396"/>
        <v>#DIV/0!</v>
      </c>
      <c r="CO78" s="126"/>
      <c r="CP78" s="99">
        <f t="shared" ca="1" si="332"/>
        <v>0</v>
      </c>
      <c r="CQ78" s="99">
        <f t="shared" ca="1" si="333"/>
        <v>0</v>
      </c>
      <c r="CR78" s="99">
        <f t="shared" ca="1" si="334"/>
        <v>0</v>
      </c>
      <c r="CS78" s="99">
        <f t="shared" ca="1" si="420"/>
        <v>0</v>
      </c>
      <c r="CT78" s="99">
        <f t="shared" ca="1" si="335"/>
        <v>0</v>
      </c>
      <c r="CU78" s="99">
        <f t="shared" ca="1" si="336"/>
        <v>0</v>
      </c>
      <c r="CV78" s="99">
        <f t="shared" si="337"/>
        <v>0</v>
      </c>
      <c r="CW78" s="37"/>
      <c r="CX78" s="48">
        <f t="shared" ca="1" si="427"/>
        <v>0</v>
      </c>
      <c r="CY78" s="48">
        <f t="shared" ca="1" si="427"/>
        <v>0</v>
      </c>
      <c r="CZ78" s="48">
        <f t="shared" ca="1" si="427"/>
        <v>0</v>
      </c>
      <c r="DA78" s="48">
        <f t="shared" ca="1" si="427"/>
        <v>0</v>
      </c>
      <c r="DB78" s="48">
        <f t="shared" ca="1" si="427"/>
        <v>0</v>
      </c>
      <c r="DC78" s="48">
        <f t="shared" ca="1" si="427"/>
        <v>0</v>
      </c>
      <c r="DD78" s="48">
        <f t="shared" ca="1" si="427"/>
        <v>0</v>
      </c>
      <c r="DE78" s="48">
        <f t="shared" ca="1" si="427"/>
        <v>0</v>
      </c>
      <c r="DF78" s="48">
        <f t="shared" ca="1" si="427"/>
        <v>0</v>
      </c>
      <c r="DG78" s="48">
        <f t="shared" ca="1" si="427"/>
        <v>0</v>
      </c>
      <c r="DH78" s="48">
        <f t="shared" ca="1" si="427"/>
        <v>0</v>
      </c>
      <c r="DI78" s="48">
        <f t="shared" ca="1" si="427"/>
        <v>0</v>
      </c>
      <c r="DJ78" s="48">
        <f t="shared" ca="1" si="427"/>
        <v>0</v>
      </c>
      <c r="DK78" s="48">
        <f t="shared" ca="1" si="427"/>
        <v>0</v>
      </c>
      <c r="DL78" s="48">
        <f t="shared" ca="1" si="427"/>
        <v>0</v>
      </c>
      <c r="DM78" s="48">
        <f t="shared" ca="1" si="425"/>
        <v>0</v>
      </c>
      <c r="DN78" s="48">
        <f t="shared" ca="1" si="425"/>
        <v>0</v>
      </c>
      <c r="DO78" s="48">
        <f t="shared" ca="1" si="425"/>
        <v>0</v>
      </c>
      <c r="DP78" s="48">
        <f t="shared" ca="1" si="425"/>
        <v>0</v>
      </c>
      <c r="DQ78" s="48">
        <f t="shared" ca="1" si="425"/>
        <v>0</v>
      </c>
      <c r="DR78" s="48">
        <f t="shared" ca="1" si="425"/>
        <v>0</v>
      </c>
      <c r="DS78" s="48">
        <f t="shared" ca="1" si="425"/>
        <v>0</v>
      </c>
      <c r="DT78" s="48">
        <f t="shared" ca="1" si="425"/>
        <v>0</v>
      </c>
      <c r="DU78" s="48">
        <f t="shared" ca="1" si="425"/>
        <v>0</v>
      </c>
      <c r="DV78" s="48">
        <f t="shared" ca="1" si="425"/>
        <v>0</v>
      </c>
      <c r="DW78" s="48">
        <f t="shared" ca="1" si="425"/>
        <v>0</v>
      </c>
      <c r="DX78" s="48">
        <f t="shared" ca="1" si="425"/>
        <v>0</v>
      </c>
      <c r="DY78" s="48">
        <f t="shared" ca="1" si="425"/>
        <v>0</v>
      </c>
      <c r="DZ78" s="48">
        <f t="shared" ca="1" si="425"/>
        <v>0</v>
      </c>
      <c r="EA78" s="48">
        <f t="shared" ca="1" si="421"/>
        <v>0</v>
      </c>
      <c r="EB78" s="48">
        <f t="shared" ca="1" si="421"/>
        <v>0</v>
      </c>
      <c r="EC78" s="48">
        <f t="shared" ca="1" si="421"/>
        <v>0</v>
      </c>
      <c r="ED78" s="48">
        <f t="shared" ca="1" si="421"/>
        <v>0</v>
      </c>
      <c r="EE78" s="48">
        <f t="shared" ca="1" si="421"/>
        <v>0</v>
      </c>
      <c r="EF78" s="48">
        <f t="shared" ca="1" si="421"/>
        <v>0</v>
      </c>
      <c r="EG78" s="48">
        <f t="shared" ca="1" si="421"/>
        <v>0</v>
      </c>
      <c r="EH78" s="48">
        <f t="shared" ca="1" si="421"/>
        <v>0</v>
      </c>
      <c r="EI78" s="48">
        <f t="shared" ca="1" si="421"/>
        <v>0</v>
      </c>
      <c r="EJ78" s="48">
        <f t="shared" ca="1" si="421"/>
        <v>0</v>
      </c>
      <c r="EK78" s="48">
        <f t="shared" ca="1" si="421"/>
        <v>0</v>
      </c>
      <c r="EL78" s="48">
        <f t="shared" ca="1" si="421"/>
        <v>0</v>
      </c>
      <c r="EM78" s="48">
        <f t="shared" ca="1" si="421"/>
        <v>0</v>
      </c>
      <c r="EN78" s="48">
        <f t="shared" ca="1" si="421"/>
        <v>0</v>
      </c>
      <c r="EO78" s="48">
        <f t="shared" ca="1" si="421"/>
        <v>0</v>
      </c>
      <c r="EP78" s="48">
        <f t="shared" ca="1" si="421"/>
        <v>0</v>
      </c>
      <c r="EQ78" s="48">
        <f t="shared" ca="1" si="422"/>
        <v>0</v>
      </c>
      <c r="ER78" s="48">
        <f t="shared" ca="1" si="422"/>
        <v>0</v>
      </c>
      <c r="ES78" s="48">
        <f t="shared" ca="1" si="410"/>
        <v>0</v>
      </c>
      <c r="ET78" s="48">
        <f t="shared" ca="1" si="400"/>
        <v>0</v>
      </c>
      <c r="EU78" s="48">
        <f t="shared" ca="1" si="400"/>
        <v>0</v>
      </c>
      <c r="EV78" s="48">
        <f t="shared" ca="1" si="400"/>
        <v>0</v>
      </c>
      <c r="EW78" s="48">
        <f t="shared" ca="1" si="400"/>
        <v>0</v>
      </c>
      <c r="EX78" s="48">
        <f t="shared" ca="1" si="400"/>
        <v>0</v>
      </c>
      <c r="EY78" s="68"/>
      <c r="EZ78" s="48">
        <f t="shared" ca="1" si="428"/>
        <v>0</v>
      </c>
      <c r="FA78" s="48">
        <f t="shared" ca="1" si="428"/>
        <v>0</v>
      </c>
      <c r="FB78" s="48">
        <f t="shared" ca="1" si="428"/>
        <v>0</v>
      </c>
      <c r="FC78" s="48">
        <f t="shared" ca="1" si="428"/>
        <v>0</v>
      </c>
      <c r="FD78" s="48">
        <f t="shared" ca="1" si="428"/>
        <v>0</v>
      </c>
      <c r="FE78" s="48">
        <f t="shared" ca="1" si="428"/>
        <v>0</v>
      </c>
      <c r="FF78" s="48">
        <f t="shared" ca="1" si="428"/>
        <v>0</v>
      </c>
      <c r="FG78" s="48">
        <f t="shared" ca="1" si="428"/>
        <v>0</v>
      </c>
      <c r="FH78" s="48">
        <f t="shared" ca="1" si="428"/>
        <v>0</v>
      </c>
      <c r="FI78" s="48">
        <f t="shared" ca="1" si="428"/>
        <v>0</v>
      </c>
      <c r="FJ78" s="48">
        <f t="shared" ca="1" si="428"/>
        <v>0</v>
      </c>
      <c r="FK78" s="48">
        <f t="shared" ca="1" si="428"/>
        <v>0</v>
      </c>
      <c r="FL78" s="48">
        <f t="shared" ca="1" si="428"/>
        <v>0</v>
      </c>
      <c r="FM78" s="48">
        <f t="shared" ca="1" si="428"/>
        <v>0</v>
      </c>
      <c r="FN78" s="48">
        <f t="shared" ca="1" si="428"/>
        <v>0</v>
      </c>
      <c r="FO78" s="48">
        <f t="shared" ca="1" si="426"/>
        <v>0</v>
      </c>
      <c r="FP78" s="48">
        <f t="shared" ca="1" si="426"/>
        <v>0</v>
      </c>
      <c r="FQ78" s="48">
        <f t="shared" ca="1" si="426"/>
        <v>0</v>
      </c>
      <c r="FR78" s="48">
        <f t="shared" ca="1" si="426"/>
        <v>0</v>
      </c>
      <c r="FS78" s="48">
        <f t="shared" ca="1" si="426"/>
        <v>0</v>
      </c>
      <c r="FT78" s="48">
        <f t="shared" ca="1" si="426"/>
        <v>0</v>
      </c>
      <c r="FU78" s="48">
        <f t="shared" ca="1" si="426"/>
        <v>0</v>
      </c>
      <c r="FV78" s="48">
        <f t="shared" ca="1" si="426"/>
        <v>0</v>
      </c>
      <c r="FW78" s="48">
        <f t="shared" ca="1" si="426"/>
        <v>0</v>
      </c>
      <c r="FX78" s="48">
        <f t="shared" ca="1" si="426"/>
        <v>0</v>
      </c>
      <c r="FY78" s="48">
        <f t="shared" ca="1" si="426"/>
        <v>0</v>
      </c>
      <c r="FZ78" s="48">
        <f t="shared" ca="1" si="426"/>
        <v>0</v>
      </c>
      <c r="GA78" s="48">
        <f t="shared" ca="1" si="426"/>
        <v>0</v>
      </c>
      <c r="GB78" s="48">
        <f t="shared" ca="1" si="426"/>
        <v>0</v>
      </c>
      <c r="GC78" s="48">
        <f t="shared" ca="1" si="423"/>
        <v>0</v>
      </c>
      <c r="GD78" s="48">
        <f t="shared" ca="1" si="423"/>
        <v>0</v>
      </c>
      <c r="GE78" s="48">
        <f t="shared" ca="1" si="423"/>
        <v>0</v>
      </c>
      <c r="GF78" s="48">
        <f t="shared" ca="1" si="423"/>
        <v>0</v>
      </c>
      <c r="GG78" s="48">
        <f t="shared" ca="1" si="423"/>
        <v>0</v>
      </c>
      <c r="GH78" s="48">
        <f t="shared" ca="1" si="423"/>
        <v>0</v>
      </c>
      <c r="GI78" s="48">
        <f t="shared" ca="1" si="423"/>
        <v>0</v>
      </c>
      <c r="GJ78" s="48">
        <f t="shared" ca="1" si="423"/>
        <v>0</v>
      </c>
      <c r="GK78" s="48">
        <f t="shared" ca="1" si="423"/>
        <v>0</v>
      </c>
      <c r="GL78" s="48">
        <f t="shared" ca="1" si="423"/>
        <v>0</v>
      </c>
      <c r="GM78" s="48">
        <f t="shared" ca="1" si="423"/>
        <v>0</v>
      </c>
      <c r="GN78" s="48">
        <f t="shared" ca="1" si="423"/>
        <v>0</v>
      </c>
      <c r="GO78" s="48">
        <f t="shared" ca="1" si="423"/>
        <v>0</v>
      </c>
      <c r="GP78" s="48">
        <f t="shared" ca="1" si="423"/>
        <v>0</v>
      </c>
      <c r="GQ78" s="48">
        <f t="shared" ca="1" si="423"/>
        <v>0</v>
      </c>
      <c r="GR78" s="48">
        <f t="shared" ca="1" si="423"/>
        <v>0</v>
      </c>
      <c r="GS78" s="48">
        <f t="shared" ca="1" si="424"/>
        <v>0</v>
      </c>
      <c r="GT78" s="48">
        <f t="shared" ca="1" si="424"/>
        <v>0</v>
      </c>
      <c r="GU78" s="48">
        <f t="shared" ca="1" si="413"/>
        <v>0</v>
      </c>
      <c r="GV78" s="48">
        <f t="shared" ca="1" si="404"/>
        <v>0</v>
      </c>
      <c r="GW78" s="48">
        <f t="shared" ca="1" si="404"/>
        <v>0</v>
      </c>
      <c r="GX78" s="48">
        <f t="shared" ca="1" si="404"/>
        <v>0</v>
      </c>
      <c r="GY78" s="48">
        <f t="shared" ca="1" si="404"/>
        <v>0</v>
      </c>
      <c r="GZ78" s="48">
        <f t="shared" ca="1" si="404"/>
        <v>0</v>
      </c>
      <c r="HA78" s="68"/>
      <c r="HB78" s="148" t="str">
        <f t="shared" ca="1" si="416"/>
        <v>n/a</v>
      </c>
      <c r="HC78" s="148" t="str">
        <f t="shared" ca="1" si="405"/>
        <v>n/a</v>
      </c>
      <c r="HD78" s="148" t="str">
        <f t="shared" ca="1" si="417"/>
        <v>n/a</v>
      </c>
      <c r="HE78" s="148" t="str">
        <f t="shared" ca="1" si="406"/>
        <v>n/a</v>
      </c>
      <c r="HF78" s="148" t="str">
        <f t="shared" ca="1" si="407"/>
        <v>n/a</v>
      </c>
      <c r="HG78" s="146"/>
      <c r="HH78" s="147"/>
      <c r="HI78" s="147"/>
      <c r="HJ78" s="147"/>
      <c r="HK78" s="148"/>
      <c r="HL78" s="147"/>
      <c r="HM78" s="147"/>
      <c r="HN78" s="147"/>
      <c r="HO78" s="148"/>
      <c r="HP78" s="146"/>
      <c r="HQ78" s="147"/>
      <c r="HR78" s="147"/>
      <c r="HS78" s="147"/>
      <c r="HT78" s="148"/>
      <c r="HU78" s="147"/>
      <c r="HV78" s="147"/>
      <c r="HW78" s="147"/>
      <c r="HX78" s="148"/>
      <c r="HY78" s="149"/>
      <c r="HZ78" s="148"/>
      <c r="IA78" s="148"/>
      <c r="IB78" s="150"/>
      <c r="IC78" s="148"/>
      <c r="ID78" s="150"/>
      <c r="IE78" s="148"/>
      <c r="IF78" s="151"/>
    </row>
    <row r="79" spans="1:240" s="36" customFormat="1" ht="14.45" customHeight="1">
      <c r="A79" s="39"/>
      <c r="B79" s="50" t="str">
        <f t="shared" si="376"/>
        <v>C&amp;I_C&amp;I Prescriptive_Lighting_Low-Wattage T8 _2017_Actual</v>
      </c>
      <c r="C79" s="50">
        <f>INDEX('Measure Inputs'!$D:$D,MATCH($B79,'Measure Inputs'!$B:$B,0))</f>
        <v>43</v>
      </c>
      <c r="D79" s="51" t="str">
        <f>'Measure Inputs'!G49</f>
        <v>C&amp;I</v>
      </c>
      <c r="E79" s="51" t="str">
        <f>'Measure Inputs'!H49</f>
        <v>C&amp;I Prescriptive</v>
      </c>
      <c r="F79" s="51" t="str">
        <f>'Measure Inputs'!I49</f>
        <v>Lighting</v>
      </c>
      <c r="G79" s="51" t="str">
        <f>'Measure Inputs'!J49</f>
        <v xml:space="preserve">Low-Wattage T8 </v>
      </c>
      <c r="H79" s="51">
        <f>'Measure Inputs'!K49</f>
        <v>2017</v>
      </c>
      <c r="I79" s="51" t="str">
        <f>'Measure Inputs'!L49</f>
        <v>Actual</v>
      </c>
      <c r="J79" s="37"/>
      <c r="K79" s="98" t="str">
        <f ca="1">INDEX(OFFSET('Measure Inputs'!$O$7,,,InputRows),$C79)</f>
        <v>Units</v>
      </c>
      <c r="L79" s="38">
        <f ca="1">INDEX(OFFSET('Measure Inputs'!$Q$7,,,InputRows),$C79)</f>
        <v>0</v>
      </c>
      <c r="M79" s="165">
        <f>INDEX('General Inputs'!$E$14:$E$15,MATCH(D79,'General Inputs'!$D$14:$D$15,0))</f>
        <v>1.0469999999999999</v>
      </c>
      <c r="N79" s="54">
        <f ca="1">INDEX(OFFSET('Measure Inputs'!$Y$7,,,InputRows),$C79)</f>
        <v>1</v>
      </c>
      <c r="O79" s="54">
        <f ca="1">INDEX(OFFSET('Measure Inputs'!$Z$7,,,InputRows),$C79)</f>
        <v>1</v>
      </c>
      <c r="P79" s="37"/>
      <c r="Q79" s="125">
        <f ca="1">CONVERT(INDEX(OFFSET('Measure Inputs'!$AB$7,,,InputRows),$C79),'Measure Inputs'!$AB$6,Q$8)*$L79</f>
        <v>0</v>
      </c>
      <c r="R79" s="125">
        <f t="shared" ca="1" si="377"/>
        <v>0</v>
      </c>
      <c r="S79" s="125">
        <f t="shared" ca="1" si="378"/>
        <v>0</v>
      </c>
      <c r="T79" s="37"/>
      <c r="U79" s="125">
        <f ca="1">CONVERT(INDEX(OFFSET('Measure Inputs'!$AD$7,,,InputRows),$C79),'Measure Inputs'!$AD$6,U$8)*$L79</f>
        <v>0</v>
      </c>
      <c r="V79" s="125">
        <f t="shared" ca="1" si="379"/>
        <v>0</v>
      </c>
      <c r="W79" s="125">
        <f t="shared" ca="1" si="380"/>
        <v>0</v>
      </c>
      <c r="X79" s="37"/>
      <c r="Y79" s="125">
        <f ca="1">CONVERT(INDEX(OFFSET('Measure Inputs'!$AC$7,,,InputRows),$C79),'Measure Inputs'!$AC$6,Y$8)*$L79</f>
        <v>0</v>
      </c>
      <c r="Z79" s="125">
        <f t="shared" ca="1" si="381"/>
        <v>0</v>
      </c>
      <c r="AA79" s="125">
        <f t="shared" ca="1" si="382"/>
        <v>0</v>
      </c>
      <c r="AB79" s="37"/>
      <c r="AC79" s="125">
        <f ca="1">CONVERT(INDEX(OFFSET('Measure Inputs'!$AE$7,,,InputRows),$C79),'Measure Inputs'!$AE$6,AC$8)*$L79</f>
        <v>0</v>
      </c>
      <c r="AD79" s="125">
        <f t="shared" ca="1" si="383"/>
        <v>0</v>
      </c>
      <c r="AE79" s="125">
        <f t="shared" ca="1" si="384"/>
        <v>0</v>
      </c>
      <c r="AF79" s="37"/>
      <c r="AG79" s="96">
        <f ca="1">INDEX(OFFSET('Measure Inputs'!$R$7,,,InputRows),$C79)</f>
        <v>8</v>
      </c>
      <c r="AH79" s="96">
        <f ca="1">INDEX(OFFSET('Measure Inputs'!$S$7,,,InputRows),$C79)</f>
        <v>0</v>
      </c>
      <c r="AI79" s="96">
        <f t="shared" ca="1" si="385"/>
        <v>0</v>
      </c>
      <c r="AJ79" s="99">
        <f ca="1">INDEX(OFFSET('Measure Inputs'!$T$7,,,InputRows),$C79)*$L79*$N79*$O79</f>
        <v>0</v>
      </c>
      <c r="AK79" s="99">
        <f ca="1">INDEX(OFFSET('Measure Inputs'!$U$7,,,InputRows),$C79)*$L79*$N79*$O79</f>
        <v>0</v>
      </c>
      <c r="AL79" s="99">
        <f ca="1">INDEX(OFFSET('Measure Inputs'!$V$7,,,InputRows),$C79)*$L79*$N79*$O79</f>
        <v>0</v>
      </c>
      <c r="AM79" s="99">
        <f ca="1">INDEX(OFFSET('Measure Inputs'!$W$7,,,InputRows),$C79)*$L79*$N79*$O79</f>
        <v>0</v>
      </c>
      <c r="AN79" s="99">
        <f ca="1">INDEX(OFFSET('Measure Inputs'!$X$7,,,InputRows),$C79)*$L79</f>
        <v>0</v>
      </c>
      <c r="AO79" s="99"/>
      <c r="AP79" s="99">
        <f t="shared" ca="1" si="386"/>
        <v>0</v>
      </c>
      <c r="AQ79" s="37"/>
      <c r="AR79" s="99">
        <f ca="1">SUMPRODUCT(--($CX$9:$EX$9=$H79)*$AJ79,'General Inputs'!$K$40:$BK$40)+SUMPRODUCT(--($CX$9:$EX$9=$H79+$AH79)*-$AK79,'General Inputs'!$K$43:$BK$43)</f>
        <v>0</v>
      </c>
      <c r="AS79" s="99">
        <f ca="1">CONVERT(SUMPRODUCT($CX79:$EX79,'General Inputs'!$K$29:$BK$29,'General Inputs'!$K$40:$BK$40)*$M79,$Q$8,'General Inputs'!$E$17)</f>
        <v>0</v>
      </c>
      <c r="AT79" s="99">
        <f ca="1">SUMPRODUCT(--($CX$9:$EX$9=$H79)*$AN79,'General Inputs'!$K$40:$BK$40)</f>
        <v>0</v>
      </c>
      <c r="AU79" s="99">
        <f>SUMPRODUCT(--($CX$9:$EX$9=$H79)*$AO79,'General Inputs'!$K$40:$BK$40)</f>
        <v>0</v>
      </c>
      <c r="AV79" s="99">
        <f ca="1">CONVERT(SUMPRODUCT($CX79:$EX79,'General Inputs'!$K$40:$BK$40,OFFSET('General Inputs'!$K$34:$BK$34,MATCH($D79,'General Inputs'!$J$34:$J$35,0)-1,)),$Q$8,'General Inputs'!$G$32)</f>
        <v>0</v>
      </c>
      <c r="AW79" s="99">
        <f ca="1">CONVERT(SUMPRODUCT($CX79:$EX79,'General Inputs'!$K$27:$BK$27,'General Inputs'!$K$40:$BK$40)*$M79,$Q$8,'General Inputs'!$E$17)</f>
        <v>0</v>
      </c>
      <c r="AX79" s="99">
        <f ca="1">CONVERT(SUMPRODUCT($EZ79:$GZ79,'General Inputs'!$K$28:$BK$28,'General Inputs'!$K$40:$BK$40)*$M79,$Q$8,'General Inputs'!$E$17)</f>
        <v>0</v>
      </c>
      <c r="AY79" s="97">
        <f ca="1">SUMPRODUCT($CX79:$EX79,'General Inputs'!$K$40:$BK$40)</f>
        <v>0</v>
      </c>
      <c r="AZ79" s="37"/>
      <c r="BA79" s="99">
        <f t="shared" ca="1" si="387"/>
        <v>0</v>
      </c>
      <c r="BB79" s="101" t="e">
        <f t="shared" ca="1" si="388"/>
        <v>#DIV/0!</v>
      </c>
      <c r="BC79" s="99">
        <f t="shared" ca="1" si="309"/>
        <v>0</v>
      </c>
      <c r="BD79" s="99">
        <f t="shared" ca="1" si="310"/>
        <v>0</v>
      </c>
      <c r="BE79" s="99">
        <f t="shared" ca="1" si="311"/>
        <v>0</v>
      </c>
      <c r="BF79" s="99">
        <f t="shared" ca="1" si="312"/>
        <v>0</v>
      </c>
      <c r="BG79" s="99">
        <f t="shared" si="313"/>
        <v>0</v>
      </c>
      <c r="BH79" s="99">
        <f t="shared" ca="1" si="314"/>
        <v>0</v>
      </c>
      <c r="BI79" s="37"/>
      <c r="BJ79" s="99">
        <f t="shared" ca="1" si="389"/>
        <v>0</v>
      </c>
      <c r="BK79" s="101" t="e">
        <f t="shared" ca="1" si="390"/>
        <v>#DIV/0!</v>
      </c>
      <c r="BL79" s="99">
        <f t="shared" ca="1" si="315"/>
        <v>0</v>
      </c>
      <c r="BM79" s="99">
        <f t="shared" ca="1" si="165"/>
        <v>0</v>
      </c>
      <c r="BN79" s="99">
        <f t="shared" ca="1" si="316"/>
        <v>0</v>
      </c>
      <c r="BO79" s="99">
        <f t="shared" ca="1" si="317"/>
        <v>0</v>
      </c>
      <c r="BP79" s="99">
        <f t="shared" ca="1" si="318"/>
        <v>0</v>
      </c>
      <c r="BQ79" s="99">
        <f t="shared" si="319"/>
        <v>0</v>
      </c>
      <c r="BR79" s="99">
        <f t="shared" ca="1" si="320"/>
        <v>0</v>
      </c>
      <c r="BS79" s="37"/>
      <c r="BT79" s="99">
        <f t="shared" ca="1" si="391"/>
        <v>0</v>
      </c>
      <c r="BU79" s="101" t="e">
        <f t="shared" ca="1" si="392"/>
        <v>#DIV/0!</v>
      </c>
      <c r="BV79" s="101" t="e">
        <f t="shared" ca="1" si="321"/>
        <v>#DIV/0!</v>
      </c>
      <c r="BW79" s="99">
        <f t="shared" ca="1" si="322"/>
        <v>0</v>
      </c>
      <c r="BX79" s="99">
        <f t="shared" ca="1" si="323"/>
        <v>0</v>
      </c>
      <c r="BY79" s="99">
        <f t="shared" ca="1" si="324"/>
        <v>0</v>
      </c>
      <c r="BZ79" s="99">
        <f t="shared" ca="1" si="325"/>
        <v>0</v>
      </c>
      <c r="CA79" s="99">
        <f t="shared" ca="1" si="326"/>
        <v>0</v>
      </c>
      <c r="CB79" s="37"/>
      <c r="CC79" s="99">
        <f t="shared" ca="1" si="393"/>
        <v>0</v>
      </c>
      <c r="CD79" s="101" t="e">
        <f t="shared" ca="1" si="394"/>
        <v>#DIV/0!</v>
      </c>
      <c r="CE79" s="102" t="e">
        <f t="shared" ca="1" si="327"/>
        <v>#DIV/0!</v>
      </c>
      <c r="CF79" s="99">
        <f t="shared" ca="1" si="328"/>
        <v>0</v>
      </c>
      <c r="CG79" s="99">
        <f t="shared" ca="1" si="329"/>
        <v>0</v>
      </c>
      <c r="CH79" s="99">
        <f t="shared" ca="1" si="330"/>
        <v>0</v>
      </c>
      <c r="CI79" s="99">
        <f t="shared" ca="1" si="418"/>
        <v>0</v>
      </c>
      <c r="CJ79" s="99">
        <f t="shared" ca="1" si="419"/>
        <v>0</v>
      </c>
      <c r="CK79" s="99">
        <f t="shared" si="331"/>
        <v>0</v>
      </c>
      <c r="CL79" s="37"/>
      <c r="CM79" s="99">
        <f t="shared" ca="1" si="395"/>
        <v>0</v>
      </c>
      <c r="CN79" s="101" t="e">
        <f t="shared" ca="1" si="396"/>
        <v>#DIV/0!</v>
      </c>
      <c r="CO79" s="126"/>
      <c r="CP79" s="99">
        <f t="shared" ca="1" si="332"/>
        <v>0</v>
      </c>
      <c r="CQ79" s="99">
        <f t="shared" ca="1" si="333"/>
        <v>0</v>
      </c>
      <c r="CR79" s="99">
        <f t="shared" ca="1" si="334"/>
        <v>0</v>
      </c>
      <c r="CS79" s="99">
        <f t="shared" ca="1" si="420"/>
        <v>0</v>
      </c>
      <c r="CT79" s="99">
        <f t="shared" ca="1" si="335"/>
        <v>0</v>
      </c>
      <c r="CU79" s="99">
        <f t="shared" ca="1" si="336"/>
        <v>0</v>
      </c>
      <c r="CV79" s="99">
        <f t="shared" si="337"/>
        <v>0</v>
      </c>
      <c r="CW79" s="37"/>
      <c r="CX79" s="48">
        <f t="shared" ca="1" si="427"/>
        <v>0</v>
      </c>
      <c r="CY79" s="48">
        <f t="shared" ca="1" si="427"/>
        <v>0</v>
      </c>
      <c r="CZ79" s="48">
        <f t="shared" ca="1" si="427"/>
        <v>0</v>
      </c>
      <c r="DA79" s="48">
        <f t="shared" ca="1" si="427"/>
        <v>0</v>
      </c>
      <c r="DB79" s="48">
        <f t="shared" ca="1" si="427"/>
        <v>0</v>
      </c>
      <c r="DC79" s="48">
        <f t="shared" ca="1" si="427"/>
        <v>0</v>
      </c>
      <c r="DD79" s="48">
        <f t="shared" ca="1" si="427"/>
        <v>0</v>
      </c>
      <c r="DE79" s="48">
        <f t="shared" ca="1" si="427"/>
        <v>0</v>
      </c>
      <c r="DF79" s="48">
        <f t="shared" ca="1" si="427"/>
        <v>0</v>
      </c>
      <c r="DG79" s="48">
        <f t="shared" ca="1" si="427"/>
        <v>0</v>
      </c>
      <c r="DH79" s="48">
        <f t="shared" ca="1" si="427"/>
        <v>0</v>
      </c>
      <c r="DI79" s="48">
        <f t="shared" ca="1" si="427"/>
        <v>0</v>
      </c>
      <c r="DJ79" s="48">
        <f t="shared" ca="1" si="427"/>
        <v>0</v>
      </c>
      <c r="DK79" s="48">
        <f t="shared" ca="1" si="427"/>
        <v>0</v>
      </c>
      <c r="DL79" s="48">
        <f t="shared" ca="1" si="427"/>
        <v>0</v>
      </c>
      <c r="DM79" s="48">
        <f t="shared" ca="1" si="425"/>
        <v>0</v>
      </c>
      <c r="DN79" s="48">
        <f t="shared" ca="1" si="425"/>
        <v>0</v>
      </c>
      <c r="DO79" s="48">
        <f t="shared" ca="1" si="425"/>
        <v>0</v>
      </c>
      <c r="DP79" s="48">
        <f t="shared" ca="1" si="425"/>
        <v>0</v>
      </c>
      <c r="DQ79" s="48">
        <f t="shared" ca="1" si="425"/>
        <v>0</v>
      </c>
      <c r="DR79" s="48">
        <f t="shared" ca="1" si="425"/>
        <v>0</v>
      </c>
      <c r="DS79" s="48">
        <f t="shared" ca="1" si="425"/>
        <v>0</v>
      </c>
      <c r="DT79" s="48">
        <f t="shared" ca="1" si="425"/>
        <v>0</v>
      </c>
      <c r="DU79" s="48">
        <f t="shared" ca="1" si="425"/>
        <v>0</v>
      </c>
      <c r="DV79" s="48">
        <f t="shared" ca="1" si="425"/>
        <v>0</v>
      </c>
      <c r="DW79" s="48">
        <f t="shared" ca="1" si="425"/>
        <v>0</v>
      </c>
      <c r="DX79" s="48">
        <f t="shared" ca="1" si="425"/>
        <v>0</v>
      </c>
      <c r="DY79" s="48">
        <f t="shared" ca="1" si="425"/>
        <v>0</v>
      </c>
      <c r="DZ79" s="48">
        <f t="shared" ca="1" si="425"/>
        <v>0</v>
      </c>
      <c r="EA79" s="48">
        <f t="shared" ca="1" si="421"/>
        <v>0</v>
      </c>
      <c r="EB79" s="48">
        <f t="shared" ca="1" si="421"/>
        <v>0</v>
      </c>
      <c r="EC79" s="48">
        <f t="shared" ca="1" si="421"/>
        <v>0</v>
      </c>
      <c r="ED79" s="48">
        <f t="shared" ca="1" si="421"/>
        <v>0</v>
      </c>
      <c r="EE79" s="48">
        <f t="shared" ca="1" si="421"/>
        <v>0</v>
      </c>
      <c r="EF79" s="48">
        <f t="shared" ca="1" si="421"/>
        <v>0</v>
      </c>
      <c r="EG79" s="48">
        <f t="shared" ca="1" si="421"/>
        <v>0</v>
      </c>
      <c r="EH79" s="48">
        <f t="shared" ca="1" si="421"/>
        <v>0</v>
      </c>
      <c r="EI79" s="48">
        <f t="shared" ca="1" si="421"/>
        <v>0</v>
      </c>
      <c r="EJ79" s="48">
        <f t="shared" ca="1" si="421"/>
        <v>0</v>
      </c>
      <c r="EK79" s="48">
        <f t="shared" ca="1" si="421"/>
        <v>0</v>
      </c>
      <c r="EL79" s="48">
        <f t="shared" ca="1" si="421"/>
        <v>0</v>
      </c>
      <c r="EM79" s="48">
        <f t="shared" ca="1" si="421"/>
        <v>0</v>
      </c>
      <c r="EN79" s="48">
        <f t="shared" ca="1" si="421"/>
        <v>0</v>
      </c>
      <c r="EO79" s="48">
        <f t="shared" ca="1" si="421"/>
        <v>0</v>
      </c>
      <c r="EP79" s="48">
        <f t="shared" ca="1" si="421"/>
        <v>0</v>
      </c>
      <c r="EQ79" s="48">
        <f t="shared" ca="1" si="422"/>
        <v>0</v>
      </c>
      <c r="ER79" s="48">
        <f t="shared" ca="1" si="422"/>
        <v>0</v>
      </c>
      <c r="ES79" s="48">
        <f t="shared" ca="1" si="410"/>
        <v>0</v>
      </c>
      <c r="ET79" s="48">
        <f t="shared" ca="1" si="400"/>
        <v>0</v>
      </c>
      <c r="EU79" s="48">
        <f t="shared" ca="1" si="400"/>
        <v>0</v>
      </c>
      <c r="EV79" s="48">
        <f t="shared" ca="1" si="400"/>
        <v>0</v>
      </c>
      <c r="EW79" s="48">
        <f t="shared" ca="1" si="400"/>
        <v>0</v>
      </c>
      <c r="EX79" s="48">
        <f t="shared" ca="1" si="400"/>
        <v>0</v>
      </c>
      <c r="EY79" s="68"/>
      <c r="EZ79" s="48">
        <f t="shared" ca="1" si="428"/>
        <v>0</v>
      </c>
      <c r="FA79" s="48">
        <f t="shared" ca="1" si="428"/>
        <v>0</v>
      </c>
      <c r="FB79" s="48">
        <f t="shared" ca="1" si="428"/>
        <v>0</v>
      </c>
      <c r="FC79" s="48">
        <f t="shared" ca="1" si="428"/>
        <v>0</v>
      </c>
      <c r="FD79" s="48">
        <f t="shared" ca="1" si="428"/>
        <v>0</v>
      </c>
      <c r="FE79" s="48">
        <f t="shared" ca="1" si="428"/>
        <v>0</v>
      </c>
      <c r="FF79" s="48">
        <f t="shared" ca="1" si="428"/>
        <v>0</v>
      </c>
      <c r="FG79" s="48">
        <f t="shared" ca="1" si="428"/>
        <v>0</v>
      </c>
      <c r="FH79" s="48">
        <f t="shared" ca="1" si="428"/>
        <v>0</v>
      </c>
      <c r="FI79" s="48">
        <f t="shared" ca="1" si="428"/>
        <v>0</v>
      </c>
      <c r="FJ79" s="48">
        <f t="shared" ca="1" si="428"/>
        <v>0</v>
      </c>
      <c r="FK79" s="48">
        <f t="shared" ca="1" si="428"/>
        <v>0</v>
      </c>
      <c r="FL79" s="48">
        <f t="shared" ca="1" si="428"/>
        <v>0</v>
      </c>
      <c r="FM79" s="48">
        <f t="shared" ca="1" si="428"/>
        <v>0</v>
      </c>
      <c r="FN79" s="48">
        <f t="shared" ca="1" si="428"/>
        <v>0</v>
      </c>
      <c r="FO79" s="48">
        <f t="shared" ca="1" si="426"/>
        <v>0</v>
      </c>
      <c r="FP79" s="48">
        <f t="shared" ca="1" si="426"/>
        <v>0</v>
      </c>
      <c r="FQ79" s="48">
        <f t="shared" ca="1" si="426"/>
        <v>0</v>
      </c>
      <c r="FR79" s="48">
        <f t="shared" ca="1" si="426"/>
        <v>0</v>
      </c>
      <c r="FS79" s="48">
        <f t="shared" ca="1" si="426"/>
        <v>0</v>
      </c>
      <c r="FT79" s="48">
        <f t="shared" ca="1" si="426"/>
        <v>0</v>
      </c>
      <c r="FU79" s="48">
        <f t="shared" ca="1" si="426"/>
        <v>0</v>
      </c>
      <c r="FV79" s="48">
        <f t="shared" ca="1" si="426"/>
        <v>0</v>
      </c>
      <c r="FW79" s="48">
        <f t="shared" ca="1" si="426"/>
        <v>0</v>
      </c>
      <c r="FX79" s="48">
        <f t="shared" ca="1" si="426"/>
        <v>0</v>
      </c>
      <c r="FY79" s="48">
        <f t="shared" ca="1" si="426"/>
        <v>0</v>
      </c>
      <c r="FZ79" s="48">
        <f t="shared" ca="1" si="426"/>
        <v>0</v>
      </c>
      <c r="GA79" s="48">
        <f t="shared" ca="1" si="426"/>
        <v>0</v>
      </c>
      <c r="GB79" s="48">
        <f t="shared" ca="1" si="426"/>
        <v>0</v>
      </c>
      <c r="GC79" s="48">
        <f t="shared" ca="1" si="423"/>
        <v>0</v>
      </c>
      <c r="GD79" s="48">
        <f t="shared" ca="1" si="423"/>
        <v>0</v>
      </c>
      <c r="GE79" s="48">
        <f t="shared" ca="1" si="423"/>
        <v>0</v>
      </c>
      <c r="GF79" s="48">
        <f t="shared" ca="1" si="423"/>
        <v>0</v>
      </c>
      <c r="GG79" s="48">
        <f t="shared" ca="1" si="423"/>
        <v>0</v>
      </c>
      <c r="GH79" s="48">
        <f t="shared" ca="1" si="423"/>
        <v>0</v>
      </c>
      <c r="GI79" s="48">
        <f t="shared" ca="1" si="423"/>
        <v>0</v>
      </c>
      <c r="GJ79" s="48">
        <f t="shared" ca="1" si="423"/>
        <v>0</v>
      </c>
      <c r="GK79" s="48">
        <f t="shared" ca="1" si="423"/>
        <v>0</v>
      </c>
      <c r="GL79" s="48">
        <f t="shared" ca="1" si="423"/>
        <v>0</v>
      </c>
      <c r="GM79" s="48">
        <f t="shared" ca="1" si="423"/>
        <v>0</v>
      </c>
      <c r="GN79" s="48">
        <f t="shared" ca="1" si="423"/>
        <v>0</v>
      </c>
      <c r="GO79" s="48">
        <f t="shared" ca="1" si="423"/>
        <v>0</v>
      </c>
      <c r="GP79" s="48">
        <f t="shared" ca="1" si="423"/>
        <v>0</v>
      </c>
      <c r="GQ79" s="48">
        <f t="shared" ca="1" si="423"/>
        <v>0</v>
      </c>
      <c r="GR79" s="48">
        <f t="shared" ca="1" si="423"/>
        <v>0</v>
      </c>
      <c r="GS79" s="48">
        <f t="shared" ca="1" si="424"/>
        <v>0</v>
      </c>
      <c r="GT79" s="48">
        <f t="shared" ca="1" si="424"/>
        <v>0</v>
      </c>
      <c r="GU79" s="48">
        <f t="shared" ca="1" si="413"/>
        <v>0</v>
      </c>
      <c r="GV79" s="48">
        <f t="shared" ca="1" si="404"/>
        <v>0</v>
      </c>
      <c r="GW79" s="48">
        <f t="shared" ca="1" si="404"/>
        <v>0</v>
      </c>
      <c r="GX79" s="48">
        <f t="shared" ca="1" si="404"/>
        <v>0</v>
      </c>
      <c r="GY79" s="48">
        <f t="shared" ca="1" si="404"/>
        <v>0</v>
      </c>
      <c r="GZ79" s="48">
        <f t="shared" ca="1" si="404"/>
        <v>0</v>
      </c>
      <c r="HA79" s="68"/>
      <c r="HB79" s="148" t="str">
        <f t="shared" ca="1" si="416"/>
        <v>n/a</v>
      </c>
      <c r="HC79" s="148" t="str">
        <f t="shared" ca="1" si="405"/>
        <v>n/a</v>
      </c>
      <c r="HD79" s="148" t="str">
        <f t="shared" ca="1" si="417"/>
        <v>n/a</v>
      </c>
      <c r="HE79" s="148" t="str">
        <f t="shared" ca="1" si="406"/>
        <v>n/a</v>
      </c>
      <c r="HF79" s="148" t="str">
        <f t="shared" ca="1" si="407"/>
        <v>n/a</v>
      </c>
      <c r="HG79" s="146"/>
      <c r="HH79" s="147"/>
      <c r="HI79" s="147"/>
      <c r="HJ79" s="147"/>
      <c r="HK79" s="148"/>
      <c r="HL79" s="147"/>
      <c r="HM79" s="147"/>
      <c r="HN79" s="147"/>
      <c r="HO79" s="148"/>
      <c r="HP79" s="146"/>
      <c r="HQ79" s="147"/>
      <c r="HR79" s="147"/>
      <c r="HS79" s="147"/>
      <c r="HT79" s="148"/>
      <c r="HU79" s="147"/>
      <c r="HV79" s="147"/>
      <c r="HW79" s="147"/>
      <c r="HX79" s="148"/>
      <c r="HY79" s="149"/>
      <c r="HZ79" s="148"/>
      <c r="IA79" s="148"/>
      <c r="IB79" s="150"/>
      <c r="IC79" s="148"/>
      <c r="ID79" s="150"/>
      <c r="IE79" s="148"/>
      <c r="IF79" s="151"/>
    </row>
    <row r="80" spans="1:240" s="36" customFormat="1" ht="14.45" customHeight="1">
      <c r="A80" s="39"/>
      <c r="B80" s="50" t="str">
        <f t="shared" si="376"/>
        <v>C&amp;I_C&amp;I Prescriptive_Lighting_Energy Star LED Lamp (≤5W)_2017_Actual</v>
      </c>
      <c r="C80" s="50">
        <f>INDEX('Measure Inputs'!$D:$D,MATCH($B80,'Measure Inputs'!$B:$B,0))</f>
        <v>44</v>
      </c>
      <c r="D80" s="51" t="str">
        <f>'Measure Inputs'!G50</f>
        <v>C&amp;I</v>
      </c>
      <c r="E80" s="51" t="str">
        <f>'Measure Inputs'!H50</f>
        <v>C&amp;I Prescriptive</v>
      </c>
      <c r="F80" s="51" t="str">
        <f>'Measure Inputs'!I50</f>
        <v>Lighting</v>
      </c>
      <c r="G80" s="51" t="str">
        <f>'Measure Inputs'!J50</f>
        <v>Energy Star LED Lamp (≤5W)</v>
      </c>
      <c r="H80" s="51">
        <f>'Measure Inputs'!K50</f>
        <v>2017</v>
      </c>
      <c r="I80" s="51" t="str">
        <f>'Measure Inputs'!L50</f>
        <v>Actual</v>
      </c>
      <c r="J80" s="37"/>
      <c r="K80" s="98" t="str">
        <f ca="1">INDEX(OFFSET('Measure Inputs'!$O$7,,,InputRows),$C80)</f>
        <v>Units</v>
      </c>
      <c r="L80" s="38">
        <f ca="1">INDEX(OFFSET('Measure Inputs'!$Q$7,,,InputRows),$C80)</f>
        <v>59</v>
      </c>
      <c r="M80" s="165">
        <f>INDEX('General Inputs'!$E$14:$E$15,MATCH(D80,'General Inputs'!$D$14:$D$15,0))</f>
        <v>1.0469999999999999</v>
      </c>
      <c r="N80" s="54">
        <f ca="1">INDEX(OFFSET('Measure Inputs'!$Y$7,,,InputRows),$C80)</f>
        <v>1</v>
      </c>
      <c r="O80" s="54">
        <f ca="1">INDEX(OFFSET('Measure Inputs'!$Z$7,,,InputRows),$C80)</f>
        <v>1</v>
      </c>
      <c r="P80" s="37"/>
      <c r="Q80" s="125">
        <f ca="1">CONVERT(INDEX(OFFSET('Measure Inputs'!$AB$7,,,InputRows),$C80),'Measure Inputs'!$AB$6,Q$8)*$L80</f>
        <v>3497.9349999999999</v>
      </c>
      <c r="R80" s="125">
        <f t="shared" ca="1" si="377"/>
        <v>3497.9349999999999</v>
      </c>
      <c r="S80" s="125">
        <f t="shared" ca="1" si="378"/>
        <v>3497.9349999999999</v>
      </c>
      <c r="T80" s="37"/>
      <c r="U80" s="125">
        <f ca="1">CONVERT(INDEX(OFFSET('Measure Inputs'!$AD$7,,,InputRows),$C80),'Measure Inputs'!$AD$6,U$8)*$L80</f>
        <v>0</v>
      </c>
      <c r="V80" s="125">
        <f t="shared" ca="1" si="379"/>
        <v>0</v>
      </c>
      <c r="W80" s="125">
        <f t="shared" ca="1" si="380"/>
        <v>0</v>
      </c>
      <c r="X80" s="37"/>
      <c r="Y80" s="125">
        <f ca="1">CONVERT(INDEX(OFFSET('Measure Inputs'!$AC$7,,,InputRows),$C80),'Measure Inputs'!$AC$6,Y$8)*$L80</f>
        <v>0.83538699999999999</v>
      </c>
      <c r="Z80" s="125">
        <f t="shared" ca="1" si="381"/>
        <v>0.83538699999999999</v>
      </c>
      <c r="AA80" s="125">
        <f t="shared" ca="1" si="382"/>
        <v>0.83538699999999999</v>
      </c>
      <c r="AB80" s="37"/>
      <c r="AC80" s="125">
        <f ca="1">CONVERT(INDEX(OFFSET('Measure Inputs'!$AE$7,,,InputRows),$C80),'Measure Inputs'!$AE$6,AC$8)*$L80</f>
        <v>0</v>
      </c>
      <c r="AD80" s="125">
        <f t="shared" ca="1" si="383"/>
        <v>0</v>
      </c>
      <c r="AE80" s="125">
        <f t="shared" ca="1" si="384"/>
        <v>0</v>
      </c>
      <c r="AF80" s="37"/>
      <c r="AG80" s="96">
        <f ca="1">INDEX(OFFSET('Measure Inputs'!$R$7,,,InputRows),$C80)</f>
        <v>8</v>
      </c>
      <c r="AH80" s="96">
        <f ca="1">INDEX(OFFSET('Measure Inputs'!$S$7,,,InputRows),$C80)</f>
        <v>0</v>
      </c>
      <c r="AI80" s="96">
        <f t="shared" ca="1" si="385"/>
        <v>27983.480000000003</v>
      </c>
      <c r="AJ80" s="99">
        <f ca="1">INDEX(OFFSET('Measure Inputs'!$T$7,,,InputRows),$C80)*$L80*$N80*$O80</f>
        <v>531</v>
      </c>
      <c r="AK80" s="99">
        <f ca="1">INDEX(OFFSET('Measure Inputs'!$U$7,,,InputRows),$C80)*$L80*$N80*$O80</f>
        <v>0</v>
      </c>
      <c r="AL80" s="99">
        <f ca="1">INDEX(OFFSET('Measure Inputs'!$V$7,,,InputRows),$C80)*$L80*$N80*$O80</f>
        <v>0</v>
      </c>
      <c r="AM80" s="99">
        <f ca="1">INDEX(OFFSET('Measure Inputs'!$W$7,,,InputRows),$C80)*$L80*$N80*$O80</f>
        <v>0</v>
      </c>
      <c r="AN80" s="99">
        <f ca="1">INDEX(OFFSET('Measure Inputs'!$X$7,,,InputRows),$C80)*$L80</f>
        <v>273.07619999999997</v>
      </c>
      <c r="AO80" s="99"/>
      <c r="AP80" s="99">
        <f t="shared" ca="1" si="386"/>
        <v>273.07619999999997</v>
      </c>
      <c r="AQ80" s="37"/>
      <c r="AR80" s="99">
        <f ca="1">SUMPRODUCT(--($CX$9:$EX$9=$H80)*$AJ80,'General Inputs'!$K$40:$BK$40)+SUMPRODUCT(--($CX$9:$EX$9=$H80+$AH80)*-$AK80,'General Inputs'!$K$43:$BK$43)</f>
        <v>531</v>
      </c>
      <c r="AS80" s="99">
        <f ca="1">CONVERT(SUMPRODUCT($CX80:$EX80,'General Inputs'!$K$29:$BK$29,'General Inputs'!$K$40:$BK$40)*$M80,$Q$8,'General Inputs'!$E$17)</f>
        <v>253.01259289239772</v>
      </c>
      <c r="AT80" s="99">
        <f ca="1">SUMPRODUCT(--($CX$9:$EX$9=$H80)*$AN80,'General Inputs'!$K$40:$BK$40)</f>
        <v>273.07619999999997</v>
      </c>
      <c r="AU80" s="99">
        <f>SUMPRODUCT(--($CX$9:$EX$9=$H80)*$AO80,'General Inputs'!$K$40:$BK$40)</f>
        <v>0</v>
      </c>
      <c r="AV80" s="99">
        <f ca="1">CONVERT(SUMPRODUCT($CX80:$EX80,'General Inputs'!$K$40:$BK$40,OFFSET('General Inputs'!$K$34:$BK$34,MATCH($D80,'General Inputs'!$J$34:$J$35,0)-1,)),$Q$8,'General Inputs'!$G$32)</f>
        <v>2424.8923471614285</v>
      </c>
      <c r="AW80" s="99">
        <f ca="1">CONVERT(SUMPRODUCT($CX80:$EX80,'General Inputs'!$K$27:$BK$27,'General Inputs'!$K$40:$BK$40)*$M80,$Q$8,'General Inputs'!$E$17)</f>
        <v>639.13884955235358</v>
      </c>
      <c r="AX80" s="99">
        <f ca="1">CONVERT(SUMPRODUCT($EZ80:$GZ80,'General Inputs'!$K$28:$BK$28,'General Inputs'!$K$40:$BK$40)*$M80,$Q$8,'General Inputs'!$E$17)</f>
        <v>109.79050626129595</v>
      </c>
      <c r="AY80" s="97">
        <f ca="1">SUMPRODUCT($CX80:$EX80,'General Inputs'!$K$40:$BK$40)</f>
        <v>21197.790922468354</v>
      </c>
      <c r="AZ80" s="37"/>
      <c r="BA80" s="99">
        <f t="shared" ca="1" si="387"/>
        <v>217.92935581364952</v>
      </c>
      <c r="BB80" s="101">
        <f t="shared" ca="1" si="388"/>
        <v>1.4104130994607336</v>
      </c>
      <c r="BC80" s="99">
        <f t="shared" ca="1" si="309"/>
        <v>531</v>
      </c>
      <c r="BD80" s="99">
        <f t="shared" ca="1" si="310"/>
        <v>748.92935581364952</v>
      </c>
      <c r="BE80" s="99">
        <f t="shared" ca="1" si="311"/>
        <v>639.13884955235358</v>
      </c>
      <c r="BF80" s="99">
        <f t="shared" ca="1" si="312"/>
        <v>109.79050626129595</v>
      </c>
      <c r="BG80" s="99">
        <f t="shared" si="313"/>
        <v>0</v>
      </c>
      <c r="BH80" s="99">
        <f t="shared" ca="1" si="314"/>
        <v>531</v>
      </c>
      <c r="BI80" s="37"/>
      <c r="BJ80" s="99">
        <f t="shared" ca="1" si="389"/>
        <v>470.94194870604724</v>
      </c>
      <c r="BK80" s="101">
        <f t="shared" ca="1" si="390"/>
        <v>1.8868963252467934</v>
      </c>
      <c r="BL80" s="99">
        <f t="shared" ca="1" si="315"/>
        <v>531</v>
      </c>
      <c r="BM80" s="99">
        <f t="shared" ca="1" si="165"/>
        <v>1001.9419487060472</v>
      </c>
      <c r="BN80" s="99">
        <f t="shared" ca="1" si="316"/>
        <v>639.13884955235358</v>
      </c>
      <c r="BO80" s="99">
        <f t="shared" ca="1" si="317"/>
        <v>109.79050626129595</v>
      </c>
      <c r="BP80" s="99">
        <f t="shared" ca="1" si="318"/>
        <v>253.01259289239772</v>
      </c>
      <c r="BQ80" s="99">
        <f t="shared" si="319"/>
        <v>0</v>
      </c>
      <c r="BR80" s="99">
        <f t="shared" ca="1" si="320"/>
        <v>531</v>
      </c>
      <c r="BS80" s="37"/>
      <c r="BT80" s="99">
        <f t="shared" ca="1" si="391"/>
        <v>2166.9685471614284</v>
      </c>
      <c r="BU80" s="101">
        <f t="shared" ca="1" si="392"/>
        <v>5.0809200511514661</v>
      </c>
      <c r="BV80" s="101">
        <f t="shared" ca="1" si="321"/>
        <v>1.5745179848257986</v>
      </c>
      <c r="BW80" s="99">
        <f t="shared" ca="1" si="322"/>
        <v>531</v>
      </c>
      <c r="BX80" s="99">
        <f t="shared" ca="1" si="323"/>
        <v>2697.9685471614284</v>
      </c>
      <c r="BY80" s="99">
        <f t="shared" ca="1" si="324"/>
        <v>2424.8923471614285</v>
      </c>
      <c r="BZ80" s="99">
        <f t="shared" ca="1" si="325"/>
        <v>273.07619999999997</v>
      </c>
      <c r="CA80" s="99">
        <f t="shared" ca="1" si="326"/>
        <v>531</v>
      </c>
      <c r="CB80" s="37"/>
      <c r="CC80" s="99">
        <f t="shared" ca="1" si="393"/>
        <v>475.85315581364955</v>
      </c>
      <c r="CD80" s="101">
        <f t="shared" ca="1" si="394"/>
        <v>2.742565466392346</v>
      </c>
      <c r="CE80" s="102">
        <f t="shared" ca="1" si="327"/>
        <v>-0.2740913869819917</v>
      </c>
      <c r="CF80" s="99">
        <f t="shared" ca="1" si="328"/>
        <v>273.07619999999997</v>
      </c>
      <c r="CG80" s="99">
        <f t="shared" ca="1" si="329"/>
        <v>748.92935581364952</v>
      </c>
      <c r="CH80" s="99">
        <f t="shared" ca="1" si="330"/>
        <v>639.13884955235358</v>
      </c>
      <c r="CI80" s="99">
        <f t="shared" ca="1" si="418"/>
        <v>109.79050626129595</v>
      </c>
      <c r="CJ80" s="99">
        <f t="shared" ca="1" si="419"/>
        <v>273.07619999999997</v>
      </c>
      <c r="CK80" s="99">
        <f t="shared" si="331"/>
        <v>0</v>
      </c>
      <c r="CL80" s="37"/>
      <c r="CM80" s="99">
        <f t="shared" ca="1" si="395"/>
        <v>-1949.0391913477788</v>
      </c>
      <c r="CN80" s="101">
        <f t="shared" ca="1" si="396"/>
        <v>0.27759009889185288</v>
      </c>
      <c r="CO80" s="126"/>
      <c r="CP80" s="99">
        <f t="shared" ca="1" si="332"/>
        <v>2697.9685471614284</v>
      </c>
      <c r="CQ80" s="99">
        <f t="shared" ca="1" si="333"/>
        <v>748.92935581364952</v>
      </c>
      <c r="CR80" s="99">
        <f t="shared" ca="1" si="334"/>
        <v>639.13884955235358</v>
      </c>
      <c r="CS80" s="99">
        <f t="shared" ca="1" si="420"/>
        <v>109.79050626129595</v>
      </c>
      <c r="CT80" s="99">
        <f t="shared" ca="1" si="335"/>
        <v>2424.8923471614285</v>
      </c>
      <c r="CU80" s="99">
        <f t="shared" ca="1" si="336"/>
        <v>273.07619999999997</v>
      </c>
      <c r="CV80" s="99">
        <f t="shared" si="337"/>
        <v>0</v>
      </c>
      <c r="CW80" s="37"/>
      <c r="CX80" s="48">
        <f t="shared" ca="1" si="427"/>
        <v>3497.9349999999999</v>
      </c>
      <c r="CY80" s="48">
        <f t="shared" ca="1" si="427"/>
        <v>3497.9349999999999</v>
      </c>
      <c r="CZ80" s="48">
        <f t="shared" ca="1" si="427"/>
        <v>3497.9349999999999</v>
      </c>
      <c r="DA80" s="48">
        <f t="shared" ca="1" si="427"/>
        <v>3497.9349999999999</v>
      </c>
      <c r="DB80" s="48">
        <f t="shared" ca="1" si="427"/>
        <v>3497.9349999999999</v>
      </c>
      <c r="DC80" s="48">
        <f t="shared" ca="1" si="427"/>
        <v>3497.9349999999999</v>
      </c>
      <c r="DD80" s="48">
        <f t="shared" ca="1" si="427"/>
        <v>3497.9349999999999</v>
      </c>
      <c r="DE80" s="48">
        <f t="shared" ca="1" si="427"/>
        <v>3497.9349999999999</v>
      </c>
      <c r="DF80" s="48">
        <f t="shared" ca="1" si="427"/>
        <v>0</v>
      </c>
      <c r="DG80" s="48">
        <f t="shared" ca="1" si="427"/>
        <v>0</v>
      </c>
      <c r="DH80" s="48">
        <f t="shared" ca="1" si="427"/>
        <v>0</v>
      </c>
      <c r="DI80" s="48">
        <f t="shared" ca="1" si="427"/>
        <v>0</v>
      </c>
      <c r="DJ80" s="48">
        <f t="shared" ca="1" si="427"/>
        <v>0</v>
      </c>
      <c r="DK80" s="48">
        <f t="shared" ca="1" si="427"/>
        <v>0</v>
      </c>
      <c r="DL80" s="48">
        <f t="shared" ca="1" si="427"/>
        <v>0</v>
      </c>
      <c r="DM80" s="48">
        <f t="shared" ca="1" si="425"/>
        <v>0</v>
      </c>
      <c r="DN80" s="48">
        <f t="shared" ca="1" si="425"/>
        <v>0</v>
      </c>
      <c r="DO80" s="48">
        <f t="shared" ca="1" si="425"/>
        <v>0</v>
      </c>
      <c r="DP80" s="48">
        <f t="shared" ca="1" si="425"/>
        <v>0</v>
      </c>
      <c r="DQ80" s="48">
        <f t="shared" ca="1" si="425"/>
        <v>0</v>
      </c>
      <c r="DR80" s="48">
        <f t="shared" ca="1" si="425"/>
        <v>0</v>
      </c>
      <c r="DS80" s="48">
        <f t="shared" ca="1" si="425"/>
        <v>0</v>
      </c>
      <c r="DT80" s="48">
        <f t="shared" ca="1" si="425"/>
        <v>0</v>
      </c>
      <c r="DU80" s="48">
        <f t="shared" ca="1" si="425"/>
        <v>0</v>
      </c>
      <c r="DV80" s="48">
        <f t="shared" ca="1" si="425"/>
        <v>0</v>
      </c>
      <c r="DW80" s="48">
        <f t="shared" ca="1" si="425"/>
        <v>0</v>
      </c>
      <c r="DX80" s="48">
        <f t="shared" ca="1" si="425"/>
        <v>0</v>
      </c>
      <c r="DY80" s="48">
        <f t="shared" ca="1" si="425"/>
        <v>0</v>
      </c>
      <c r="DZ80" s="48">
        <f t="shared" ca="1" si="425"/>
        <v>0</v>
      </c>
      <c r="EA80" s="48">
        <f t="shared" ca="1" si="421"/>
        <v>0</v>
      </c>
      <c r="EB80" s="48">
        <f t="shared" ca="1" si="421"/>
        <v>0</v>
      </c>
      <c r="EC80" s="48">
        <f t="shared" ca="1" si="421"/>
        <v>0</v>
      </c>
      <c r="ED80" s="48">
        <f t="shared" ca="1" si="421"/>
        <v>0</v>
      </c>
      <c r="EE80" s="48">
        <f t="shared" ca="1" si="421"/>
        <v>0</v>
      </c>
      <c r="EF80" s="48">
        <f t="shared" ca="1" si="421"/>
        <v>0</v>
      </c>
      <c r="EG80" s="48">
        <f t="shared" ca="1" si="421"/>
        <v>0</v>
      </c>
      <c r="EH80" s="48">
        <f t="shared" ca="1" si="421"/>
        <v>0</v>
      </c>
      <c r="EI80" s="48">
        <f t="shared" ca="1" si="421"/>
        <v>0</v>
      </c>
      <c r="EJ80" s="48">
        <f t="shared" ca="1" si="421"/>
        <v>0</v>
      </c>
      <c r="EK80" s="48">
        <f t="shared" ca="1" si="421"/>
        <v>0</v>
      </c>
      <c r="EL80" s="48">
        <f t="shared" ca="1" si="421"/>
        <v>0</v>
      </c>
      <c r="EM80" s="48">
        <f t="shared" ca="1" si="421"/>
        <v>0</v>
      </c>
      <c r="EN80" s="48">
        <f t="shared" ca="1" si="421"/>
        <v>0</v>
      </c>
      <c r="EO80" s="48">
        <f t="shared" ca="1" si="421"/>
        <v>0</v>
      </c>
      <c r="EP80" s="48">
        <f t="shared" ca="1" si="421"/>
        <v>0</v>
      </c>
      <c r="EQ80" s="48">
        <f t="shared" ca="1" si="422"/>
        <v>0</v>
      </c>
      <c r="ER80" s="48">
        <f t="shared" ca="1" si="422"/>
        <v>0</v>
      </c>
      <c r="ES80" s="48">
        <f t="shared" ca="1" si="410"/>
        <v>0</v>
      </c>
      <c r="ET80" s="48">
        <f t="shared" ca="1" si="400"/>
        <v>0</v>
      </c>
      <c r="EU80" s="48">
        <f t="shared" ca="1" si="400"/>
        <v>0</v>
      </c>
      <c r="EV80" s="48">
        <f t="shared" ca="1" si="400"/>
        <v>0</v>
      </c>
      <c r="EW80" s="48">
        <f t="shared" ca="1" si="400"/>
        <v>0</v>
      </c>
      <c r="EX80" s="48">
        <f t="shared" ca="1" si="400"/>
        <v>0</v>
      </c>
      <c r="EY80" s="68"/>
      <c r="EZ80" s="48">
        <f t="shared" ca="1" si="428"/>
        <v>0.83538699999999999</v>
      </c>
      <c r="FA80" s="48">
        <f t="shared" ca="1" si="428"/>
        <v>0.83538699999999999</v>
      </c>
      <c r="FB80" s="48">
        <f t="shared" ca="1" si="428"/>
        <v>0.83538699999999999</v>
      </c>
      <c r="FC80" s="48">
        <f t="shared" ca="1" si="428"/>
        <v>0.83538699999999999</v>
      </c>
      <c r="FD80" s="48">
        <f t="shared" ca="1" si="428"/>
        <v>0.83538699999999999</v>
      </c>
      <c r="FE80" s="48">
        <f t="shared" ca="1" si="428"/>
        <v>0.83538699999999999</v>
      </c>
      <c r="FF80" s="48">
        <f t="shared" ca="1" si="428"/>
        <v>0.83538699999999999</v>
      </c>
      <c r="FG80" s="48">
        <f t="shared" ca="1" si="428"/>
        <v>0.83538699999999999</v>
      </c>
      <c r="FH80" s="48">
        <f t="shared" ca="1" si="428"/>
        <v>0</v>
      </c>
      <c r="FI80" s="48">
        <f t="shared" ca="1" si="428"/>
        <v>0</v>
      </c>
      <c r="FJ80" s="48">
        <f t="shared" ca="1" si="428"/>
        <v>0</v>
      </c>
      <c r="FK80" s="48">
        <f t="shared" ca="1" si="428"/>
        <v>0</v>
      </c>
      <c r="FL80" s="48">
        <f t="shared" ca="1" si="428"/>
        <v>0</v>
      </c>
      <c r="FM80" s="48">
        <f t="shared" ca="1" si="428"/>
        <v>0</v>
      </c>
      <c r="FN80" s="48">
        <f t="shared" ca="1" si="428"/>
        <v>0</v>
      </c>
      <c r="FO80" s="48">
        <f t="shared" ca="1" si="426"/>
        <v>0</v>
      </c>
      <c r="FP80" s="48">
        <f t="shared" ca="1" si="426"/>
        <v>0</v>
      </c>
      <c r="FQ80" s="48">
        <f t="shared" ca="1" si="426"/>
        <v>0</v>
      </c>
      <c r="FR80" s="48">
        <f t="shared" ca="1" si="426"/>
        <v>0</v>
      </c>
      <c r="FS80" s="48">
        <f t="shared" ca="1" si="426"/>
        <v>0</v>
      </c>
      <c r="FT80" s="48">
        <f t="shared" ca="1" si="426"/>
        <v>0</v>
      </c>
      <c r="FU80" s="48">
        <f t="shared" ca="1" si="426"/>
        <v>0</v>
      </c>
      <c r="FV80" s="48">
        <f t="shared" ca="1" si="426"/>
        <v>0</v>
      </c>
      <c r="FW80" s="48">
        <f t="shared" ca="1" si="426"/>
        <v>0</v>
      </c>
      <c r="FX80" s="48">
        <f t="shared" ca="1" si="426"/>
        <v>0</v>
      </c>
      <c r="FY80" s="48">
        <f t="shared" ca="1" si="426"/>
        <v>0</v>
      </c>
      <c r="FZ80" s="48">
        <f t="shared" ca="1" si="426"/>
        <v>0</v>
      </c>
      <c r="GA80" s="48">
        <f t="shared" ca="1" si="426"/>
        <v>0</v>
      </c>
      <c r="GB80" s="48">
        <f t="shared" ca="1" si="426"/>
        <v>0</v>
      </c>
      <c r="GC80" s="48">
        <f t="shared" ca="1" si="423"/>
        <v>0</v>
      </c>
      <c r="GD80" s="48">
        <f t="shared" ca="1" si="423"/>
        <v>0</v>
      </c>
      <c r="GE80" s="48">
        <f t="shared" ca="1" si="423"/>
        <v>0</v>
      </c>
      <c r="GF80" s="48">
        <f t="shared" ca="1" si="423"/>
        <v>0</v>
      </c>
      <c r="GG80" s="48">
        <f t="shared" ca="1" si="423"/>
        <v>0</v>
      </c>
      <c r="GH80" s="48">
        <f t="shared" ca="1" si="423"/>
        <v>0</v>
      </c>
      <c r="GI80" s="48">
        <f t="shared" ca="1" si="423"/>
        <v>0</v>
      </c>
      <c r="GJ80" s="48">
        <f t="shared" ca="1" si="423"/>
        <v>0</v>
      </c>
      <c r="GK80" s="48">
        <f t="shared" ca="1" si="423"/>
        <v>0</v>
      </c>
      <c r="GL80" s="48">
        <f t="shared" ca="1" si="423"/>
        <v>0</v>
      </c>
      <c r="GM80" s="48">
        <f t="shared" ca="1" si="423"/>
        <v>0</v>
      </c>
      <c r="GN80" s="48">
        <f t="shared" ca="1" si="423"/>
        <v>0</v>
      </c>
      <c r="GO80" s="48">
        <f t="shared" ca="1" si="423"/>
        <v>0</v>
      </c>
      <c r="GP80" s="48">
        <f t="shared" ca="1" si="423"/>
        <v>0</v>
      </c>
      <c r="GQ80" s="48">
        <f t="shared" ca="1" si="423"/>
        <v>0</v>
      </c>
      <c r="GR80" s="48">
        <f t="shared" ca="1" si="423"/>
        <v>0</v>
      </c>
      <c r="GS80" s="48">
        <f t="shared" ca="1" si="424"/>
        <v>0</v>
      </c>
      <c r="GT80" s="48">
        <f t="shared" ca="1" si="424"/>
        <v>0</v>
      </c>
      <c r="GU80" s="48">
        <f t="shared" ca="1" si="413"/>
        <v>0</v>
      </c>
      <c r="GV80" s="48">
        <f t="shared" ca="1" si="404"/>
        <v>0</v>
      </c>
      <c r="GW80" s="48">
        <f t="shared" ca="1" si="404"/>
        <v>0</v>
      </c>
      <c r="GX80" s="48">
        <f t="shared" ca="1" si="404"/>
        <v>0</v>
      </c>
      <c r="GY80" s="48">
        <f t="shared" ca="1" si="404"/>
        <v>0</v>
      </c>
      <c r="GZ80" s="48">
        <f t="shared" ca="1" si="404"/>
        <v>0</v>
      </c>
      <c r="HA80" s="68"/>
      <c r="HB80" s="148">
        <f t="shared" ca="1" si="416"/>
        <v>1.4104130994607336</v>
      </c>
      <c r="HC80" s="148">
        <f t="shared" ca="1" si="405"/>
        <v>2.742565466392346</v>
      </c>
      <c r="HD80" s="148">
        <f t="shared" ca="1" si="417"/>
        <v>1.8868963252467934</v>
      </c>
      <c r="HE80" s="148">
        <f t="shared" ca="1" si="406"/>
        <v>5.0809200511514661</v>
      </c>
      <c r="HF80" s="148">
        <f t="shared" ca="1" si="407"/>
        <v>0.27759009889185288</v>
      </c>
      <c r="HG80" s="146"/>
      <c r="HH80" s="147"/>
      <c r="HI80" s="147"/>
      <c r="HJ80" s="147"/>
      <c r="HK80" s="148"/>
      <c r="HL80" s="147"/>
      <c r="HM80" s="147"/>
      <c r="HN80" s="147"/>
      <c r="HO80" s="148"/>
      <c r="HP80" s="146"/>
      <c r="HQ80" s="147"/>
      <c r="HR80" s="147"/>
      <c r="HS80" s="147"/>
      <c r="HT80" s="148"/>
      <c r="HU80" s="147"/>
      <c r="HV80" s="147"/>
      <c r="HW80" s="147"/>
      <c r="HX80" s="148"/>
      <c r="HY80" s="149"/>
      <c r="HZ80" s="148"/>
      <c r="IA80" s="148"/>
      <c r="IB80" s="150"/>
      <c r="IC80" s="148"/>
      <c r="ID80" s="150"/>
      <c r="IE80" s="148"/>
      <c r="IF80" s="151"/>
    </row>
    <row r="81" spans="1:240" s="36" customFormat="1" ht="14.45" customHeight="1">
      <c r="A81" s="39"/>
      <c r="B81" s="50" t="str">
        <f t="shared" si="376"/>
        <v>C&amp;I_C&amp;I Prescriptive_Lighting_Energy Star LED Lamp (6-10W)_2017_Actual</v>
      </c>
      <c r="C81" s="50">
        <f>INDEX('Measure Inputs'!$D:$D,MATCH($B81,'Measure Inputs'!$B:$B,0))</f>
        <v>45</v>
      </c>
      <c r="D81" s="51" t="str">
        <f>'Measure Inputs'!G51</f>
        <v>C&amp;I</v>
      </c>
      <c r="E81" s="51" t="str">
        <f>'Measure Inputs'!H51</f>
        <v>C&amp;I Prescriptive</v>
      </c>
      <c r="F81" s="51" t="str">
        <f>'Measure Inputs'!I51</f>
        <v>Lighting</v>
      </c>
      <c r="G81" s="51" t="str">
        <f>'Measure Inputs'!J51</f>
        <v>Energy Star LED Lamp (6-10W)</v>
      </c>
      <c r="H81" s="51">
        <f>'Measure Inputs'!K51</f>
        <v>2017</v>
      </c>
      <c r="I81" s="51" t="str">
        <f>'Measure Inputs'!L51</f>
        <v>Actual</v>
      </c>
      <c r="J81" s="37"/>
      <c r="K81" s="98" t="str">
        <f ca="1">INDEX(OFFSET('Measure Inputs'!$O$7,,,InputRows),$C81)</f>
        <v>Units</v>
      </c>
      <c r="L81" s="38">
        <f ca="1">INDEX(OFFSET('Measure Inputs'!$Q$7,,,InputRows),$C81)</f>
        <v>3078</v>
      </c>
      <c r="M81" s="165">
        <f>INDEX('General Inputs'!$E$14:$E$15,MATCH(D81,'General Inputs'!$D$14:$D$15,0))</f>
        <v>1.0469999999999999</v>
      </c>
      <c r="N81" s="54">
        <f ca="1">INDEX(OFFSET('Measure Inputs'!$Y$7,,,InputRows),$C81)</f>
        <v>1</v>
      </c>
      <c r="O81" s="54">
        <f ca="1">INDEX(OFFSET('Measure Inputs'!$Z$7,,,InputRows),$C81)</f>
        <v>1</v>
      </c>
      <c r="P81" s="37"/>
      <c r="Q81" s="125">
        <f ca="1">CONVERT(INDEX(OFFSET('Measure Inputs'!$AB$7,,,InputRows),$C81),'Measure Inputs'!$AB$6,Q$8)*$L81</f>
        <v>372092.53</v>
      </c>
      <c r="R81" s="125">
        <f t="shared" ca="1" si="377"/>
        <v>372092.53</v>
      </c>
      <c r="S81" s="125">
        <f t="shared" ca="1" si="378"/>
        <v>372092.53</v>
      </c>
      <c r="T81" s="37"/>
      <c r="U81" s="125">
        <f ca="1">CONVERT(INDEX(OFFSET('Measure Inputs'!$AD$7,,,InputRows),$C81),'Measure Inputs'!$AD$6,U$8)*$L81</f>
        <v>0</v>
      </c>
      <c r="V81" s="125">
        <f t="shared" ca="1" si="379"/>
        <v>0</v>
      </c>
      <c r="W81" s="125">
        <f t="shared" ca="1" si="380"/>
        <v>0</v>
      </c>
      <c r="X81" s="37"/>
      <c r="Y81" s="125">
        <f ca="1">CONVERT(INDEX(OFFSET('Measure Inputs'!$AC$7,,,InputRows),$C81),'Measure Inputs'!$AC$6,Y$8)*$L81</f>
        <v>71.508288000000007</v>
      </c>
      <c r="Z81" s="125">
        <f t="shared" ca="1" si="381"/>
        <v>71.508288000000007</v>
      </c>
      <c r="AA81" s="125">
        <f t="shared" ca="1" si="382"/>
        <v>71.508288000000007</v>
      </c>
      <c r="AB81" s="37"/>
      <c r="AC81" s="125">
        <f ca="1">CONVERT(INDEX(OFFSET('Measure Inputs'!$AE$7,,,InputRows),$C81),'Measure Inputs'!$AE$6,AC$8)*$L81</f>
        <v>0</v>
      </c>
      <c r="AD81" s="125">
        <f t="shared" ca="1" si="383"/>
        <v>0</v>
      </c>
      <c r="AE81" s="125">
        <f t="shared" ca="1" si="384"/>
        <v>0</v>
      </c>
      <c r="AF81" s="37"/>
      <c r="AG81" s="96">
        <f ca="1">INDEX(OFFSET('Measure Inputs'!$R$7,,,InputRows),$C81)</f>
        <v>8</v>
      </c>
      <c r="AH81" s="96">
        <f ca="1">INDEX(OFFSET('Measure Inputs'!$S$7,,,InputRows),$C81)</f>
        <v>0</v>
      </c>
      <c r="AI81" s="96">
        <f t="shared" ca="1" si="385"/>
        <v>2976740.24</v>
      </c>
      <c r="AJ81" s="99">
        <f ca="1">INDEX(OFFSET('Measure Inputs'!$T$7,,,InputRows),$C81)*$L81*$N81*$O81</f>
        <v>27702</v>
      </c>
      <c r="AK81" s="99">
        <f ca="1">INDEX(OFFSET('Measure Inputs'!$U$7,,,InputRows),$C81)*$L81*$N81*$O81</f>
        <v>0</v>
      </c>
      <c r="AL81" s="99">
        <f ca="1">INDEX(OFFSET('Measure Inputs'!$V$7,,,InputRows),$C81)*$L81*$N81*$O81</f>
        <v>0</v>
      </c>
      <c r="AM81" s="99">
        <f ca="1">INDEX(OFFSET('Measure Inputs'!$W$7,,,InputRows),$C81)*$L81*$N81*$O81</f>
        <v>0</v>
      </c>
      <c r="AN81" s="99">
        <f ca="1">INDEX(OFFSET('Measure Inputs'!$X$7,,,InputRows),$C81)*$L81</f>
        <v>25202.936799999999</v>
      </c>
      <c r="AO81" s="99"/>
      <c r="AP81" s="99">
        <f t="shared" ca="1" si="386"/>
        <v>25202.936799999999</v>
      </c>
      <c r="AQ81" s="37"/>
      <c r="AR81" s="99">
        <f ca="1">SUMPRODUCT(--($CX$9:$EX$9=$H81)*$AJ81,'General Inputs'!$K$40:$BK$40)+SUMPRODUCT(--($CX$9:$EX$9=$H81+$AH81)*-$AK81,'General Inputs'!$K$43:$BK$43)</f>
        <v>27702</v>
      </c>
      <c r="AS81" s="99">
        <f ca="1">CONVERT(SUMPRODUCT($CX81:$EX81,'General Inputs'!$K$29:$BK$29,'General Inputs'!$K$40:$BK$40)*$M81,$Q$8,'General Inputs'!$E$17)</f>
        <v>26914.192462464936</v>
      </c>
      <c r="AT81" s="99">
        <f ca="1">SUMPRODUCT(--($CX$9:$EX$9=$H81)*$AN81,'General Inputs'!$K$40:$BK$40)</f>
        <v>25202.936799999999</v>
      </c>
      <c r="AU81" s="99">
        <f>SUMPRODUCT(--($CX$9:$EX$9=$H81)*$AO81,'General Inputs'!$K$40:$BK$40)</f>
        <v>0</v>
      </c>
      <c r="AV81" s="99">
        <f ca="1">CONVERT(SUMPRODUCT($CX81:$EX81,'General Inputs'!$K$40:$BK$40,OFFSET('General Inputs'!$K$34:$BK$34,MATCH($D81,'General Inputs'!$J$34:$J$35,0)-1,)),$Q$8,'General Inputs'!$G$32)</f>
        <v>257947.71155922976</v>
      </c>
      <c r="AW81" s="99">
        <f ca="1">CONVERT(SUMPRODUCT($CX81:$EX81,'General Inputs'!$K$27:$BK$27,'General Inputs'!$K$40:$BK$40)*$M81,$Q$8,'General Inputs'!$E$17)</f>
        <v>67988.339277666571</v>
      </c>
      <c r="AX81" s="99">
        <f ca="1">CONVERT(SUMPRODUCT($EZ81:$GZ81,'General Inputs'!$K$28:$BK$28,'General Inputs'!$K$40:$BK$40)*$M81,$Q$8,'General Inputs'!$E$17)</f>
        <v>9397.9570443381963</v>
      </c>
      <c r="AY81" s="97">
        <f ca="1">SUMPRODUCT($CX81:$EX81,'General Inputs'!$K$40:$BK$40)</f>
        <v>2254913.1572634373</v>
      </c>
      <c r="AZ81" s="37"/>
      <c r="BA81" s="99">
        <f t="shared" ca="1" si="387"/>
        <v>49684.296322004768</v>
      </c>
      <c r="BB81" s="101">
        <f t="shared" ca="1" si="388"/>
        <v>2.7935274103676546</v>
      </c>
      <c r="BC81" s="99">
        <f t="shared" ca="1" si="309"/>
        <v>27702</v>
      </c>
      <c r="BD81" s="99">
        <f t="shared" ca="1" si="310"/>
        <v>77386.296322004768</v>
      </c>
      <c r="BE81" s="99">
        <f t="shared" ca="1" si="311"/>
        <v>67988.339277666571</v>
      </c>
      <c r="BF81" s="99">
        <f t="shared" ca="1" si="312"/>
        <v>9397.9570443381963</v>
      </c>
      <c r="BG81" s="99">
        <f t="shared" si="313"/>
        <v>0</v>
      </c>
      <c r="BH81" s="99">
        <f t="shared" ca="1" si="314"/>
        <v>27702</v>
      </c>
      <c r="BI81" s="37"/>
      <c r="BJ81" s="99">
        <f t="shared" ca="1" si="389"/>
        <v>76598.488784469708</v>
      </c>
      <c r="BK81" s="101">
        <f t="shared" ca="1" si="390"/>
        <v>3.7650887583737531</v>
      </c>
      <c r="BL81" s="99">
        <f t="shared" ca="1" si="315"/>
        <v>27702</v>
      </c>
      <c r="BM81" s="99">
        <f t="shared" ca="1" si="165"/>
        <v>104300.48878446971</v>
      </c>
      <c r="BN81" s="99">
        <f t="shared" ca="1" si="316"/>
        <v>67988.339277666571</v>
      </c>
      <c r="BO81" s="99">
        <f t="shared" ca="1" si="317"/>
        <v>9397.9570443381963</v>
      </c>
      <c r="BP81" s="99">
        <f t="shared" ca="1" si="318"/>
        <v>26914.192462464936</v>
      </c>
      <c r="BQ81" s="99">
        <f t="shared" si="319"/>
        <v>0</v>
      </c>
      <c r="BR81" s="99">
        <f t="shared" ca="1" si="320"/>
        <v>27702</v>
      </c>
      <c r="BS81" s="37"/>
      <c r="BT81" s="99">
        <f t="shared" ca="1" si="391"/>
        <v>255448.64835922979</v>
      </c>
      <c r="BU81" s="101">
        <f t="shared" ca="1" si="392"/>
        <v>10.221307066609985</v>
      </c>
      <c r="BV81" s="101">
        <f t="shared" ca="1" si="321"/>
        <v>0.78267876582376206</v>
      </c>
      <c r="BW81" s="99">
        <f t="shared" ca="1" si="322"/>
        <v>27702</v>
      </c>
      <c r="BX81" s="99">
        <f t="shared" ca="1" si="323"/>
        <v>283150.64835922979</v>
      </c>
      <c r="BY81" s="99">
        <f t="shared" ca="1" si="324"/>
        <v>257947.71155922976</v>
      </c>
      <c r="BZ81" s="99">
        <f t="shared" ca="1" si="325"/>
        <v>25202.936799999999</v>
      </c>
      <c r="CA81" s="99">
        <f t="shared" ca="1" si="326"/>
        <v>27702</v>
      </c>
      <c r="CB81" s="37"/>
      <c r="CC81" s="99">
        <f t="shared" ca="1" si="393"/>
        <v>52183.359522004772</v>
      </c>
      <c r="CD81" s="101">
        <f t="shared" ca="1" si="394"/>
        <v>3.0705269364483256</v>
      </c>
      <c r="CE81" s="102">
        <f t="shared" ca="1" si="327"/>
        <v>-0.23780636347127143</v>
      </c>
      <c r="CF81" s="99">
        <f t="shared" ca="1" si="328"/>
        <v>25202.936799999999</v>
      </c>
      <c r="CG81" s="99">
        <f t="shared" ca="1" si="329"/>
        <v>77386.296322004768</v>
      </c>
      <c r="CH81" s="99">
        <f t="shared" ca="1" si="330"/>
        <v>67988.339277666571</v>
      </c>
      <c r="CI81" s="99">
        <f t="shared" ca="1" si="418"/>
        <v>9397.9570443381963</v>
      </c>
      <c r="CJ81" s="99">
        <f t="shared" ca="1" si="419"/>
        <v>25202.936799999999</v>
      </c>
      <c r="CK81" s="99">
        <f t="shared" si="331"/>
        <v>0</v>
      </c>
      <c r="CL81" s="37"/>
      <c r="CM81" s="99">
        <f t="shared" ca="1" si="395"/>
        <v>-205764.35203722504</v>
      </c>
      <c r="CN81" s="101">
        <f t="shared" ca="1" si="396"/>
        <v>0.27330432323017573</v>
      </c>
      <c r="CO81" s="126"/>
      <c r="CP81" s="99">
        <f t="shared" ca="1" si="332"/>
        <v>283150.64835922979</v>
      </c>
      <c r="CQ81" s="99">
        <f t="shared" ca="1" si="333"/>
        <v>77386.296322004768</v>
      </c>
      <c r="CR81" s="99">
        <f t="shared" ca="1" si="334"/>
        <v>67988.339277666571</v>
      </c>
      <c r="CS81" s="99">
        <f t="shared" ca="1" si="420"/>
        <v>9397.9570443381963</v>
      </c>
      <c r="CT81" s="99">
        <f t="shared" ca="1" si="335"/>
        <v>257947.71155922976</v>
      </c>
      <c r="CU81" s="99">
        <f t="shared" ca="1" si="336"/>
        <v>25202.936799999999</v>
      </c>
      <c r="CV81" s="99">
        <f t="shared" si="337"/>
        <v>0</v>
      </c>
      <c r="CW81" s="37"/>
      <c r="CX81" s="48">
        <f t="shared" ca="1" si="427"/>
        <v>372092.53</v>
      </c>
      <c r="CY81" s="48">
        <f t="shared" ca="1" si="427"/>
        <v>372092.53</v>
      </c>
      <c r="CZ81" s="48">
        <f t="shared" ca="1" si="427"/>
        <v>372092.53</v>
      </c>
      <c r="DA81" s="48">
        <f t="shared" ca="1" si="427"/>
        <v>372092.53</v>
      </c>
      <c r="DB81" s="48">
        <f t="shared" ca="1" si="427"/>
        <v>372092.53</v>
      </c>
      <c r="DC81" s="48">
        <f t="shared" ca="1" si="427"/>
        <v>372092.53</v>
      </c>
      <c r="DD81" s="48">
        <f t="shared" ca="1" si="427"/>
        <v>372092.53</v>
      </c>
      <c r="DE81" s="48">
        <f t="shared" ca="1" si="427"/>
        <v>372092.53</v>
      </c>
      <c r="DF81" s="48">
        <f t="shared" ca="1" si="427"/>
        <v>0</v>
      </c>
      <c r="DG81" s="48">
        <f t="shared" ca="1" si="427"/>
        <v>0</v>
      </c>
      <c r="DH81" s="48">
        <f t="shared" ca="1" si="427"/>
        <v>0</v>
      </c>
      <c r="DI81" s="48">
        <f t="shared" ca="1" si="427"/>
        <v>0</v>
      </c>
      <c r="DJ81" s="48">
        <f t="shared" ca="1" si="427"/>
        <v>0</v>
      </c>
      <c r="DK81" s="48">
        <f t="shared" ca="1" si="427"/>
        <v>0</v>
      </c>
      <c r="DL81" s="48">
        <f t="shared" ca="1" si="427"/>
        <v>0</v>
      </c>
      <c r="DM81" s="48">
        <f t="shared" ca="1" si="425"/>
        <v>0</v>
      </c>
      <c r="DN81" s="48">
        <f t="shared" ca="1" si="425"/>
        <v>0</v>
      </c>
      <c r="DO81" s="48">
        <f t="shared" ca="1" si="425"/>
        <v>0</v>
      </c>
      <c r="DP81" s="48">
        <f t="shared" ca="1" si="425"/>
        <v>0</v>
      </c>
      <c r="DQ81" s="48">
        <f t="shared" ca="1" si="425"/>
        <v>0</v>
      </c>
      <c r="DR81" s="48">
        <f t="shared" ca="1" si="425"/>
        <v>0</v>
      </c>
      <c r="DS81" s="48">
        <f t="shared" ca="1" si="425"/>
        <v>0</v>
      </c>
      <c r="DT81" s="48">
        <f t="shared" ca="1" si="425"/>
        <v>0</v>
      </c>
      <c r="DU81" s="48">
        <f t="shared" ca="1" si="425"/>
        <v>0</v>
      </c>
      <c r="DV81" s="48">
        <f t="shared" ca="1" si="425"/>
        <v>0</v>
      </c>
      <c r="DW81" s="48">
        <f t="shared" ca="1" si="425"/>
        <v>0</v>
      </c>
      <c r="DX81" s="48">
        <f t="shared" ca="1" si="425"/>
        <v>0</v>
      </c>
      <c r="DY81" s="48">
        <f t="shared" ca="1" si="425"/>
        <v>0</v>
      </c>
      <c r="DZ81" s="48">
        <f t="shared" ca="1" si="425"/>
        <v>0</v>
      </c>
      <c r="EA81" s="48">
        <f t="shared" ca="1" si="421"/>
        <v>0</v>
      </c>
      <c r="EB81" s="48">
        <f t="shared" ca="1" si="421"/>
        <v>0</v>
      </c>
      <c r="EC81" s="48">
        <f t="shared" ca="1" si="421"/>
        <v>0</v>
      </c>
      <c r="ED81" s="48">
        <f t="shared" ca="1" si="421"/>
        <v>0</v>
      </c>
      <c r="EE81" s="48">
        <f t="shared" ca="1" si="421"/>
        <v>0</v>
      </c>
      <c r="EF81" s="48">
        <f t="shared" ca="1" si="421"/>
        <v>0</v>
      </c>
      <c r="EG81" s="48">
        <f t="shared" ca="1" si="421"/>
        <v>0</v>
      </c>
      <c r="EH81" s="48">
        <f t="shared" ca="1" si="421"/>
        <v>0</v>
      </c>
      <c r="EI81" s="48">
        <f t="shared" ca="1" si="421"/>
        <v>0</v>
      </c>
      <c r="EJ81" s="48">
        <f t="shared" ca="1" si="421"/>
        <v>0</v>
      </c>
      <c r="EK81" s="48">
        <f t="shared" ca="1" si="421"/>
        <v>0</v>
      </c>
      <c r="EL81" s="48">
        <f t="shared" ca="1" si="421"/>
        <v>0</v>
      </c>
      <c r="EM81" s="48">
        <f t="shared" ca="1" si="421"/>
        <v>0</v>
      </c>
      <c r="EN81" s="48">
        <f t="shared" ca="1" si="421"/>
        <v>0</v>
      </c>
      <c r="EO81" s="48">
        <f t="shared" ca="1" si="421"/>
        <v>0</v>
      </c>
      <c r="EP81" s="48">
        <f t="shared" ca="1" si="421"/>
        <v>0</v>
      </c>
      <c r="EQ81" s="48">
        <f t="shared" ca="1" si="422"/>
        <v>0</v>
      </c>
      <c r="ER81" s="48">
        <f t="shared" ca="1" si="422"/>
        <v>0</v>
      </c>
      <c r="ES81" s="48">
        <f t="shared" ca="1" si="410"/>
        <v>0</v>
      </c>
      <c r="ET81" s="48">
        <f t="shared" ca="1" si="400"/>
        <v>0</v>
      </c>
      <c r="EU81" s="48">
        <f t="shared" ca="1" si="400"/>
        <v>0</v>
      </c>
      <c r="EV81" s="48">
        <f t="shared" ca="1" si="400"/>
        <v>0</v>
      </c>
      <c r="EW81" s="48">
        <f t="shared" ca="1" si="400"/>
        <v>0</v>
      </c>
      <c r="EX81" s="48">
        <f t="shared" ca="1" si="400"/>
        <v>0</v>
      </c>
      <c r="EY81" s="68"/>
      <c r="EZ81" s="48">
        <f t="shared" ca="1" si="428"/>
        <v>71.508288000000007</v>
      </c>
      <c r="FA81" s="48">
        <f t="shared" ca="1" si="428"/>
        <v>71.508288000000007</v>
      </c>
      <c r="FB81" s="48">
        <f t="shared" ca="1" si="428"/>
        <v>71.508288000000007</v>
      </c>
      <c r="FC81" s="48">
        <f t="shared" ca="1" si="428"/>
        <v>71.508288000000007</v>
      </c>
      <c r="FD81" s="48">
        <f t="shared" ca="1" si="428"/>
        <v>71.508288000000007</v>
      </c>
      <c r="FE81" s="48">
        <f t="shared" ca="1" si="428"/>
        <v>71.508288000000007</v>
      </c>
      <c r="FF81" s="48">
        <f t="shared" ca="1" si="428"/>
        <v>71.508288000000007</v>
      </c>
      <c r="FG81" s="48">
        <f t="shared" ca="1" si="428"/>
        <v>71.508288000000007</v>
      </c>
      <c r="FH81" s="48">
        <f t="shared" ca="1" si="428"/>
        <v>0</v>
      </c>
      <c r="FI81" s="48">
        <f t="shared" ca="1" si="428"/>
        <v>0</v>
      </c>
      <c r="FJ81" s="48">
        <f t="shared" ca="1" si="428"/>
        <v>0</v>
      </c>
      <c r="FK81" s="48">
        <f t="shared" ca="1" si="428"/>
        <v>0</v>
      </c>
      <c r="FL81" s="48">
        <f t="shared" ca="1" si="428"/>
        <v>0</v>
      </c>
      <c r="FM81" s="48">
        <f t="shared" ca="1" si="428"/>
        <v>0</v>
      </c>
      <c r="FN81" s="48">
        <f t="shared" ca="1" si="428"/>
        <v>0</v>
      </c>
      <c r="FO81" s="48">
        <f t="shared" ca="1" si="426"/>
        <v>0</v>
      </c>
      <c r="FP81" s="48">
        <f t="shared" ca="1" si="426"/>
        <v>0</v>
      </c>
      <c r="FQ81" s="48">
        <f t="shared" ca="1" si="426"/>
        <v>0</v>
      </c>
      <c r="FR81" s="48">
        <f t="shared" ca="1" si="426"/>
        <v>0</v>
      </c>
      <c r="FS81" s="48">
        <f t="shared" ca="1" si="426"/>
        <v>0</v>
      </c>
      <c r="FT81" s="48">
        <f t="shared" ca="1" si="426"/>
        <v>0</v>
      </c>
      <c r="FU81" s="48">
        <f t="shared" ca="1" si="426"/>
        <v>0</v>
      </c>
      <c r="FV81" s="48">
        <f t="shared" ca="1" si="426"/>
        <v>0</v>
      </c>
      <c r="FW81" s="48">
        <f t="shared" ca="1" si="426"/>
        <v>0</v>
      </c>
      <c r="FX81" s="48">
        <f t="shared" ca="1" si="426"/>
        <v>0</v>
      </c>
      <c r="FY81" s="48">
        <f t="shared" ca="1" si="426"/>
        <v>0</v>
      </c>
      <c r="FZ81" s="48">
        <f t="shared" ca="1" si="426"/>
        <v>0</v>
      </c>
      <c r="GA81" s="48">
        <f t="shared" ca="1" si="426"/>
        <v>0</v>
      </c>
      <c r="GB81" s="48">
        <f t="shared" ca="1" si="426"/>
        <v>0</v>
      </c>
      <c r="GC81" s="48">
        <f t="shared" ca="1" si="423"/>
        <v>0</v>
      </c>
      <c r="GD81" s="48">
        <f t="shared" ca="1" si="423"/>
        <v>0</v>
      </c>
      <c r="GE81" s="48">
        <f t="shared" ca="1" si="423"/>
        <v>0</v>
      </c>
      <c r="GF81" s="48">
        <f t="shared" ca="1" si="423"/>
        <v>0</v>
      </c>
      <c r="GG81" s="48">
        <f t="shared" ca="1" si="423"/>
        <v>0</v>
      </c>
      <c r="GH81" s="48">
        <f t="shared" ca="1" si="423"/>
        <v>0</v>
      </c>
      <c r="GI81" s="48">
        <f t="shared" ca="1" si="423"/>
        <v>0</v>
      </c>
      <c r="GJ81" s="48">
        <f t="shared" ca="1" si="423"/>
        <v>0</v>
      </c>
      <c r="GK81" s="48">
        <f t="shared" ca="1" si="423"/>
        <v>0</v>
      </c>
      <c r="GL81" s="48">
        <f t="shared" ca="1" si="423"/>
        <v>0</v>
      </c>
      <c r="GM81" s="48">
        <f t="shared" ca="1" si="423"/>
        <v>0</v>
      </c>
      <c r="GN81" s="48">
        <f t="shared" ca="1" si="423"/>
        <v>0</v>
      </c>
      <c r="GO81" s="48">
        <f t="shared" ca="1" si="423"/>
        <v>0</v>
      </c>
      <c r="GP81" s="48">
        <f t="shared" ca="1" si="423"/>
        <v>0</v>
      </c>
      <c r="GQ81" s="48">
        <f t="shared" ca="1" si="423"/>
        <v>0</v>
      </c>
      <c r="GR81" s="48">
        <f t="shared" ca="1" si="423"/>
        <v>0</v>
      </c>
      <c r="GS81" s="48">
        <f t="shared" ca="1" si="424"/>
        <v>0</v>
      </c>
      <c r="GT81" s="48">
        <f t="shared" ca="1" si="424"/>
        <v>0</v>
      </c>
      <c r="GU81" s="48">
        <f t="shared" ca="1" si="413"/>
        <v>0</v>
      </c>
      <c r="GV81" s="48">
        <f t="shared" ca="1" si="404"/>
        <v>0</v>
      </c>
      <c r="GW81" s="48">
        <f t="shared" ca="1" si="404"/>
        <v>0</v>
      </c>
      <c r="GX81" s="48">
        <f t="shared" ca="1" si="404"/>
        <v>0</v>
      </c>
      <c r="GY81" s="48">
        <f t="shared" ca="1" si="404"/>
        <v>0</v>
      </c>
      <c r="GZ81" s="48">
        <f t="shared" ca="1" si="404"/>
        <v>0</v>
      </c>
      <c r="HA81" s="68"/>
      <c r="HB81" s="148">
        <f t="shared" ca="1" si="416"/>
        <v>2.7935274103676546</v>
      </c>
      <c r="HC81" s="148">
        <f t="shared" ca="1" si="405"/>
        <v>3.0705269364483256</v>
      </c>
      <c r="HD81" s="148">
        <f t="shared" ca="1" si="417"/>
        <v>3.7650887583737531</v>
      </c>
      <c r="HE81" s="148">
        <f t="shared" ca="1" si="406"/>
        <v>10.221307066609985</v>
      </c>
      <c r="HF81" s="148">
        <f t="shared" ca="1" si="407"/>
        <v>0.27330432323017573</v>
      </c>
      <c r="HG81" s="146"/>
      <c r="HH81" s="147"/>
      <c r="HI81" s="147"/>
      <c r="HJ81" s="147"/>
      <c r="HK81" s="148"/>
      <c r="HL81" s="147"/>
      <c r="HM81" s="147"/>
      <c r="HN81" s="147"/>
      <c r="HO81" s="148"/>
      <c r="HP81" s="146"/>
      <c r="HQ81" s="147"/>
      <c r="HR81" s="147"/>
      <c r="HS81" s="147"/>
      <c r="HT81" s="148"/>
      <c r="HU81" s="147"/>
      <c r="HV81" s="147"/>
      <c r="HW81" s="147"/>
      <c r="HX81" s="148"/>
      <c r="HY81" s="149"/>
      <c r="HZ81" s="148"/>
      <c r="IA81" s="148"/>
      <c r="IB81" s="150"/>
      <c r="IC81" s="148"/>
      <c r="ID81" s="150"/>
      <c r="IE81" s="148"/>
      <c r="IF81" s="151"/>
    </row>
    <row r="82" spans="1:240" s="36" customFormat="1" ht="14.45" customHeight="1">
      <c r="A82" s="39"/>
      <c r="B82" s="50" t="str">
        <f t="shared" si="376"/>
        <v>C&amp;I_C&amp;I Prescriptive_Lighting_Energy Star LED Lamp (11 to 20W)_2017_Actual</v>
      </c>
      <c r="C82" s="50">
        <f>INDEX('Measure Inputs'!$D:$D,MATCH($B82,'Measure Inputs'!$B:$B,0))</f>
        <v>46</v>
      </c>
      <c r="D82" s="51" t="str">
        <f>'Measure Inputs'!G52</f>
        <v>C&amp;I</v>
      </c>
      <c r="E82" s="51" t="str">
        <f>'Measure Inputs'!H52</f>
        <v>C&amp;I Prescriptive</v>
      </c>
      <c r="F82" s="51" t="str">
        <f>'Measure Inputs'!I52</f>
        <v>Lighting</v>
      </c>
      <c r="G82" s="51" t="str">
        <f>'Measure Inputs'!J52</f>
        <v>Energy Star LED Lamp (11 to 20W)</v>
      </c>
      <c r="H82" s="51">
        <f>'Measure Inputs'!K52</f>
        <v>2017</v>
      </c>
      <c r="I82" s="51" t="str">
        <f>'Measure Inputs'!L52</f>
        <v>Actual</v>
      </c>
      <c r="J82" s="37"/>
      <c r="K82" s="98" t="str">
        <f ca="1">INDEX(OFFSET('Measure Inputs'!$O$7,,,InputRows),$C82)</f>
        <v>Units</v>
      </c>
      <c r="L82" s="38">
        <f ca="1">INDEX(OFFSET('Measure Inputs'!$Q$7,,,InputRows),$C82)</f>
        <v>649</v>
      </c>
      <c r="M82" s="165">
        <f>INDEX('General Inputs'!$E$14:$E$15,MATCH(D82,'General Inputs'!$D$14:$D$15,0))</f>
        <v>1.0469999999999999</v>
      </c>
      <c r="N82" s="54">
        <f ca="1">INDEX(OFFSET('Measure Inputs'!$Y$7,,,InputRows),$C82)</f>
        <v>1</v>
      </c>
      <c r="O82" s="54">
        <f ca="1">INDEX(OFFSET('Measure Inputs'!$Z$7,,,InputRows),$C82)</f>
        <v>1</v>
      </c>
      <c r="P82" s="37"/>
      <c r="Q82" s="125">
        <f ca="1">CONVERT(INDEX(OFFSET('Measure Inputs'!$AB$7,,,InputRows),$C82),'Measure Inputs'!$AB$6,Q$8)*$L82</f>
        <v>107690.84600000001</v>
      </c>
      <c r="R82" s="125">
        <f t="shared" ca="1" si="377"/>
        <v>107690.84600000001</v>
      </c>
      <c r="S82" s="125">
        <f t="shared" ca="1" si="378"/>
        <v>107690.84600000001</v>
      </c>
      <c r="T82" s="37"/>
      <c r="U82" s="125">
        <f ca="1">CONVERT(INDEX(OFFSET('Measure Inputs'!$AD$7,,,InputRows),$C82),'Measure Inputs'!$AD$6,U$8)*$L82</f>
        <v>0</v>
      </c>
      <c r="V82" s="125">
        <f t="shared" ca="1" si="379"/>
        <v>0</v>
      </c>
      <c r="W82" s="125">
        <f t="shared" ca="1" si="380"/>
        <v>0</v>
      </c>
      <c r="X82" s="37"/>
      <c r="Y82" s="125">
        <f ca="1">CONVERT(INDEX(OFFSET('Measure Inputs'!$AC$7,,,InputRows),$C82),'Measure Inputs'!$AC$6,Y$8)*$L82</f>
        <v>21.314492000000005</v>
      </c>
      <c r="Z82" s="125">
        <f t="shared" ca="1" si="381"/>
        <v>21.314492000000005</v>
      </c>
      <c r="AA82" s="125">
        <f t="shared" ca="1" si="382"/>
        <v>21.314492000000005</v>
      </c>
      <c r="AB82" s="37"/>
      <c r="AC82" s="125">
        <f ca="1">CONVERT(INDEX(OFFSET('Measure Inputs'!$AE$7,,,InputRows),$C82),'Measure Inputs'!$AE$6,AC$8)*$L82</f>
        <v>0</v>
      </c>
      <c r="AD82" s="125">
        <f t="shared" ca="1" si="383"/>
        <v>0</v>
      </c>
      <c r="AE82" s="125">
        <f t="shared" ca="1" si="384"/>
        <v>0</v>
      </c>
      <c r="AF82" s="37"/>
      <c r="AG82" s="96">
        <f ca="1">INDEX(OFFSET('Measure Inputs'!$R$7,,,InputRows),$C82)</f>
        <v>8</v>
      </c>
      <c r="AH82" s="96">
        <f ca="1">INDEX(OFFSET('Measure Inputs'!$S$7,,,InputRows),$C82)</f>
        <v>0</v>
      </c>
      <c r="AI82" s="96">
        <f t="shared" ca="1" si="385"/>
        <v>861526.76800000004</v>
      </c>
      <c r="AJ82" s="99">
        <f ca="1">INDEX(OFFSET('Measure Inputs'!$T$7,,,InputRows),$C82)*$L82*$N82*$O82</f>
        <v>10384</v>
      </c>
      <c r="AK82" s="99">
        <f ca="1">INDEX(OFFSET('Measure Inputs'!$U$7,,,InputRows),$C82)*$L82*$N82*$O82</f>
        <v>0</v>
      </c>
      <c r="AL82" s="99">
        <f ca="1">INDEX(OFFSET('Measure Inputs'!$V$7,,,InputRows),$C82)*$L82*$N82*$O82</f>
        <v>0</v>
      </c>
      <c r="AM82" s="99">
        <f ca="1">INDEX(OFFSET('Measure Inputs'!$W$7,,,InputRows),$C82)*$L82*$N82*$O82</f>
        <v>0</v>
      </c>
      <c r="AN82" s="99">
        <f ca="1">INDEX(OFFSET('Measure Inputs'!$X$7,,,InputRows),$C82)*$L82</f>
        <v>6219.0399999999981</v>
      </c>
      <c r="AO82" s="99"/>
      <c r="AP82" s="99">
        <f t="shared" ca="1" si="386"/>
        <v>6219.0399999999981</v>
      </c>
      <c r="AQ82" s="37"/>
      <c r="AR82" s="99">
        <f ca="1">SUMPRODUCT(--($CX$9:$EX$9=$H82)*$AJ82,'General Inputs'!$K$40:$BK$40)+SUMPRODUCT(--($CX$9:$EX$9=$H82+$AH82)*-$AK82,'General Inputs'!$K$43:$BK$43)</f>
        <v>10384</v>
      </c>
      <c r="AS82" s="99">
        <f ca="1">CONVERT(SUMPRODUCT($CX82:$EX82,'General Inputs'!$K$29:$BK$29,'General Inputs'!$K$40:$BK$40)*$M82,$Q$8,'General Inputs'!$E$17)</f>
        <v>7789.4929943626439</v>
      </c>
      <c r="AT82" s="99">
        <f ca="1">SUMPRODUCT(--($CX$9:$EX$9=$H82)*$AN82,'General Inputs'!$K$40:$BK$40)</f>
        <v>6219.0399999999981</v>
      </c>
      <c r="AU82" s="99">
        <f>SUMPRODUCT(--($CX$9:$EX$9=$H82)*$AO82,'General Inputs'!$K$40:$BK$40)</f>
        <v>0</v>
      </c>
      <c r="AV82" s="99">
        <f ca="1">CONVERT(SUMPRODUCT($CX82:$EX82,'General Inputs'!$K$40:$BK$40,OFFSET('General Inputs'!$K$34:$BK$34,MATCH($D82,'General Inputs'!$J$34:$J$35,0)-1,)),$Q$8,'General Inputs'!$G$32)</f>
        <v>74655.106033914286</v>
      </c>
      <c r="AW82" s="99">
        <f ca="1">CONVERT(SUMPRODUCT($CX82:$EX82,'General Inputs'!$K$27:$BK$27,'General Inputs'!$K$40:$BK$40)*$M82,$Q$8,'General Inputs'!$E$17)</f>
        <v>19677.153354696322</v>
      </c>
      <c r="AX82" s="99">
        <f ca="1">CONVERT(SUMPRODUCT($EZ82:$GZ82,'General Inputs'!$K$28:$BK$28,'General Inputs'!$K$40:$BK$40)*$M82,$Q$8,'General Inputs'!$E$17)</f>
        <v>2801.2512373095856</v>
      </c>
      <c r="AY82" s="97">
        <f ca="1">SUMPRODUCT($CX82:$EX82,'General Inputs'!$K$40:$BK$40)</f>
        <v>652615.91132246237</v>
      </c>
      <c r="AZ82" s="37"/>
      <c r="BA82" s="99">
        <f t="shared" ca="1" si="387"/>
        <v>12094.404592005907</v>
      </c>
      <c r="BB82" s="101">
        <f t="shared" ca="1" si="388"/>
        <v>2.1647153882902455</v>
      </c>
      <c r="BC82" s="99">
        <f t="shared" ca="1" si="309"/>
        <v>10384</v>
      </c>
      <c r="BD82" s="99">
        <f t="shared" ca="1" si="310"/>
        <v>22478.404592005907</v>
      </c>
      <c r="BE82" s="99">
        <f t="shared" ca="1" si="311"/>
        <v>19677.153354696322</v>
      </c>
      <c r="BF82" s="99">
        <f t="shared" ca="1" si="312"/>
        <v>2801.2512373095856</v>
      </c>
      <c r="BG82" s="99">
        <f t="shared" si="313"/>
        <v>0</v>
      </c>
      <c r="BH82" s="99">
        <f t="shared" ca="1" si="314"/>
        <v>10384</v>
      </c>
      <c r="BI82" s="37"/>
      <c r="BJ82" s="99">
        <f t="shared" ca="1" si="389"/>
        <v>19883.897586368552</v>
      </c>
      <c r="BK82" s="101">
        <f t="shared" ca="1" si="390"/>
        <v>2.9148591666379575</v>
      </c>
      <c r="BL82" s="99">
        <f t="shared" ca="1" si="315"/>
        <v>10384</v>
      </c>
      <c r="BM82" s="99">
        <f t="shared" ca="1" si="165"/>
        <v>30267.897586368552</v>
      </c>
      <c r="BN82" s="99">
        <f t="shared" ca="1" si="316"/>
        <v>19677.153354696322</v>
      </c>
      <c r="BO82" s="99">
        <f t="shared" ca="1" si="317"/>
        <v>2801.2512373095856</v>
      </c>
      <c r="BP82" s="99">
        <f t="shared" ca="1" si="318"/>
        <v>7789.4929943626439</v>
      </c>
      <c r="BQ82" s="99">
        <f t="shared" si="319"/>
        <v>0</v>
      </c>
      <c r="BR82" s="99">
        <f t="shared" ca="1" si="320"/>
        <v>10384</v>
      </c>
      <c r="BS82" s="37"/>
      <c r="BT82" s="99">
        <f t="shared" ca="1" si="391"/>
        <v>70490.14603391428</v>
      </c>
      <c r="BU82" s="101">
        <f t="shared" ca="1" si="392"/>
        <v>7.7883422605849653</v>
      </c>
      <c r="BV82" s="101">
        <f t="shared" ca="1" si="321"/>
        <v>1.0271762247129517</v>
      </c>
      <c r="BW82" s="99">
        <f t="shared" ca="1" si="322"/>
        <v>10384</v>
      </c>
      <c r="BX82" s="99">
        <f t="shared" ca="1" si="323"/>
        <v>80874.14603391428</v>
      </c>
      <c r="BY82" s="99">
        <f t="shared" ca="1" si="324"/>
        <v>74655.106033914286</v>
      </c>
      <c r="BZ82" s="99">
        <f t="shared" ca="1" si="325"/>
        <v>6219.0399999999981</v>
      </c>
      <c r="CA82" s="99">
        <f t="shared" ca="1" si="326"/>
        <v>10384</v>
      </c>
      <c r="CB82" s="37"/>
      <c r="CC82" s="99">
        <f t="shared" ca="1" si="393"/>
        <v>16259.36459200591</v>
      </c>
      <c r="CD82" s="101">
        <f t="shared" ca="1" si="394"/>
        <v>3.6144492706279285</v>
      </c>
      <c r="CE82" s="102">
        <f t="shared" ca="1" si="327"/>
        <v>-0.20275325456265172</v>
      </c>
      <c r="CF82" s="99">
        <f t="shared" ca="1" si="328"/>
        <v>6219.0399999999981</v>
      </c>
      <c r="CG82" s="99">
        <f t="shared" ca="1" si="329"/>
        <v>22478.404592005907</v>
      </c>
      <c r="CH82" s="99">
        <f t="shared" ca="1" si="330"/>
        <v>19677.153354696322</v>
      </c>
      <c r="CI82" s="99">
        <f t="shared" ca="1" si="418"/>
        <v>2801.2512373095856</v>
      </c>
      <c r="CJ82" s="99">
        <f t="shared" ca="1" si="419"/>
        <v>6219.0399999999981</v>
      </c>
      <c r="CK82" s="99">
        <f t="shared" si="331"/>
        <v>0</v>
      </c>
      <c r="CL82" s="37"/>
      <c r="CM82" s="99">
        <f t="shared" ca="1" si="395"/>
        <v>-58395.741441908373</v>
      </c>
      <c r="CN82" s="101">
        <f t="shared" ca="1" si="396"/>
        <v>0.27794302251525066</v>
      </c>
      <c r="CO82" s="126"/>
      <c r="CP82" s="99">
        <f t="shared" ca="1" si="332"/>
        <v>80874.14603391428</v>
      </c>
      <c r="CQ82" s="99">
        <f t="shared" ca="1" si="333"/>
        <v>22478.404592005907</v>
      </c>
      <c r="CR82" s="99">
        <f t="shared" ca="1" si="334"/>
        <v>19677.153354696322</v>
      </c>
      <c r="CS82" s="99">
        <f t="shared" ca="1" si="420"/>
        <v>2801.2512373095856</v>
      </c>
      <c r="CT82" s="99">
        <f t="shared" ca="1" si="335"/>
        <v>74655.106033914286</v>
      </c>
      <c r="CU82" s="99">
        <f t="shared" ca="1" si="336"/>
        <v>6219.0399999999981</v>
      </c>
      <c r="CV82" s="99">
        <f t="shared" si="337"/>
        <v>0</v>
      </c>
      <c r="CW82" s="37"/>
      <c r="CX82" s="48">
        <f t="shared" ca="1" si="427"/>
        <v>107690.84600000001</v>
      </c>
      <c r="CY82" s="48">
        <f t="shared" ca="1" si="427"/>
        <v>107690.84600000001</v>
      </c>
      <c r="CZ82" s="48">
        <f t="shared" ca="1" si="427"/>
        <v>107690.84600000001</v>
      </c>
      <c r="DA82" s="48">
        <f t="shared" ca="1" si="427"/>
        <v>107690.84600000001</v>
      </c>
      <c r="DB82" s="48">
        <f t="shared" ca="1" si="427"/>
        <v>107690.84600000001</v>
      </c>
      <c r="DC82" s="48">
        <f t="shared" ca="1" si="427"/>
        <v>107690.84600000001</v>
      </c>
      <c r="DD82" s="48">
        <f t="shared" ca="1" si="427"/>
        <v>107690.84600000001</v>
      </c>
      <c r="DE82" s="48">
        <f t="shared" ca="1" si="427"/>
        <v>107690.84600000001</v>
      </c>
      <c r="DF82" s="48">
        <f t="shared" ca="1" si="427"/>
        <v>0</v>
      </c>
      <c r="DG82" s="48">
        <f t="shared" ca="1" si="427"/>
        <v>0</v>
      </c>
      <c r="DH82" s="48">
        <f t="shared" ca="1" si="427"/>
        <v>0</v>
      </c>
      <c r="DI82" s="48">
        <f t="shared" ca="1" si="427"/>
        <v>0</v>
      </c>
      <c r="DJ82" s="48">
        <f t="shared" ca="1" si="427"/>
        <v>0</v>
      </c>
      <c r="DK82" s="48">
        <f t="shared" ca="1" si="427"/>
        <v>0</v>
      </c>
      <c r="DL82" s="48">
        <f t="shared" ca="1" si="427"/>
        <v>0</v>
      </c>
      <c r="DM82" s="48">
        <f t="shared" ca="1" si="425"/>
        <v>0</v>
      </c>
      <c r="DN82" s="48">
        <f t="shared" ca="1" si="425"/>
        <v>0</v>
      </c>
      <c r="DO82" s="48">
        <f t="shared" ca="1" si="425"/>
        <v>0</v>
      </c>
      <c r="DP82" s="48">
        <f t="shared" ca="1" si="425"/>
        <v>0</v>
      </c>
      <c r="DQ82" s="48">
        <f t="shared" ca="1" si="425"/>
        <v>0</v>
      </c>
      <c r="DR82" s="48">
        <f t="shared" ca="1" si="425"/>
        <v>0</v>
      </c>
      <c r="DS82" s="48">
        <f t="shared" ca="1" si="425"/>
        <v>0</v>
      </c>
      <c r="DT82" s="48">
        <f t="shared" ca="1" si="425"/>
        <v>0</v>
      </c>
      <c r="DU82" s="48">
        <f t="shared" ca="1" si="425"/>
        <v>0</v>
      </c>
      <c r="DV82" s="48">
        <f t="shared" ca="1" si="425"/>
        <v>0</v>
      </c>
      <c r="DW82" s="48">
        <f t="shared" ca="1" si="425"/>
        <v>0</v>
      </c>
      <c r="DX82" s="48">
        <f t="shared" ca="1" si="425"/>
        <v>0</v>
      </c>
      <c r="DY82" s="48">
        <f t="shared" ca="1" si="425"/>
        <v>0</v>
      </c>
      <c r="DZ82" s="48">
        <f t="shared" ca="1" si="425"/>
        <v>0</v>
      </c>
      <c r="EA82" s="48">
        <f t="shared" ca="1" si="421"/>
        <v>0</v>
      </c>
      <c r="EB82" s="48">
        <f t="shared" ca="1" si="421"/>
        <v>0</v>
      </c>
      <c r="EC82" s="48">
        <f t="shared" ca="1" si="421"/>
        <v>0</v>
      </c>
      <c r="ED82" s="48">
        <f t="shared" ca="1" si="421"/>
        <v>0</v>
      </c>
      <c r="EE82" s="48">
        <f t="shared" ca="1" si="421"/>
        <v>0</v>
      </c>
      <c r="EF82" s="48">
        <f t="shared" ca="1" si="421"/>
        <v>0</v>
      </c>
      <c r="EG82" s="48">
        <f t="shared" ca="1" si="421"/>
        <v>0</v>
      </c>
      <c r="EH82" s="48">
        <f t="shared" ca="1" si="421"/>
        <v>0</v>
      </c>
      <c r="EI82" s="48">
        <f t="shared" ca="1" si="421"/>
        <v>0</v>
      </c>
      <c r="EJ82" s="48">
        <f t="shared" ca="1" si="421"/>
        <v>0</v>
      </c>
      <c r="EK82" s="48">
        <f t="shared" ca="1" si="421"/>
        <v>0</v>
      </c>
      <c r="EL82" s="48">
        <f t="shared" ca="1" si="421"/>
        <v>0</v>
      </c>
      <c r="EM82" s="48">
        <f t="shared" ca="1" si="421"/>
        <v>0</v>
      </c>
      <c r="EN82" s="48">
        <f t="shared" ca="1" si="421"/>
        <v>0</v>
      </c>
      <c r="EO82" s="48">
        <f t="shared" ca="1" si="421"/>
        <v>0</v>
      </c>
      <c r="EP82" s="48">
        <f t="shared" ca="1" si="421"/>
        <v>0</v>
      </c>
      <c r="EQ82" s="48">
        <f t="shared" ca="1" si="422"/>
        <v>0</v>
      </c>
      <c r="ER82" s="48">
        <f t="shared" ca="1" si="422"/>
        <v>0</v>
      </c>
      <c r="ES82" s="48">
        <f t="shared" ca="1" si="410"/>
        <v>0</v>
      </c>
      <c r="ET82" s="48">
        <f t="shared" ca="1" si="400"/>
        <v>0</v>
      </c>
      <c r="EU82" s="48">
        <f t="shared" ca="1" si="400"/>
        <v>0</v>
      </c>
      <c r="EV82" s="48">
        <f t="shared" ca="1" si="400"/>
        <v>0</v>
      </c>
      <c r="EW82" s="48">
        <f t="shared" ca="1" si="400"/>
        <v>0</v>
      </c>
      <c r="EX82" s="48">
        <f t="shared" ca="1" si="400"/>
        <v>0</v>
      </c>
      <c r="EY82" s="68"/>
      <c r="EZ82" s="48">
        <f t="shared" ca="1" si="428"/>
        <v>21.314492000000005</v>
      </c>
      <c r="FA82" s="48">
        <f t="shared" ca="1" si="428"/>
        <v>21.314492000000005</v>
      </c>
      <c r="FB82" s="48">
        <f t="shared" ca="1" si="428"/>
        <v>21.314492000000005</v>
      </c>
      <c r="FC82" s="48">
        <f t="shared" ca="1" si="428"/>
        <v>21.314492000000005</v>
      </c>
      <c r="FD82" s="48">
        <f t="shared" ca="1" si="428"/>
        <v>21.314492000000005</v>
      </c>
      <c r="FE82" s="48">
        <f t="shared" ca="1" si="428"/>
        <v>21.314492000000005</v>
      </c>
      <c r="FF82" s="48">
        <f t="shared" ca="1" si="428"/>
        <v>21.314492000000005</v>
      </c>
      <c r="FG82" s="48">
        <f t="shared" ca="1" si="428"/>
        <v>21.314492000000005</v>
      </c>
      <c r="FH82" s="48">
        <f t="shared" ca="1" si="428"/>
        <v>0</v>
      </c>
      <c r="FI82" s="48">
        <f t="shared" ca="1" si="428"/>
        <v>0</v>
      </c>
      <c r="FJ82" s="48">
        <f t="shared" ca="1" si="428"/>
        <v>0</v>
      </c>
      <c r="FK82" s="48">
        <f t="shared" ca="1" si="428"/>
        <v>0</v>
      </c>
      <c r="FL82" s="48">
        <f t="shared" ca="1" si="428"/>
        <v>0</v>
      </c>
      <c r="FM82" s="48">
        <f t="shared" ca="1" si="428"/>
        <v>0</v>
      </c>
      <c r="FN82" s="48">
        <f t="shared" ca="1" si="428"/>
        <v>0</v>
      </c>
      <c r="FO82" s="48">
        <f t="shared" ca="1" si="426"/>
        <v>0</v>
      </c>
      <c r="FP82" s="48">
        <f t="shared" ca="1" si="426"/>
        <v>0</v>
      </c>
      <c r="FQ82" s="48">
        <f t="shared" ca="1" si="426"/>
        <v>0</v>
      </c>
      <c r="FR82" s="48">
        <f t="shared" ca="1" si="426"/>
        <v>0</v>
      </c>
      <c r="FS82" s="48">
        <f t="shared" ca="1" si="426"/>
        <v>0</v>
      </c>
      <c r="FT82" s="48">
        <f t="shared" ca="1" si="426"/>
        <v>0</v>
      </c>
      <c r="FU82" s="48">
        <f t="shared" ca="1" si="426"/>
        <v>0</v>
      </c>
      <c r="FV82" s="48">
        <f t="shared" ca="1" si="426"/>
        <v>0</v>
      </c>
      <c r="FW82" s="48">
        <f t="shared" ca="1" si="426"/>
        <v>0</v>
      </c>
      <c r="FX82" s="48">
        <f t="shared" ca="1" si="426"/>
        <v>0</v>
      </c>
      <c r="FY82" s="48">
        <f t="shared" ca="1" si="426"/>
        <v>0</v>
      </c>
      <c r="FZ82" s="48">
        <f t="shared" ca="1" si="426"/>
        <v>0</v>
      </c>
      <c r="GA82" s="48">
        <f t="shared" ca="1" si="426"/>
        <v>0</v>
      </c>
      <c r="GB82" s="48">
        <f t="shared" ca="1" si="426"/>
        <v>0</v>
      </c>
      <c r="GC82" s="48">
        <f t="shared" ca="1" si="423"/>
        <v>0</v>
      </c>
      <c r="GD82" s="48">
        <f t="shared" ca="1" si="423"/>
        <v>0</v>
      </c>
      <c r="GE82" s="48">
        <f t="shared" ca="1" si="423"/>
        <v>0</v>
      </c>
      <c r="GF82" s="48">
        <f t="shared" ca="1" si="423"/>
        <v>0</v>
      </c>
      <c r="GG82" s="48">
        <f t="shared" ca="1" si="423"/>
        <v>0</v>
      </c>
      <c r="GH82" s="48">
        <f t="shared" ca="1" si="423"/>
        <v>0</v>
      </c>
      <c r="GI82" s="48">
        <f t="shared" ca="1" si="423"/>
        <v>0</v>
      </c>
      <c r="GJ82" s="48">
        <f t="shared" ca="1" si="423"/>
        <v>0</v>
      </c>
      <c r="GK82" s="48">
        <f t="shared" ca="1" si="423"/>
        <v>0</v>
      </c>
      <c r="GL82" s="48">
        <f t="shared" ca="1" si="423"/>
        <v>0</v>
      </c>
      <c r="GM82" s="48">
        <f t="shared" ca="1" si="423"/>
        <v>0</v>
      </c>
      <c r="GN82" s="48">
        <f t="shared" ca="1" si="423"/>
        <v>0</v>
      </c>
      <c r="GO82" s="48">
        <f t="shared" ca="1" si="423"/>
        <v>0</v>
      </c>
      <c r="GP82" s="48">
        <f t="shared" ca="1" si="423"/>
        <v>0</v>
      </c>
      <c r="GQ82" s="48">
        <f t="shared" ca="1" si="423"/>
        <v>0</v>
      </c>
      <c r="GR82" s="48">
        <f t="shared" ca="1" si="423"/>
        <v>0</v>
      </c>
      <c r="GS82" s="48">
        <f t="shared" ca="1" si="424"/>
        <v>0</v>
      </c>
      <c r="GT82" s="48">
        <f t="shared" ca="1" si="424"/>
        <v>0</v>
      </c>
      <c r="GU82" s="48">
        <f t="shared" ca="1" si="413"/>
        <v>0</v>
      </c>
      <c r="GV82" s="48">
        <f t="shared" ca="1" si="404"/>
        <v>0</v>
      </c>
      <c r="GW82" s="48">
        <f t="shared" ca="1" si="404"/>
        <v>0</v>
      </c>
      <c r="GX82" s="48">
        <f t="shared" ca="1" si="404"/>
        <v>0</v>
      </c>
      <c r="GY82" s="48">
        <f t="shared" ca="1" si="404"/>
        <v>0</v>
      </c>
      <c r="GZ82" s="48">
        <f t="shared" ca="1" si="404"/>
        <v>0</v>
      </c>
      <c r="HA82" s="68"/>
      <c r="HB82" s="148">
        <f t="shared" ca="1" si="416"/>
        <v>2.1647153882902455</v>
      </c>
      <c r="HC82" s="148">
        <f t="shared" ca="1" si="405"/>
        <v>3.6144492706279285</v>
      </c>
      <c r="HD82" s="148">
        <f t="shared" ca="1" si="417"/>
        <v>2.9148591666379575</v>
      </c>
      <c r="HE82" s="148">
        <f t="shared" ca="1" si="406"/>
        <v>7.7883422605849653</v>
      </c>
      <c r="HF82" s="148">
        <f t="shared" ca="1" si="407"/>
        <v>0.27794302251525066</v>
      </c>
      <c r="HG82" s="146"/>
      <c r="HH82" s="147"/>
      <c r="HI82" s="147"/>
      <c r="HJ82" s="147"/>
      <c r="HK82" s="148"/>
      <c r="HL82" s="147"/>
      <c r="HM82" s="147"/>
      <c r="HN82" s="147"/>
      <c r="HO82" s="148"/>
      <c r="HP82" s="146"/>
      <c r="HQ82" s="147"/>
      <c r="HR82" s="147"/>
      <c r="HS82" s="147"/>
      <c r="HT82" s="148"/>
      <c r="HU82" s="147"/>
      <c r="HV82" s="147"/>
      <c r="HW82" s="147"/>
      <c r="HX82" s="148"/>
      <c r="HY82" s="149"/>
      <c r="HZ82" s="148"/>
      <c r="IA82" s="148"/>
      <c r="IB82" s="150"/>
      <c r="IC82" s="148"/>
      <c r="ID82" s="150"/>
      <c r="IE82" s="148"/>
      <c r="IF82" s="151"/>
    </row>
    <row r="83" spans="1:240" s="36" customFormat="1" ht="14.45" customHeight="1">
      <c r="A83" s="39"/>
      <c r="B83" s="50" t="str">
        <f t="shared" si="376"/>
        <v>C&amp;I_C&amp;I Prescriptive_Lighting_Energy Star LED Lamp (&gt;20W)_2017_Actual</v>
      </c>
      <c r="C83" s="50">
        <f>INDEX('Measure Inputs'!$D:$D,MATCH($B83,'Measure Inputs'!$B:$B,0))</f>
        <v>47</v>
      </c>
      <c r="D83" s="51" t="str">
        <f>'Measure Inputs'!G53</f>
        <v>C&amp;I</v>
      </c>
      <c r="E83" s="51" t="str">
        <f>'Measure Inputs'!H53</f>
        <v>C&amp;I Prescriptive</v>
      </c>
      <c r="F83" s="51" t="str">
        <f>'Measure Inputs'!I53</f>
        <v>Lighting</v>
      </c>
      <c r="G83" s="51" t="str">
        <f>'Measure Inputs'!J53</f>
        <v>Energy Star LED Lamp (&gt;20W)</v>
      </c>
      <c r="H83" s="51">
        <f>'Measure Inputs'!K53</f>
        <v>2017</v>
      </c>
      <c r="I83" s="51" t="str">
        <f>'Measure Inputs'!L53</f>
        <v>Actual</v>
      </c>
      <c r="J83" s="37"/>
      <c r="K83" s="98" t="str">
        <f ca="1">INDEX(OFFSET('Measure Inputs'!$O$7,,,InputRows),$C83)</f>
        <v>Units</v>
      </c>
      <c r="L83" s="38">
        <f ca="1">INDEX(OFFSET('Measure Inputs'!$Q$7,,,InputRows),$C83)</f>
        <v>110</v>
      </c>
      <c r="M83" s="165">
        <f>INDEX('General Inputs'!$E$14:$E$15,MATCH(D83,'General Inputs'!$D$14:$D$15,0))</f>
        <v>1.0469999999999999</v>
      </c>
      <c r="N83" s="54">
        <f ca="1">INDEX(OFFSET('Measure Inputs'!$Y$7,,,InputRows),$C83)</f>
        <v>1</v>
      </c>
      <c r="O83" s="54">
        <f ca="1">INDEX(OFFSET('Measure Inputs'!$Z$7,,,InputRows),$C83)</f>
        <v>1</v>
      </c>
      <c r="P83" s="37"/>
      <c r="Q83" s="125">
        <f ca="1">CONVERT(INDEX(OFFSET('Measure Inputs'!$AB$7,,,InputRows),$C83),'Measure Inputs'!$AB$6,Q$8)*$L83</f>
        <v>24565.027999999998</v>
      </c>
      <c r="R83" s="125">
        <f t="shared" ca="1" si="377"/>
        <v>24565.027999999998</v>
      </c>
      <c r="S83" s="125">
        <f t="shared" ca="1" si="378"/>
        <v>24565.027999999998</v>
      </c>
      <c r="T83" s="37"/>
      <c r="U83" s="125">
        <f ca="1">CONVERT(INDEX(OFFSET('Measure Inputs'!$AD$7,,,InputRows),$C83),'Measure Inputs'!$AD$6,U$8)*$L83</f>
        <v>0</v>
      </c>
      <c r="V83" s="125">
        <f t="shared" ca="1" si="379"/>
        <v>0</v>
      </c>
      <c r="W83" s="125">
        <f t="shared" ca="1" si="380"/>
        <v>0</v>
      </c>
      <c r="X83" s="37"/>
      <c r="Y83" s="125">
        <f ca="1">CONVERT(INDEX(OFFSET('Measure Inputs'!$AC$7,,,InputRows),$C83),'Measure Inputs'!$AC$6,Y$8)*$L83</f>
        <v>4.674048</v>
      </c>
      <c r="Z83" s="125">
        <f t="shared" ca="1" si="381"/>
        <v>4.674048</v>
      </c>
      <c r="AA83" s="125">
        <f t="shared" ca="1" si="382"/>
        <v>4.674048</v>
      </c>
      <c r="AB83" s="37"/>
      <c r="AC83" s="125">
        <f ca="1">CONVERT(INDEX(OFFSET('Measure Inputs'!$AE$7,,,InputRows),$C83),'Measure Inputs'!$AE$6,AC$8)*$L83</f>
        <v>0</v>
      </c>
      <c r="AD83" s="125">
        <f t="shared" ca="1" si="383"/>
        <v>0</v>
      </c>
      <c r="AE83" s="125">
        <f t="shared" ca="1" si="384"/>
        <v>0</v>
      </c>
      <c r="AF83" s="37"/>
      <c r="AG83" s="96">
        <f ca="1">INDEX(OFFSET('Measure Inputs'!$R$7,,,InputRows),$C83)</f>
        <v>8</v>
      </c>
      <c r="AH83" s="96">
        <f ca="1">INDEX(OFFSET('Measure Inputs'!$S$7,,,InputRows),$C83)</f>
        <v>0</v>
      </c>
      <c r="AI83" s="96">
        <f t="shared" ca="1" si="385"/>
        <v>196520.22399999996</v>
      </c>
      <c r="AJ83" s="99">
        <f ca="1">INDEX(OFFSET('Measure Inputs'!$T$7,,,InputRows),$C83)*$L83*$N83*$O83</f>
        <v>2420</v>
      </c>
      <c r="AK83" s="99">
        <f ca="1">INDEX(OFFSET('Measure Inputs'!$U$7,,,InputRows),$C83)*$L83*$N83*$O83</f>
        <v>0</v>
      </c>
      <c r="AL83" s="99">
        <f ca="1">INDEX(OFFSET('Measure Inputs'!$V$7,,,InputRows),$C83)*$L83*$N83*$O83</f>
        <v>0</v>
      </c>
      <c r="AM83" s="99">
        <f ca="1">INDEX(OFFSET('Measure Inputs'!$W$7,,,InputRows),$C83)*$L83*$N83*$O83</f>
        <v>0</v>
      </c>
      <c r="AN83" s="99">
        <f ca="1">INDEX(OFFSET('Measure Inputs'!$X$7,,,InputRows),$C83)*$L83</f>
        <v>1650</v>
      </c>
      <c r="AO83" s="99"/>
      <c r="AP83" s="99">
        <f t="shared" ca="1" si="386"/>
        <v>1650</v>
      </c>
      <c r="AQ83" s="37"/>
      <c r="AR83" s="99">
        <f ca="1">SUMPRODUCT(--($CX$9:$EX$9=$H83)*$AJ83,'General Inputs'!$K$40:$BK$40)+SUMPRODUCT(--($CX$9:$EX$9=$H83+$AH83)*-$AK83,'General Inputs'!$K$43:$BK$43)</f>
        <v>2420</v>
      </c>
      <c r="AS83" s="99">
        <f ca="1">CONVERT(SUMPRODUCT($CX83:$EX83,'General Inputs'!$K$29:$BK$29,'General Inputs'!$K$40:$BK$40)*$M83,$Q$8,'General Inputs'!$E$17)</f>
        <v>1776.8373136591586</v>
      </c>
      <c r="AT83" s="99">
        <f ca="1">SUMPRODUCT(--($CX$9:$EX$9=$H83)*$AN83,'General Inputs'!$K$40:$BK$40)</f>
        <v>1650</v>
      </c>
      <c r="AU83" s="99">
        <f>SUMPRODUCT(--($CX$9:$EX$9=$H83)*$AO83,'General Inputs'!$K$40:$BK$40)</f>
        <v>0</v>
      </c>
      <c r="AV83" s="99">
        <f ca="1">CONVERT(SUMPRODUCT($CX83:$EX83,'General Inputs'!$K$40:$BK$40,OFFSET('General Inputs'!$K$34:$BK$34,MATCH($D83,'General Inputs'!$J$34:$J$35,0)-1,)),$Q$8,'General Inputs'!$G$32)</f>
        <v>17029.346858934263</v>
      </c>
      <c r="AW83" s="99">
        <f ca="1">CONVERT(SUMPRODUCT($CX83:$EX83,'General Inputs'!$K$27:$BK$27,'General Inputs'!$K$40:$BK$40)*$M83,$Q$8,'General Inputs'!$E$17)</f>
        <v>4488.4949935151308</v>
      </c>
      <c r="AX83" s="99">
        <f ca="1">CONVERT(SUMPRODUCT($EZ83:$GZ83,'General Inputs'!$K$28:$BK$28,'General Inputs'!$K$40:$BK$40)*$M83,$Q$8,'General Inputs'!$E$17)</f>
        <v>614.28547033841528</v>
      </c>
      <c r="AY83" s="97">
        <f ca="1">SUMPRODUCT($CX83:$EX83,'General Inputs'!$K$40:$BK$40)</f>
        <v>148866.21036370911</v>
      </c>
      <c r="AZ83" s="37"/>
      <c r="BA83" s="99">
        <f t="shared" ca="1" si="387"/>
        <v>2682.7804638535463</v>
      </c>
      <c r="BB83" s="101">
        <f t="shared" ca="1" si="388"/>
        <v>2.1085869685345231</v>
      </c>
      <c r="BC83" s="99">
        <f t="shared" ca="1" si="309"/>
        <v>2420</v>
      </c>
      <c r="BD83" s="99">
        <f t="shared" ca="1" si="310"/>
        <v>5102.7804638535463</v>
      </c>
      <c r="BE83" s="99">
        <f t="shared" ca="1" si="311"/>
        <v>4488.4949935151308</v>
      </c>
      <c r="BF83" s="99">
        <f t="shared" ca="1" si="312"/>
        <v>614.28547033841528</v>
      </c>
      <c r="BG83" s="99">
        <f t="shared" si="313"/>
        <v>0</v>
      </c>
      <c r="BH83" s="99">
        <f t="shared" ca="1" si="314"/>
        <v>2420</v>
      </c>
      <c r="BI83" s="37"/>
      <c r="BJ83" s="99">
        <f t="shared" ca="1" si="389"/>
        <v>4459.6177775127053</v>
      </c>
      <c r="BK83" s="101">
        <f t="shared" ca="1" si="390"/>
        <v>2.8428172634350024</v>
      </c>
      <c r="BL83" s="99">
        <f t="shared" ca="1" si="315"/>
        <v>2420</v>
      </c>
      <c r="BM83" s="99">
        <f t="shared" ca="1" si="165"/>
        <v>6879.6177775127053</v>
      </c>
      <c r="BN83" s="99">
        <f t="shared" ca="1" si="316"/>
        <v>4488.4949935151308</v>
      </c>
      <c r="BO83" s="99">
        <f t="shared" ca="1" si="317"/>
        <v>614.28547033841528</v>
      </c>
      <c r="BP83" s="99">
        <f t="shared" ca="1" si="318"/>
        <v>1776.8373136591586</v>
      </c>
      <c r="BQ83" s="99">
        <f t="shared" si="319"/>
        <v>0</v>
      </c>
      <c r="BR83" s="99">
        <f t="shared" ca="1" si="320"/>
        <v>2420</v>
      </c>
      <c r="BS83" s="37"/>
      <c r="BT83" s="99">
        <f t="shared" ca="1" si="391"/>
        <v>16259.346858934263</v>
      </c>
      <c r="BU83" s="101">
        <f t="shared" ca="1" si="392"/>
        <v>7.7187383714604394</v>
      </c>
      <c r="BV83" s="101">
        <f t="shared" ca="1" si="321"/>
        <v>1.0364388083912144</v>
      </c>
      <c r="BW83" s="99">
        <f t="shared" ca="1" si="322"/>
        <v>2420</v>
      </c>
      <c r="BX83" s="99">
        <f t="shared" ca="1" si="323"/>
        <v>18679.346858934263</v>
      </c>
      <c r="BY83" s="99">
        <f t="shared" ca="1" si="324"/>
        <v>17029.346858934263</v>
      </c>
      <c r="BZ83" s="99">
        <f t="shared" ca="1" si="325"/>
        <v>1650</v>
      </c>
      <c r="CA83" s="99">
        <f t="shared" ca="1" si="326"/>
        <v>2420</v>
      </c>
      <c r="CB83" s="37"/>
      <c r="CC83" s="99">
        <f t="shared" ca="1" si="393"/>
        <v>3452.7804638535463</v>
      </c>
      <c r="CD83" s="101">
        <f t="shared" ca="1" si="394"/>
        <v>3.0925942205173009</v>
      </c>
      <c r="CE83" s="102">
        <f t="shared" ca="1" si="327"/>
        <v>-0.23582505991757119</v>
      </c>
      <c r="CF83" s="99">
        <f t="shared" ca="1" si="328"/>
        <v>1650</v>
      </c>
      <c r="CG83" s="99">
        <f t="shared" ca="1" si="329"/>
        <v>5102.7804638535463</v>
      </c>
      <c r="CH83" s="99">
        <f t="shared" ca="1" si="330"/>
        <v>4488.4949935151308</v>
      </c>
      <c r="CI83" s="99">
        <f t="shared" ca="1" si="418"/>
        <v>614.28547033841528</v>
      </c>
      <c r="CJ83" s="99">
        <f t="shared" ca="1" si="419"/>
        <v>1650</v>
      </c>
      <c r="CK83" s="99">
        <f t="shared" si="331"/>
        <v>0</v>
      </c>
      <c r="CL83" s="37"/>
      <c r="CM83" s="99">
        <f t="shared" ca="1" si="395"/>
        <v>-13576.566395080717</v>
      </c>
      <c r="CN83" s="101">
        <f t="shared" ca="1" si="396"/>
        <v>0.27317767063214554</v>
      </c>
      <c r="CO83" s="126"/>
      <c r="CP83" s="99">
        <f t="shared" ca="1" si="332"/>
        <v>18679.346858934263</v>
      </c>
      <c r="CQ83" s="99">
        <f t="shared" ca="1" si="333"/>
        <v>5102.7804638535463</v>
      </c>
      <c r="CR83" s="99">
        <f t="shared" ca="1" si="334"/>
        <v>4488.4949935151308</v>
      </c>
      <c r="CS83" s="99">
        <f t="shared" ca="1" si="420"/>
        <v>614.28547033841528</v>
      </c>
      <c r="CT83" s="99">
        <f t="shared" ca="1" si="335"/>
        <v>17029.346858934263</v>
      </c>
      <c r="CU83" s="99">
        <f t="shared" ca="1" si="336"/>
        <v>1650</v>
      </c>
      <c r="CV83" s="99">
        <f t="shared" si="337"/>
        <v>0</v>
      </c>
      <c r="CW83" s="37"/>
      <c r="CX83" s="48">
        <f t="shared" ca="1" si="427"/>
        <v>24565.027999999998</v>
      </c>
      <c r="CY83" s="48">
        <f t="shared" ca="1" si="427"/>
        <v>24565.027999999998</v>
      </c>
      <c r="CZ83" s="48">
        <f t="shared" ca="1" si="427"/>
        <v>24565.027999999998</v>
      </c>
      <c r="DA83" s="48">
        <f t="shared" ca="1" si="427"/>
        <v>24565.027999999998</v>
      </c>
      <c r="DB83" s="48">
        <f t="shared" ca="1" si="427"/>
        <v>24565.027999999998</v>
      </c>
      <c r="DC83" s="48">
        <f t="shared" ca="1" si="427"/>
        <v>24565.027999999998</v>
      </c>
      <c r="DD83" s="48">
        <f t="shared" ca="1" si="427"/>
        <v>24565.027999999998</v>
      </c>
      <c r="DE83" s="48">
        <f t="shared" ca="1" si="427"/>
        <v>24565.027999999998</v>
      </c>
      <c r="DF83" s="48">
        <f t="shared" ca="1" si="427"/>
        <v>0</v>
      </c>
      <c r="DG83" s="48">
        <f t="shared" ca="1" si="427"/>
        <v>0</v>
      </c>
      <c r="DH83" s="48">
        <f t="shared" ca="1" si="427"/>
        <v>0</v>
      </c>
      <c r="DI83" s="48">
        <f t="shared" ca="1" si="427"/>
        <v>0</v>
      </c>
      <c r="DJ83" s="48">
        <f t="shared" ca="1" si="427"/>
        <v>0</v>
      </c>
      <c r="DK83" s="48">
        <f t="shared" ca="1" si="427"/>
        <v>0</v>
      </c>
      <c r="DL83" s="48">
        <f t="shared" ca="1" si="427"/>
        <v>0</v>
      </c>
      <c r="DM83" s="48">
        <f t="shared" ca="1" si="425"/>
        <v>0</v>
      </c>
      <c r="DN83" s="48">
        <f t="shared" ca="1" si="425"/>
        <v>0</v>
      </c>
      <c r="DO83" s="48">
        <f t="shared" ca="1" si="425"/>
        <v>0</v>
      </c>
      <c r="DP83" s="48">
        <f t="shared" ca="1" si="425"/>
        <v>0</v>
      </c>
      <c r="DQ83" s="48">
        <f t="shared" ca="1" si="425"/>
        <v>0</v>
      </c>
      <c r="DR83" s="48">
        <f t="shared" ca="1" si="425"/>
        <v>0</v>
      </c>
      <c r="DS83" s="48">
        <f t="shared" ca="1" si="425"/>
        <v>0</v>
      </c>
      <c r="DT83" s="48">
        <f t="shared" ca="1" si="425"/>
        <v>0</v>
      </c>
      <c r="DU83" s="48">
        <f t="shared" ca="1" si="425"/>
        <v>0</v>
      </c>
      <c r="DV83" s="48">
        <f t="shared" ca="1" si="425"/>
        <v>0</v>
      </c>
      <c r="DW83" s="48">
        <f t="shared" ca="1" si="425"/>
        <v>0</v>
      </c>
      <c r="DX83" s="48">
        <f t="shared" ca="1" si="425"/>
        <v>0</v>
      </c>
      <c r="DY83" s="48">
        <f t="shared" ca="1" si="425"/>
        <v>0</v>
      </c>
      <c r="DZ83" s="48">
        <f t="shared" ca="1" si="425"/>
        <v>0</v>
      </c>
      <c r="EA83" s="48">
        <f t="shared" ca="1" si="421"/>
        <v>0</v>
      </c>
      <c r="EB83" s="48">
        <f t="shared" ca="1" si="421"/>
        <v>0</v>
      </c>
      <c r="EC83" s="48">
        <f t="shared" ca="1" si="421"/>
        <v>0</v>
      </c>
      <c r="ED83" s="48">
        <f t="shared" ca="1" si="421"/>
        <v>0</v>
      </c>
      <c r="EE83" s="48">
        <f t="shared" ca="1" si="421"/>
        <v>0</v>
      </c>
      <c r="EF83" s="48">
        <f t="shared" ca="1" si="421"/>
        <v>0</v>
      </c>
      <c r="EG83" s="48">
        <f t="shared" ca="1" si="421"/>
        <v>0</v>
      </c>
      <c r="EH83" s="48">
        <f t="shared" ca="1" si="421"/>
        <v>0</v>
      </c>
      <c r="EI83" s="48">
        <f t="shared" ca="1" si="421"/>
        <v>0</v>
      </c>
      <c r="EJ83" s="48">
        <f t="shared" ca="1" si="421"/>
        <v>0</v>
      </c>
      <c r="EK83" s="48">
        <f t="shared" ca="1" si="421"/>
        <v>0</v>
      </c>
      <c r="EL83" s="48">
        <f t="shared" ca="1" si="421"/>
        <v>0</v>
      </c>
      <c r="EM83" s="48">
        <f t="shared" ca="1" si="421"/>
        <v>0</v>
      </c>
      <c r="EN83" s="48">
        <f t="shared" ca="1" si="421"/>
        <v>0</v>
      </c>
      <c r="EO83" s="48">
        <f t="shared" ca="1" si="421"/>
        <v>0</v>
      </c>
      <c r="EP83" s="48">
        <f t="shared" ca="1" si="421"/>
        <v>0</v>
      </c>
      <c r="EQ83" s="48">
        <f t="shared" ca="1" si="422"/>
        <v>0</v>
      </c>
      <c r="ER83" s="48">
        <f t="shared" ca="1" si="422"/>
        <v>0</v>
      </c>
      <c r="ES83" s="48">
        <f t="shared" ca="1" si="410"/>
        <v>0</v>
      </c>
      <c r="ET83" s="48">
        <f t="shared" ca="1" si="400"/>
        <v>0</v>
      </c>
      <c r="EU83" s="48">
        <f t="shared" ca="1" si="400"/>
        <v>0</v>
      </c>
      <c r="EV83" s="48">
        <f t="shared" ca="1" si="400"/>
        <v>0</v>
      </c>
      <c r="EW83" s="48">
        <f t="shared" ca="1" si="400"/>
        <v>0</v>
      </c>
      <c r="EX83" s="48">
        <f t="shared" ca="1" si="400"/>
        <v>0</v>
      </c>
      <c r="EY83" s="68"/>
      <c r="EZ83" s="48">
        <f t="shared" ca="1" si="428"/>
        <v>4.674048</v>
      </c>
      <c r="FA83" s="48">
        <f t="shared" ca="1" si="428"/>
        <v>4.674048</v>
      </c>
      <c r="FB83" s="48">
        <f t="shared" ca="1" si="428"/>
        <v>4.674048</v>
      </c>
      <c r="FC83" s="48">
        <f t="shared" ca="1" si="428"/>
        <v>4.674048</v>
      </c>
      <c r="FD83" s="48">
        <f t="shared" ca="1" si="428"/>
        <v>4.674048</v>
      </c>
      <c r="FE83" s="48">
        <f t="shared" ca="1" si="428"/>
        <v>4.674048</v>
      </c>
      <c r="FF83" s="48">
        <f t="shared" ca="1" si="428"/>
        <v>4.674048</v>
      </c>
      <c r="FG83" s="48">
        <f t="shared" ca="1" si="428"/>
        <v>4.674048</v>
      </c>
      <c r="FH83" s="48">
        <f t="shared" ca="1" si="428"/>
        <v>0</v>
      </c>
      <c r="FI83" s="48">
        <f t="shared" ca="1" si="428"/>
        <v>0</v>
      </c>
      <c r="FJ83" s="48">
        <f t="shared" ca="1" si="428"/>
        <v>0</v>
      </c>
      <c r="FK83" s="48">
        <f t="shared" ca="1" si="428"/>
        <v>0</v>
      </c>
      <c r="FL83" s="48">
        <f t="shared" ca="1" si="428"/>
        <v>0</v>
      </c>
      <c r="FM83" s="48">
        <f t="shared" ca="1" si="428"/>
        <v>0</v>
      </c>
      <c r="FN83" s="48">
        <f t="shared" ca="1" si="428"/>
        <v>0</v>
      </c>
      <c r="FO83" s="48">
        <f t="shared" ca="1" si="426"/>
        <v>0</v>
      </c>
      <c r="FP83" s="48">
        <f t="shared" ca="1" si="426"/>
        <v>0</v>
      </c>
      <c r="FQ83" s="48">
        <f t="shared" ca="1" si="426"/>
        <v>0</v>
      </c>
      <c r="FR83" s="48">
        <f t="shared" ca="1" si="426"/>
        <v>0</v>
      </c>
      <c r="FS83" s="48">
        <f t="shared" ca="1" si="426"/>
        <v>0</v>
      </c>
      <c r="FT83" s="48">
        <f t="shared" ca="1" si="426"/>
        <v>0</v>
      </c>
      <c r="FU83" s="48">
        <f t="shared" ca="1" si="426"/>
        <v>0</v>
      </c>
      <c r="FV83" s="48">
        <f t="shared" ca="1" si="426"/>
        <v>0</v>
      </c>
      <c r="FW83" s="48">
        <f t="shared" ca="1" si="426"/>
        <v>0</v>
      </c>
      <c r="FX83" s="48">
        <f t="shared" ca="1" si="426"/>
        <v>0</v>
      </c>
      <c r="FY83" s="48">
        <f t="shared" ca="1" si="426"/>
        <v>0</v>
      </c>
      <c r="FZ83" s="48">
        <f t="shared" ca="1" si="426"/>
        <v>0</v>
      </c>
      <c r="GA83" s="48">
        <f t="shared" ca="1" si="426"/>
        <v>0</v>
      </c>
      <c r="GB83" s="48">
        <f t="shared" ca="1" si="426"/>
        <v>0</v>
      </c>
      <c r="GC83" s="48">
        <f t="shared" ca="1" si="423"/>
        <v>0</v>
      </c>
      <c r="GD83" s="48">
        <f t="shared" ca="1" si="423"/>
        <v>0</v>
      </c>
      <c r="GE83" s="48">
        <f t="shared" ca="1" si="423"/>
        <v>0</v>
      </c>
      <c r="GF83" s="48">
        <f t="shared" ca="1" si="423"/>
        <v>0</v>
      </c>
      <c r="GG83" s="48">
        <f t="shared" ca="1" si="423"/>
        <v>0</v>
      </c>
      <c r="GH83" s="48">
        <f t="shared" ca="1" si="423"/>
        <v>0</v>
      </c>
      <c r="GI83" s="48">
        <f t="shared" ca="1" si="423"/>
        <v>0</v>
      </c>
      <c r="GJ83" s="48">
        <f t="shared" ca="1" si="423"/>
        <v>0</v>
      </c>
      <c r="GK83" s="48">
        <f t="shared" ca="1" si="423"/>
        <v>0</v>
      </c>
      <c r="GL83" s="48">
        <f t="shared" ca="1" si="423"/>
        <v>0</v>
      </c>
      <c r="GM83" s="48">
        <f t="shared" ca="1" si="423"/>
        <v>0</v>
      </c>
      <c r="GN83" s="48">
        <f t="shared" ca="1" si="423"/>
        <v>0</v>
      </c>
      <c r="GO83" s="48">
        <f t="shared" ca="1" si="423"/>
        <v>0</v>
      </c>
      <c r="GP83" s="48">
        <f t="shared" ca="1" si="423"/>
        <v>0</v>
      </c>
      <c r="GQ83" s="48">
        <f t="shared" ca="1" si="423"/>
        <v>0</v>
      </c>
      <c r="GR83" s="48">
        <f t="shared" ca="1" si="423"/>
        <v>0</v>
      </c>
      <c r="GS83" s="48">
        <f t="shared" ca="1" si="424"/>
        <v>0</v>
      </c>
      <c r="GT83" s="48">
        <f t="shared" ca="1" si="424"/>
        <v>0</v>
      </c>
      <c r="GU83" s="48">
        <f t="shared" ca="1" si="413"/>
        <v>0</v>
      </c>
      <c r="GV83" s="48">
        <f t="shared" ca="1" si="404"/>
        <v>0</v>
      </c>
      <c r="GW83" s="48">
        <f t="shared" ca="1" si="404"/>
        <v>0</v>
      </c>
      <c r="GX83" s="48">
        <f t="shared" ca="1" si="404"/>
        <v>0</v>
      </c>
      <c r="GY83" s="48">
        <f t="shared" ca="1" si="404"/>
        <v>0</v>
      </c>
      <c r="GZ83" s="48">
        <f t="shared" ca="1" si="404"/>
        <v>0</v>
      </c>
      <c r="HA83" s="68"/>
      <c r="HB83" s="148">
        <f t="shared" ca="1" si="416"/>
        <v>2.1085869685345231</v>
      </c>
      <c r="HC83" s="148">
        <f t="shared" ca="1" si="405"/>
        <v>3.0925942205173009</v>
      </c>
      <c r="HD83" s="148">
        <f t="shared" ca="1" si="417"/>
        <v>2.8428172634350024</v>
      </c>
      <c r="HE83" s="148">
        <f t="shared" ca="1" si="406"/>
        <v>7.7187383714604394</v>
      </c>
      <c r="HF83" s="148">
        <f t="shared" ca="1" si="407"/>
        <v>0.27317767063214554</v>
      </c>
      <c r="HG83" s="146"/>
      <c r="HH83" s="147"/>
      <c r="HI83" s="147"/>
      <c r="HJ83" s="147"/>
      <c r="HK83" s="148"/>
      <c r="HL83" s="147"/>
      <c r="HM83" s="147"/>
      <c r="HN83" s="147"/>
      <c r="HO83" s="148"/>
      <c r="HP83" s="146"/>
      <c r="HQ83" s="147"/>
      <c r="HR83" s="147"/>
      <c r="HS83" s="147"/>
      <c r="HT83" s="148"/>
      <c r="HU83" s="147"/>
      <c r="HV83" s="147"/>
      <c r="HW83" s="147"/>
      <c r="HX83" s="148"/>
      <c r="HY83" s="149"/>
      <c r="HZ83" s="148"/>
      <c r="IA83" s="148"/>
      <c r="IB83" s="150"/>
      <c r="IC83" s="148"/>
      <c r="ID83" s="150"/>
      <c r="IE83" s="148"/>
      <c r="IF83" s="151"/>
    </row>
    <row r="84" spans="1:240" s="36" customFormat="1" ht="14.45" customHeight="1">
      <c r="A84" s="39"/>
      <c r="B84" s="50" t="str">
        <f t="shared" si="376"/>
        <v>C&amp;I_C&amp;I Prescriptive_Lighting_High Performance T8 (1-2 Lamp)_2017_Actual</v>
      </c>
      <c r="C84" s="50">
        <f>INDEX('Measure Inputs'!$D:$D,MATCH($B84,'Measure Inputs'!$B:$B,0))</f>
        <v>48</v>
      </c>
      <c r="D84" s="51" t="str">
        <f>'Measure Inputs'!G54</f>
        <v>C&amp;I</v>
      </c>
      <c r="E84" s="51" t="str">
        <f>'Measure Inputs'!H54</f>
        <v>C&amp;I Prescriptive</v>
      </c>
      <c r="F84" s="51" t="str">
        <f>'Measure Inputs'!I54</f>
        <v>Lighting</v>
      </c>
      <c r="G84" s="51" t="str">
        <f>'Measure Inputs'!J54</f>
        <v>High Performance T8 (1-2 Lamp)</v>
      </c>
      <c r="H84" s="51">
        <f>'Measure Inputs'!K54</f>
        <v>2017</v>
      </c>
      <c r="I84" s="51" t="str">
        <f>'Measure Inputs'!L54</f>
        <v>Actual</v>
      </c>
      <c r="J84" s="37"/>
      <c r="K84" s="98" t="str">
        <f ca="1">INDEX(OFFSET('Measure Inputs'!$O$7,,,InputRows),$C84)</f>
        <v>Units</v>
      </c>
      <c r="L84" s="38">
        <f ca="1">INDEX(OFFSET('Measure Inputs'!$Q$7,,,InputRows),$C84)</f>
        <v>0</v>
      </c>
      <c r="M84" s="165">
        <f>INDEX('General Inputs'!$E$14:$E$15,MATCH(D84,'General Inputs'!$D$14:$D$15,0))</f>
        <v>1.0469999999999999</v>
      </c>
      <c r="N84" s="54">
        <f ca="1">INDEX(OFFSET('Measure Inputs'!$Y$7,,,InputRows),$C84)</f>
        <v>1</v>
      </c>
      <c r="O84" s="54">
        <f ca="1">INDEX(OFFSET('Measure Inputs'!$Z$7,,,InputRows),$C84)</f>
        <v>1</v>
      </c>
      <c r="P84" s="37"/>
      <c r="Q84" s="125">
        <f ca="1">CONVERT(INDEX(OFFSET('Measure Inputs'!$AB$7,,,InputRows),$C84),'Measure Inputs'!$AB$6,Q$8)*$L84</f>
        <v>0</v>
      </c>
      <c r="R84" s="125">
        <f t="shared" ca="1" si="377"/>
        <v>0</v>
      </c>
      <c r="S84" s="125">
        <f t="shared" ca="1" si="378"/>
        <v>0</v>
      </c>
      <c r="T84" s="37"/>
      <c r="U84" s="125">
        <f ca="1">CONVERT(INDEX(OFFSET('Measure Inputs'!$AD$7,,,InputRows),$C84),'Measure Inputs'!$AD$6,U$8)*$L84</f>
        <v>0</v>
      </c>
      <c r="V84" s="125">
        <f t="shared" ca="1" si="379"/>
        <v>0</v>
      </c>
      <c r="W84" s="125">
        <f t="shared" ca="1" si="380"/>
        <v>0</v>
      </c>
      <c r="X84" s="37"/>
      <c r="Y84" s="125">
        <f ca="1">CONVERT(INDEX(OFFSET('Measure Inputs'!$AC$7,,,InputRows),$C84),'Measure Inputs'!$AC$6,Y$8)*$L84</f>
        <v>0</v>
      </c>
      <c r="Z84" s="125">
        <f t="shared" ca="1" si="381"/>
        <v>0</v>
      </c>
      <c r="AA84" s="125">
        <f t="shared" ca="1" si="382"/>
        <v>0</v>
      </c>
      <c r="AB84" s="37"/>
      <c r="AC84" s="125">
        <f ca="1">CONVERT(INDEX(OFFSET('Measure Inputs'!$AE$7,,,InputRows),$C84),'Measure Inputs'!$AE$6,AC$8)*$L84</f>
        <v>0</v>
      </c>
      <c r="AD84" s="125">
        <f t="shared" ca="1" si="383"/>
        <v>0</v>
      </c>
      <c r="AE84" s="125">
        <f t="shared" ca="1" si="384"/>
        <v>0</v>
      </c>
      <c r="AF84" s="37"/>
      <c r="AG84" s="96">
        <f ca="1">INDEX(OFFSET('Measure Inputs'!$R$7,,,InputRows),$C84)</f>
        <v>15</v>
      </c>
      <c r="AH84" s="96">
        <f ca="1">INDEX(OFFSET('Measure Inputs'!$S$7,,,InputRows),$C84)</f>
        <v>0</v>
      </c>
      <c r="AI84" s="96">
        <f t="shared" ca="1" si="385"/>
        <v>0</v>
      </c>
      <c r="AJ84" s="99">
        <f ca="1">INDEX(OFFSET('Measure Inputs'!$T$7,,,InputRows),$C84)*$L84*$N84*$O84</f>
        <v>0</v>
      </c>
      <c r="AK84" s="99">
        <f ca="1">INDEX(OFFSET('Measure Inputs'!$U$7,,,InputRows),$C84)*$L84*$N84*$O84</f>
        <v>0</v>
      </c>
      <c r="AL84" s="99">
        <f ca="1">INDEX(OFFSET('Measure Inputs'!$V$7,,,InputRows),$C84)*$L84*$N84*$O84</f>
        <v>0</v>
      </c>
      <c r="AM84" s="99">
        <f ca="1">INDEX(OFFSET('Measure Inputs'!$W$7,,,InputRows),$C84)*$L84*$N84*$O84</f>
        <v>0</v>
      </c>
      <c r="AN84" s="99">
        <f ca="1">INDEX(OFFSET('Measure Inputs'!$X$7,,,InputRows),$C84)*$L84</f>
        <v>0</v>
      </c>
      <c r="AO84" s="99"/>
      <c r="AP84" s="99">
        <f t="shared" ca="1" si="386"/>
        <v>0</v>
      </c>
      <c r="AQ84" s="37"/>
      <c r="AR84" s="99">
        <f ca="1">SUMPRODUCT(--($CX$9:$EX$9=$H84)*$AJ84,'General Inputs'!$K$40:$BK$40)+SUMPRODUCT(--($CX$9:$EX$9=$H84+$AH84)*-$AK84,'General Inputs'!$K$43:$BK$43)</f>
        <v>0</v>
      </c>
      <c r="AS84" s="99">
        <f ca="1">CONVERT(SUMPRODUCT($CX84:$EX84,'General Inputs'!$K$29:$BK$29,'General Inputs'!$K$40:$BK$40)*$M84,$Q$8,'General Inputs'!$E$17)</f>
        <v>0</v>
      </c>
      <c r="AT84" s="99">
        <f ca="1">SUMPRODUCT(--($CX$9:$EX$9=$H84)*$AN84,'General Inputs'!$K$40:$BK$40)</f>
        <v>0</v>
      </c>
      <c r="AU84" s="99">
        <f>SUMPRODUCT(--($CX$9:$EX$9=$H84)*$AO84,'General Inputs'!$K$40:$BK$40)</f>
        <v>0</v>
      </c>
      <c r="AV84" s="99">
        <f ca="1">CONVERT(SUMPRODUCT($CX84:$EX84,'General Inputs'!$K$40:$BK$40,OFFSET('General Inputs'!$K$34:$BK$34,MATCH($D84,'General Inputs'!$J$34:$J$35,0)-1,)),$Q$8,'General Inputs'!$G$32)</f>
        <v>0</v>
      </c>
      <c r="AW84" s="99">
        <f ca="1">CONVERT(SUMPRODUCT($CX84:$EX84,'General Inputs'!$K$27:$BK$27,'General Inputs'!$K$40:$BK$40)*$M84,$Q$8,'General Inputs'!$E$17)</f>
        <v>0</v>
      </c>
      <c r="AX84" s="99">
        <f ca="1">CONVERT(SUMPRODUCT($EZ84:$GZ84,'General Inputs'!$K$28:$BK$28,'General Inputs'!$K$40:$BK$40)*$M84,$Q$8,'General Inputs'!$E$17)</f>
        <v>0</v>
      </c>
      <c r="AY84" s="97">
        <f ca="1">SUMPRODUCT($CX84:$EX84,'General Inputs'!$K$40:$BK$40)</f>
        <v>0</v>
      </c>
      <c r="AZ84" s="37"/>
      <c r="BA84" s="99">
        <f t="shared" ca="1" si="387"/>
        <v>0</v>
      </c>
      <c r="BB84" s="101" t="e">
        <f t="shared" ca="1" si="388"/>
        <v>#DIV/0!</v>
      </c>
      <c r="BC84" s="99">
        <f t="shared" ca="1" si="309"/>
        <v>0</v>
      </c>
      <c r="BD84" s="99">
        <f t="shared" ca="1" si="310"/>
        <v>0</v>
      </c>
      <c r="BE84" s="99">
        <f t="shared" ca="1" si="311"/>
        <v>0</v>
      </c>
      <c r="BF84" s="99">
        <f t="shared" ca="1" si="312"/>
        <v>0</v>
      </c>
      <c r="BG84" s="99">
        <f t="shared" si="313"/>
        <v>0</v>
      </c>
      <c r="BH84" s="99">
        <f t="shared" ca="1" si="314"/>
        <v>0</v>
      </c>
      <c r="BI84" s="37"/>
      <c r="BJ84" s="99">
        <f t="shared" ca="1" si="389"/>
        <v>0</v>
      </c>
      <c r="BK84" s="101" t="e">
        <f t="shared" ca="1" si="390"/>
        <v>#DIV/0!</v>
      </c>
      <c r="BL84" s="99">
        <f t="shared" ca="1" si="315"/>
        <v>0</v>
      </c>
      <c r="BM84" s="99">
        <f t="shared" ca="1" si="165"/>
        <v>0</v>
      </c>
      <c r="BN84" s="99">
        <f t="shared" ca="1" si="316"/>
        <v>0</v>
      </c>
      <c r="BO84" s="99">
        <f t="shared" ca="1" si="317"/>
        <v>0</v>
      </c>
      <c r="BP84" s="99">
        <f t="shared" ca="1" si="318"/>
        <v>0</v>
      </c>
      <c r="BQ84" s="99">
        <f t="shared" si="319"/>
        <v>0</v>
      </c>
      <c r="BR84" s="99">
        <f t="shared" ca="1" si="320"/>
        <v>0</v>
      </c>
      <c r="BS84" s="37"/>
      <c r="BT84" s="99">
        <f t="shared" ca="1" si="391"/>
        <v>0</v>
      </c>
      <c r="BU84" s="101" t="e">
        <f t="shared" ca="1" si="392"/>
        <v>#DIV/0!</v>
      </c>
      <c r="BV84" s="101" t="e">
        <f t="shared" ca="1" si="321"/>
        <v>#DIV/0!</v>
      </c>
      <c r="BW84" s="99">
        <f t="shared" ca="1" si="322"/>
        <v>0</v>
      </c>
      <c r="BX84" s="99">
        <f t="shared" ca="1" si="323"/>
        <v>0</v>
      </c>
      <c r="BY84" s="99">
        <f t="shared" ca="1" si="324"/>
        <v>0</v>
      </c>
      <c r="BZ84" s="99">
        <f t="shared" ca="1" si="325"/>
        <v>0</v>
      </c>
      <c r="CA84" s="99">
        <f t="shared" ca="1" si="326"/>
        <v>0</v>
      </c>
      <c r="CB84" s="37"/>
      <c r="CC84" s="99">
        <f t="shared" ca="1" si="393"/>
        <v>0</v>
      </c>
      <c r="CD84" s="101" t="e">
        <f t="shared" ca="1" si="394"/>
        <v>#DIV/0!</v>
      </c>
      <c r="CE84" s="102" t="e">
        <f t="shared" ca="1" si="327"/>
        <v>#DIV/0!</v>
      </c>
      <c r="CF84" s="99">
        <f t="shared" ca="1" si="328"/>
        <v>0</v>
      </c>
      <c r="CG84" s="99">
        <f t="shared" ca="1" si="329"/>
        <v>0</v>
      </c>
      <c r="CH84" s="99">
        <f t="shared" ca="1" si="330"/>
        <v>0</v>
      </c>
      <c r="CI84" s="99">
        <f t="shared" ca="1" si="418"/>
        <v>0</v>
      </c>
      <c r="CJ84" s="99">
        <f t="shared" ca="1" si="419"/>
        <v>0</v>
      </c>
      <c r="CK84" s="99">
        <f t="shared" si="331"/>
        <v>0</v>
      </c>
      <c r="CL84" s="37"/>
      <c r="CM84" s="99">
        <f t="shared" ca="1" si="395"/>
        <v>0</v>
      </c>
      <c r="CN84" s="101" t="e">
        <f t="shared" ca="1" si="396"/>
        <v>#DIV/0!</v>
      </c>
      <c r="CO84" s="126"/>
      <c r="CP84" s="99">
        <f t="shared" ca="1" si="332"/>
        <v>0</v>
      </c>
      <c r="CQ84" s="99">
        <f t="shared" ca="1" si="333"/>
        <v>0</v>
      </c>
      <c r="CR84" s="99">
        <f t="shared" ca="1" si="334"/>
        <v>0</v>
      </c>
      <c r="CS84" s="99">
        <f t="shared" ca="1" si="420"/>
        <v>0</v>
      </c>
      <c r="CT84" s="99">
        <f t="shared" ca="1" si="335"/>
        <v>0</v>
      </c>
      <c r="CU84" s="99">
        <f t="shared" ca="1" si="336"/>
        <v>0</v>
      </c>
      <c r="CV84" s="99">
        <f t="shared" si="337"/>
        <v>0</v>
      </c>
      <c r="CW84" s="37"/>
      <c r="CX84" s="48">
        <f t="shared" ca="1" si="427"/>
        <v>0</v>
      </c>
      <c r="CY84" s="48">
        <f t="shared" ca="1" si="427"/>
        <v>0</v>
      </c>
      <c r="CZ84" s="48">
        <f t="shared" ca="1" si="427"/>
        <v>0</v>
      </c>
      <c r="DA84" s="48">
        <f t="shared" ca="1" si="427"/>
        <v>0</v>
      </c>
      <c r="DB84" s="48">
        <f t="shared" ca="1" si="427"/>
        <v>0</v>
      </c>
      <c r="DC84" s="48">
        <f t="shared" ca="1" si="427"/>
        <v>0</v>
      </c>
      <c r="DD84" s="48">
        <f t="shared" ca="1" si="427"/>
        <v>0</v>
      </c>
      <c r="DE84" s="48">
        <f t="shared" ca="1" si="427"/>
        <v>0</v>
      </c>
      <c r="DF84" s="48">
        <f t="shared" ca="1" si="427"/>
        <v>0</v>
      </c>
      <c r="DG84" s="48">
        <f t="shared" ca="1" si="427"/>
        <v>0</v>
      </c>
      <c r="DH84" s="48">
        <f t="shared" ca="1" si="427"/>
        <v>0</v>
      </c>
      <c r="DI84" s="48">
        <f t="shared" ca="1" si="427"/>
        <v>0</v>
      </c>
      <c r="DJ84" s="48">
        <f t="shared" ca="1" si="427"/>
        <v>0</v>
      </c>
      <c r="DK84" s="48">
        <f t="shared" ca="1" si="427"/>
        <v>0</v>
      </c>
      <c r="DL84" s="48">
        <f t="shared" ca="1" si="427"/>
        <v>0</v>
      </c>
      <c r="DM84" s="48">
        <f t="shared" ca="1" si="425"/>
        <v>0</v>
      </c>
      <c r="DN84" s="48">
        <f t="shared" ca="1" si="425"/>
        <v>0</v>
      </c>
      <c r="DO84" s="48">
        <f t="shared" ca="1" si="425"/>
        <v>0</v>
      </c>
      <c r="DP84" s="48">
        <f t="shared" ca="1" si="425"/>
        <v>0</v>
      </c>
      <c r="DQ84" s="48">
        <f t="shared" ca="1" si="425"/>
        <v>0</v>
      </c>
      <c r="DR84" s="48">
        <f t="shared" ca="1" si="425"/>
        <v>0</v>
      </c>
      <c r="DS84" s="48">
        <f t="shared" ca="1" si="425"/>
        <v>0</v>
      </c>
      <c r="DT84" s="48">
        <f t="shared" ca="1" si="425"/>
        <v>0</v>
      </c>
      <c r="DU84" s="48">
        <f t="shared" ca="1" si="425"/>
        <v>0</v>
      </c>
      <c r="DV84" s="48">
        <f t="shared" ca="1" si="425"/>
        <v>0</v>
      </c>
      <c r="DW84" s="48">
        <f t="shared" ca="1" si="425"/>
        <v>0</v>
      </c>
      <c r="DX84" s="48">
        <f t="shared" ca="1" si="425"/>
        <v>0</v>
      </c>
      <c r="DY84" s="48">
        <f t="shared" ca="1" si="425"/>
        <v>0</v>
      </c>
      <c r="DZ84" s="48">
        <f t="shared" ca="1" si="425"/>
        <v>0</v>
      </c>
      <c r="EA84" s="48">
        <f t="shared" ca="1" si="421"/>
        <v>0</v>
      </c>
      <c r="EB84" s="48">
        <f t="shared" ca="1" si="421"/>
        <v>0</v>
      </c>
      <c r="EC84" s="48">
        <f t="shared" ca="1" si="421"/>
        <v>0</v>
      </c>
      <c r="ED84" s="48">
        <f t="shared" ca="1" si="421"/>
        <v>0</v>
      </c>
      <c r="EE84" s="48">
        <f t="shared" ca="1" si="421"/>
        <v>0</v>
      </c>
      <c r="EF84" s="48">
        <f t="shared" ca="1" si="421"/>
        <v>0</v>
      </c>
      <c r="EG84" s="48">
        <f t="shared" ca="1" si="421"/>
        <v>0</v>
      </c>
      <c r="EH84" s="48">
        <f t="shared" ca="1" si="421"/>
        <v>0</v>
      </c>
      <c r="EI84" s="48">
        <f t="shared" ca="1" si="421"/>
        <v>0</v>
      </c>
      <c r="EJ84" s="48">
        <f t="shared" ca="1" si="421"/>
        <v>0</v>
      </c>
      <c r="EK84" s="48">
        <f t="shared" ca="1" si="421"/>
        <v>0</v>
      </c>
      <c r="EL84" s="48">
        <f t="shared" ca="1" si="421"/>
        <v>0</v>
      </c>
      <c r="EM84" s="48">
        <f t="shared" ca="1" si="421"/>
        <v>0</v>
      </c>
      <c r="EN84" s="48">
        <f t="shared" ca="1" si="421"/>
        <v>0</v>
      </c>
      <c r="EO84" s="48">
        <f t="shared" ca="1" si="421"/>
        <v>0</v>
      </c>
      <c r="EP84" s="48">
        <f t="shared" ca="1" si="421"/>
        <v>0</v>
      </c>
      <c r="EQ84" s="48">
        <f t="shared" ca="1" si="422"/>
        <v>0</v>
      </c>
      <c r="ER84" s="48">
        <f t="shared" ca="1" si="422"/>
        <v>0</v>
      </c>
      <c r="ES84" s="48">
        <f t="shared" ca="1" si="410"/>
        <v>0</v>
      </c>
      <c r="ET84" s="48">
        <f t="shared" ca="1" si="400"/>
        <v>0</v>
      </c>
      <c r="EU84" s="48">
        <f t="shared" ca="1" si="400"/>
        <v>0</v>
      </c>
      <c r="EV84" s="48">
        <f t="shared" ca="1" si="400"/>
        <v>0</v>
      </c>
      <c r="EW84" s="48">
        <f t="shared" ca="1" si="400"/>
        <v>0</v>
      </c>
      <c r="EX84" s="48">
        <f t="shared" ca="1" si="400"/>
        <v>0</v>
      </c>
      <c r="EY84" s="68"/>
      <c r="EZ84" s="48">
        <f t="shared" ca="1" si="428"/>
        <v>0</v>
      </c>
      <c r="FA84" s="48">
        <f t="shared" ca="1" si="428"/>
        <v>0</v>
      </c>
      <c r="FB84" s="48">
        <f t="shared" ca="1" si="428"/>
        <v>0</v>
      </c>
      <c r="FC84" s="48">
        <f t="shared" ca="1" si="428"/>
        <v>0</v>
      </c>
      <c r="FD84" s="48">
        <f t="shared" ca="1" si="428"/>
        <v>0</v>
      </c>
      <c r="FE84" s="48">
        <f t="shared" ca="1" si="428"/>
        <v>0</v>
      </c>
      <c r="FF84" s="48">
        <f t="shared" ca="1" si="428"/>
        <v>0</v>
      </c>
      <c r="FG84" s="48">
        <f t="shared" ca="1" si="428"/>
        <v>0</v>
      </c>
      <c r="FH84" s="48">
        <f t="shared" ca="1" si="428"/>
        <v>0</v>
      </c>
      <c r="FI84" s="48">
        <f t="shared" ca="1" si="428"/>
        <v>0</v>
      </c>
      <c r="FJ84" s="48">
        <f t="shared" ca="1" si="428"/>
        <v>0</v>
      </c>
      <c r="FK84" s="48">
        <f t="shared" ca="1" si="428"/>
        <v>0</v>
      </c>
      <c r="FL84" s="48">
        <f t="shared" ca="1" si="428"/>
        <v>0</v>
      </c>
      <c r="FM84" s="48">
        <f t="shared" ca="1" si="428"/>
        <v>0</v>
      </c>
      <c r="FN84" s="48">
        <f t="shared" ca="1" si="428"/>
        <v>0</v>
      </c>
      <c r="FO84" s="48">
        <f t="shared" ca="1" si="426"/>
        <v>0</v>
      </c>
      <c r="FP84" s="48">
        <f t="shared" ca="1" si="426"/>
        <v>0</v>
      </c>
      <c r="FQ84" s="48">
        <f t="shared" ca="1" si="426"/>
        <v>0</v>
      </c>
      <c r="FR84" s="48">
        <f t="shared" ca="1" si="426"/>
        <v>0</v>
      </c>
      <c r="FS84" s="48">
        <f t="shared" ca="1" si="426"/>
        <v>0</v>
      </c>
      <c r="FT84" s="48">
        <f t="shared" ca="1" si="426"/>
        <v>0</v>
      </c>
      <c r="FU84" s="48">
        <f t="shared" ca="1" si="426"/>
        <v>0</v>
      </c>
      <c r="FV84" s="48">
        <f t="shared" ca="1" si="426"/>
        <v>0</v>
      </c>
      <c r="FW84" s="48">
        <f t="shared" ca="1" si="426"/>
        <v>0</v>
      </c>
      <c r="FX84" s="48">
        <f t="shared" ca="1" si="426"/>
        <v>0</v>
      </c>
      <c r="FY84" s="48">
        <f t="shared" ca="1" si="426"/>
        <v>0</v>
      </c>
      <c r="FZ84" s="48">
        <f t="shared" ca="1" si="426"/>
        <v>0</v>
      </c>
      <c r="GA84" s="48">
        <f t="shared" ca="1" si="426"/>
        <v>0</v>
      </c>
      <c r="GB84" s="48">
        <f t="shared" ca="1" si="426"/>
        <v>0</v>
      </c>
      <c r="GC84" s="48">
        <f t="shared" ca="1" si="423"/>
        <v>0</v>
      </c>
      <c r="GD84" s="48">
        <f t="shared" ca="1" si="423"/>
        <v>0</v>
      </c>
      <c r="GE84" s="48">
        <f t="shared" ca="1" si="423"/>
        <v>0</v>
      </c>
      <c r="GF84" s="48">
        <f t="shared" ca="1" si="423"/>
        <v>0</v>
      </c>
      <c r="GG84" s="48">
        <f t="shared" ca="1" si="423"/>
        <v>0</v>
      </c>
      <c r="GH84" s="48">
        <f t="shared" ca="1" si="423"/>
        <v>0</v>
      </c>
      <c r="GI84" s="48">
        <f t="shared" ca="1" si="423"/>
        <v>0</v>
      </c>
      <c r="GJ84" s="48">
        <f t="shared" ca="1" si="423"/>
        <v>0</v>
      </c>
      <c r="GK84" s="48">
        <f t="shared" ca="1" si="423"/>
        <v>0</v>
      </c>
      <c r="GL84" s="48">
        <f t="shared" ca="1" si="423"/>
        <v>0</v>
      </c>
      <c r="GM84" s="48">
        <f t="shared" ca="1" si="423"/>
        <v>0</v>
      </c>
      <c r="GN84" s="48">
        <f t="shared" ca="1" si="423"/>
        <v>0</v>
      </c>
      <c r="GO84" s="48">
        <f t="shared" ca="1" si="423"/>
        <v>0</v>
      </c>
      <c r="GP84" s="48">
        <f t="shared" ca="1" si="423"/>
        <v>0</v>
      </c>
      <c r="GQ84" s="48">
        <f t="shared" ca="1" si="423"/>
        <v>0</v>
      </c>
      <c r="GR84" s="48">
        <f t="shared" ca="1" si="423"/>
        <v>0</v>
      </c>
      <c r="GS84" s="48">
        <f t="shared" ca="1" si="424"/>
        <v>0</v>
      </c>
      <c r="GT84" s="48">
        <f t="shared" ca="1" si="424"/>
        <v>0</v>
      </c>
      <c r="GU84" s="48">
        <f t="shared" ca="1" si="413"/>
        <v>0</v>
      </c>
      <c r="GV84" s="48">
        <f t="shared" ca="1" si="404"/>
        <v>0</v>
      </c>
      <c r="GW84" s="48">
        <f t="shared" ca="1" si="404"/>
        <v>0</v>
      </c>
      <c r="GX84" s="48">
        <f t="shared" ca="1" si="404"/>
        <v>0</v>
      </c>
      <c r="GY84" s="48">
        <f t="shared" ca="1" si="404"/>
        <v>0</v>
      </c>
      <c r="GZ84" s="48">
        <f t="shared" ca="1" si="404"/>
        <v>0</v>
      </c>
      <c r="HA84" s="68"/>
      <c r="HB84" s="148" t="str">
        <f t="shared" ca="1" si="416"/>
        <v>n/a</v>
      </c>
      <c r="HC84" s="148" t="str">
        <f t="shared" ca="1" si="405"/>
        <v>n/a</v>
      </c>
      <c r="HD84" s="148" t="str">
        <f t="shared" ca="1" si="417"/>
        <v>n/a</v>
      </c>
      <c r="HE84" s="148" t="str">
        <f t="shared" ca="1" si="406"/>
        <v>n/a</v>
      </c>
      <c r="HF84" s="148" t="str">
        <f t="shared" ca="1" si="407"/>
        <v>n/a</v>
      </c>
      <c r="HG84" s="146"/>
      <c r="HH84" s="147"/>
      <c r="HI84" s="147"/>
      <c r="HJ84" s="147"/>
      <c r="HK84" s="148"/>
      <c r="HL84" s="147"/>
      <c r="HM84" s="147"/>
      <c r="HN84" s="147"/>
      <c r="HO84" s="148"/>
      <c r="HP84" s="146"/>
      <c r="HQ84" s="147"/>
      <c r="HR84" s="147"/>
      <c r="HS84" s="147"/>
      <c r="HT84" s="148"/>
      <c r="HU84" s="147"/>
      <c r="HV84" s="147"/>
      <c r="HW84" s="147"/>
      <c r="HX84" s="148"/>
      <c r="HY84" s="149"/>
      <c r="HZ84" s="148"/>
      <c r="IA84" s="148"/>
      <c r="IB84" s="150"/>
      <c r="IC84" s="148"/>
      <c r="ID84" s="150"/>
      <c r="IE84" s="148"/>
      <c r="IF84" s="151"/>
    </row>
    <row r="85" spans="1:240" s="36" customFormat="1" ht="14.45" customHeight="1">
      <c r="A85" s="39"/>
      <c r="B85" s="50" t="str">
        <f t="shared" si="376"/>
        <v>C&amp;I_C&amp;I Prescriptive_Lighting_High Performance T8 (3-4 Lamp)_2017_Actual</v>
      </c>
      <c r="C85" s="50">
        <f>INDEX('Measure Inputs'!$D:$D,MATCH($B85,'Measure Inputs'!$B:$B,0))</f>
        <v>49</v>
      </c>
      <c r="D85" s="51" t="str">
        <f>'Measure Inputs'!G55</f>
        <v>C&amp;I</v>
      </c>
      <c r="E85" s="51" t="str">
        <f>'Measure Inputs'!H55</f>
        <v>C&amp;I Prescriptive</v>
      </c>
      <c r="F85" s="51" t="str">
        <f>'Measure Inputs'!I55</f>
        <v>Lighting</v>
      </c>
      <c r="G85" s="51" t="str">
        <f>'Measure Inputs'!J55</f>
        <v>High Performance T8 (3-4 Lamp)</v>
      </c>
      <c r="H85" s="51">
        <f>'Measure Inputs'!K55</f>
        <v>2017</v>
      </c>
      <c r="I85" s="51" t="str">
        <f>'Measure Inputs'!L55</f>
        <v>Actual</v>
      </c>
      <c r="J85" s="37"/>
      <c r="K85" s="98" t="str">
        <f ca="1">INDEX(OFFSET('Measure Inputs'!$O$7,,,InputRows),$C85)</f>
        <v>Units</v>
      </c>
      <c r="L85" s="38">
        <f ca="1">INDEX(OFFSET('Measure Inputs'!$Q$7,,,InputRows),$C85)</f>
        <v>0</v>
      </c>
      <c r="M85" s="165">
        <f>INDEX('General Inputs'!$E$14:$E$15,MATCH(D85,'General Inputs'!$D$14:$D$15,0))</f>
        <v>1.0469999999999999</v>
      </c>
      <c r="N85" s="54">
        <f ca="1">INDEX(OFFSET('Measure Inputs'!$Y$7,,,InputRows),$C85)</f>
        <v>1</v>
      </c>
      <c r="O85" s="54">
        <f ca="1">INDEX(OFFSET('Measure Inputs'!$Z$7,,,InputRows),$C85)</f>
        <v>1</v>
      </c>
      <c r="P85" s="37"/>
      <c r="Q85" s="125">
        <f ca="1">CONVERT(INDEX(OFFSET('Measure Inputs'!$AB$7,,,InputRows),$C85),'Measure Inputs'!$AB$6,Q$8)*$L85</f>
        <v>0</v>
      </c>
      <c r="R85" s="125">
        <f t="shared" ca="1" si="377"/>
        <v>0</v>
      </c>
      <c r="S85" s="125">
        <f t="shared" ca="1" si="378"/>
        <v>0</v>
      </c>
      <c r="T85" s="37"/>
      <c r="U85" s="125">
        <f ca="1">CONVERT(INDEX(OFFSET('Measure Inputs'!$AD$7,,,InputRows),$C85),'Measure Inputs'!$AD$6,U$8)*$L85</f>
        <v>0</v>
      </c>
      <c r="V85" s="125">
        <f t="shared" ca="1" si="379"/>
        <v>0</v>
      </c>
      <c r="W85" s="125">
        <f t="shared" ca="1" si="380"/>
        <v>0</v>
      </c>
      <c r="X85" s="37"/>
      <c r="Y85" s="125">
        <f ca="1">CONVERT(INDEX(OFFSET('Measure Inputs'!$AC$7,,,InputRows),$C85),'Measure Inputs'!$AC$6,Y$8)*$L85</f>
        <v>0</v>
      </c>
      <c r="Z85" s="125">
        <f t="shared" ca="1" si="381"/>
        <v>0</v>
      </c>
      <c r="AA85" s="125">
        <f t="shared" ca="1" si="382"/>
        <v>0</v>
      </c>
      <c r="AB85" s="37"/>
      <c r="AC85" s="125">
        <f ca="1">CONVERT(INDEX(OFFSET('Measure Inputs'!$AE$7,,,InputRows),$C85),'Measure Inputs'!$AE$6,AC$8)*$L85</f>
        <v>0</v>
      </c>
      <c r="AD85" s="125">
        <f t="shared" ca="1" si="383"/>
        <v>0</v>
      </c>
      <c r="AE85" s="125">
        <f t="shared" ca="1" si="384"/>
        <v>0</v>
      </c>
      <c r="AF85" s="37"/>
      <c r="AG85" s="96">
        <f ca="1">INDEX(OFFSET('Measure Inputs'!$R$7,,,InputRows),$C85)</f>
        <v>15</v>
      </c>
      <c r="AH85" s="96">
        <f ca="1">INDEX(OFFSET('Measure Inputs'!$S$7,,,InputRows),$C85)</f>
        <v>0</v>
      </c>
      <c r="AI85" s="96">
        <f t="shared" ca="1" si="385"/>
        <v>0</v>
      </c>
      <c r="AJ85" s="99">
        <f ca="1">INDEX(OFFSET('Measure Inputs'!$T$7,,,InputRows),$C85)*$L85*$N85*$O85</f>
        <v>0</v>
      </c>
      <c r="AK85" s="99">
        <f ca="1">INDEX(OFFSET('Measure Inputs'!$U$7,,,InputRows),$C85)*$L85*$N85*$O85</f>
        <v>0</v>
      </c>
      <c r="AL85" s="99">
        <f ca="1">INDEX(OFFSET('Measure Inputs'!$V$7,,,InputRows),$C85)*$L85*$N85*$O85</f>
        <v>0</v>
      </c>
      <c r="AM85" s="99">
        <f ca="1">INDEX(OFFSET('Measure Inputs'!$W$7,,,InputRows),$C85)*$L85*$N85*$O85</f>
        <v>0</v>
      </c>
      <c r="AN85" s="99">
        <f ca="1">INDEX(OFFSET('Measure Inputs'!$X$7,,,InputRows),$C85)*$L85</f>
        <v>0</v>
      </c>
      <c r="AO85" s="99"/>
      <c r="AP85" s="99">
        <f t="shared" ca="1" si="386"/>
        <v>0</v>
      </c>
      <c r="AQ85" s="37"/>
      <c r="AR85" s="99">
        <f ca="1">SUMPRODUCT(--($CX$9:$EX$9=$H85)*$AJ85,'General Inputs'!$K$40:$BK$40)+SUMPRODUCT(--($CX$9:$EX$9=$H85+$AH85)*-$AK85,'General Inputs'!$K$43:$BK$43)</f>
        <v>0</v>
      </c>
      <c r="AS85" s="99">
        <f ca="1">CONVERT(SUMPRODUCT($CX85:$EX85,'General Inputs'!$K$29:$BK$29,'General Inputs'!$K$40:$BK$40)*$M85,$Q$8,'General Inputs'!$E$17)</f>
        <v>0</v>
      </c>
      <c r="AT85" s="99">
        <f ca="1">SUMPRODUCT(--($CX$9:$EX$9=$H85)*$AN85,'General Inputs'!$K$40:$BK$40)</f>
        <v>0</v>
      </c>
      <c r="AU85" s="99">
        <f>SUMPRODUCT(--($CX$9:$EX$9=$H85)*$AO85,'General Inputs'!$K$40:$BK$40)</f>
        <v>0</v>
      </c>
      <c r="AV85" s="99">
        <f ca="1">CONVERT(SUMPRODUCT($CX85:$EX85,'General Inputs'!$K$40:$BK$40,OFFSET('General Inputs'!$K$34:$BK$34,MATCH($D85,'General Inputs'!$J$34:$J$35,0)-1,)),$Q$8,'General Inputs'!$G$32)</f>
        <v>0</v>
      </c>
      <c r="AW85" s="99">
        <f ca="1">CONVERT(SUMPRODUCT($CX85:$EX85,'General Inputs'!$K$27:$BK$27,'General Inputs'!$K$40:$BK$40)*$M85,$Q$8,'General Inputs'!$E$17)</f>
        <v>0</v>
      </c>
      <c r="AX85" s="99">
        <f ca="1">CONVERT(SUMPRODUCT($EZ85:$GZ85,'General Inputs'!$K$28:$BK$28,'General Inputs'!$K$40:$BK$40)*$M85,$Q$8,'General Inputs'!$E$17)</f>
        <v>0</v>
      </c>
      <c r="AY85" s="97">
        <f ca="1">SUMPRODUCT($CX85:$EX85,'General Inputs'!$K$40:$BK$40)</f>
        <v>0</v>
      </c>
      <c r="AZ85" s="37"/>
      <c r="BA85" s="99">
        <f t="shared" ca="1" si="387"/>
        <v>0</v>
      </c>
      <c r="BB85" s="101" t="e">
        <f t="shared" ca="1" si="388"/>
        <v>#DIV/0!</v>
      </c>
      <c r="BC85" s="99">
        <f t="shared" ca="1" si="309"/>
        <v>0</v>
      </c>
      <c r="BD85" s="99">
        <f t="shared" ca="1" si="310"/>
        <v>0</v>
      </c>
      <c r="BE85" s="99">
        <f t="shared" ca="1" si="311"/>
        <v>0</v>
      </c>
      <c r="BF85" s="99">
        <f t="shared" ca="1" si="312"/>
        <v>0</v>
      </c>
      <c r="BG85" s="99">
        <f t="shared" si="313"/>
        <v>0</v>
      </c>
      <c r="BH85" s="99">
        <f t="shared" ca="1" si="314"/>
        <v>0</v>
      </c>
      <c r="BI85" s="37"/>
      <c r="BJ85" s="99">
        <f t="shared" ca="1" si="389"/>
        <v>0</v>
      </c>
      <c r="BK85" s="101" t="e">
        <f t="shared" ca="1" si="390"/>
        <v>#DIV/0!</v>
      </c>
      <c r="BL85" s="99">
        <f t="shared" ca="1" si="315"/>
        <v>0</v>
      </c>
      <c r="BM85" s="99">
        <f t="shared" ca="1" si="165"/>
        <v>0</v>
      </c>
      <c r="BN85" s="99">
        <f t="shared" ca="1" si="316"/>
        <v>0</v>
      </c>
      <c r="BO85" s="99">
        <f t="shared" ca="1" si="317"/>
        <v>0</v>
      </c>
      <c r="BP85" s="99">
        <f t="shared" ca="1" si="318"/>
        <v>0</v>
      </c>
      <c r="BQ85" s="99">
        <f t="shared" si="319"/>
        <v>0</v>
      </c>
      <c r="BR85" s="99">
        <f t="shared" ca="1" si="320"/>
        <v>0</v>
      </c>
      <c r="BS85" s="37"/>
      <c r="BT85" s="99">
        <f t="shared" ca="1" si="391"/>
        <v>0</v>
      </c>
      <c r="BU85" s="101" t="e">
        <f t="shared" ca="1" si="392"/>
        <v>#DIV/0!</v>
      </c>
      <c r="BV85" s="101" t="e">
        <f t="shared" ca="1" si="321"/>
        <v>#DIV/0!</v>
      </c>
      <c r="BW85" s="99">
        <f t="shared" ca="1" si="322"/>
        <v>0</v>
      </c>
      <c r="BX85" s="99">
        <f t="shared" ca="1" si="323"/>
        <v>0</v>
      </c>
      <c r="BY85" s="99">
        <f t="shared" ca="1" si="324"/>
        <v>0</v>
      </c>
      <c r="BZ85" s="99">
        <f t="shared" ca="1" si="325"/>
        <v>0</v>
      </c>
      <c r="CA85" s="99">
        <f t="shared" ca="1" si="326"/>
        <v>0</v>
      </c>
      <c r="CB85" s="37"/>
      <c r="CC85" s="99">
        <f t="shared" ca="1" si="393"/>
        <v>0</v>
      </c>
      <c r="CD85" s="101" t="e">
        <f t="shared" ca="1" si="394"/>
        <v>#DIV/0!</v>
      </c>
      <c r="CE85" s="102" t="e">
        <f t="shared" ca="1" si="327"/>
        <v>#DIV/0!</v>
      </c>
      <c r="CF85" s="99">
        <f t="shared" ca="1" si="328"/>
        <v>0</v>
      </c>
      <c r="CG85" s="99">
        <f t="shared" ca="1" si="329"/>
        <v>0</v>
      </c>
      <c r="CH85" s="99">
        <f t="shared" ca="1" si="330"/>
        <v>0</v>
      </c>
      <c r="CI85" s="99">
        <f t="shared" ca="1" si="418"/>
        <v>0</v>
      </c>
      <c r="CJ85" s="99">
        <f t="shared" ca="1" si="419"/>
        <v>0</v>
      </c>
      <c r="CK85" s="99">
        <f t="shared" si="331"/>
        <v>0</v>
      </c>
      <c r="CL85" s="37"/>
      <c r="CM85" s="99">
        <f t="shared" ca="1" si="395"/>
        <v>0</v>
      </c>
      <c r="CN85" s="101" t="e">
        <f t="shared" ca="1" si="396"/>
        <v>#DIV/0!</v>
      </c>
      <c r="CO85" s="126"/>
      <c r="CP85" s="99">
        <f t="shared" ca="1" si="332"/>
        <v>0</v>
      </c>
      <c r="CQ85" s="99">
        <f t="shared" ca="1" si="333"/>
        <v>0</v>
      </c>
      <c r="CR85" s="99">
        <f t="shared" ca="1" si="334"/>
        <v>0</v>
      </c>
      <c r="CS85" s="99">
        <f t="shared" ca="1" si="420"/>
        <v>0</v>
      </c>
      <c r="CT85" s="99">
        <f t="shared" ca="1" si="335"/>
        <v>0</v>
      </c>
      <c r="CU85" s="99">
        <f t="shared" ca="1" si="336"/>
        <v>0</v>
      </c>
      <c r="CV85" s="99">
        <f t="shared" si="337"/>
        <v>0</v>
      </c>
      <c r="CW85" s="37"/>
      <c r="CX85" s="48">
        <f t="shared" ca="1" si="427"/>
        <v>0</v>
      </c>
      <c r="CY85" s="48">
        <f t="shared" ca="1" si="427"/>
        <v>0</v>
      </c>
      <c r="CZ85" s="48">
        <f t="shared" ca="1" si="427"/>
        <v>0</v>
      </c>
      <c r="DA85" s="48">
        <f t="shared" ca="1" si="427"/>
        <v>0</v>
      </c>
      <c r="DB85" s="48">
        <f t="shared" ca="1" si="427"/>
        <v>0</v>
      </c>
      <c r="DC85" s="48">
        <f t="shared" ca="1" si="427"/>
        <v>0</v>
      </c>
      <c r="DD85" s="48">
        <f t="shared" ca="1" si="427"/>
        <v>0</v>
      </c>
      <c r="DE85" s="48">
        <f t="shared" ca="1" si="427"/>
        <v>0</v>
      </c>
      <c r="DF85" s="48">
        <f t="shared" ca="1" si="427"/>
        <v>0</v>
      </c>
      <c r="DG85" s="48">
        <f t="shared" ca="1" si="427"/>
        <v>0</v>
      </c>
      <c r="DH85" s="48">
        <f t="shared" ca="1" si="427"/>
        <v>0</v>
      </c>
      <c r="DI85" s="48">
        <f t="shared" ca="1" si="427"/>
        <v>0</v>
      </c>
      <c r="DJ85" s="48">
        <f t="shared" ca="1" si="427"/>
        <v>0</v>
      </c>
      <c r="DK85" s="48">
        <f t="shared" ca="1" si="427"/>
        <v>0</v>
      </c>
      <c r="DL85" s="48">
        <f t="shared" ca="1" si="427"/>
        <v>0</v>
      </c>
      <c r="DM85" s="48">
        <f t="shared" ca="1" si="425"/>
        <v>0</v>
      </c>
      <c r="DN85" s="48">
        <f t="shared" ca="1" si="425"/>
        <v>0</v>
      </c>
      <c r="DO85" s="48">
        <f t="shared" ca="1" si="425"/>
        <v>0</v>
      </c>
      <c r="DP85" s="48">
        <f t="shared" ca="1" si="425"/>
        <v>0</v>
      </c>
      <c r="DQ85" s="48">
        <f t="shared" ca="1" si="425"/>
        <v>0</v>
      </c>
      <c r="DR85" s="48">
        <f t="shared" ca="1" si="425"/>
        <v>0</v>
      </c>
      <c r="DS85" s="48">
        <f t="shared" ca="1" si="425"/>
        <v>0</v>
      </c>
      <c r="DT85" s="48">
        <f t="shared" ca="1" si="425"/>
        <v>0</v>
      </c>
      <c r="DU85" s="48">
        <f t="shared" ca="1" si="425"/>
        <v>0</v>
      </c>
      <c r="DV85" s="48">
        <f t="shared" ca="1" si="425"/>
        <v>0</v>
      </c>
      <c r="DW85" s="48">
        <f t="shared" ca="1" si="425"/>
        <v>0</v>
      </c>
      <c r="DX85" s="48">
        <f t="shared" ca="1" si="425"/>
        <v>0</v>
      </c>
      <c r="DY85" s="48">
        <f t="shared" ca="1" si="425"/>
        <v>0</v>
      </c>
      <c r="DZ85" s="48">
        <f t="shared" ca="1" si="425"/>
        <v>0</v>
      </c>
      <c r="EA85" s="48">
        <f t="shared" ca="1" si="421"/>
        <v>0</v>
      </c>
      <c r="EB85" s="48">
        <f t="shared" ca="1" si="421"/>
        <v>0</v>
      </c>
      <c r="EC85" s="48">
        <f t="shared" ca="1" si="421"/>
        <v>0</v>
      </c>
      <c r="ED85" s="48">
        <f t="shared" ca="1" si="421"/>
        <v>0</v>
      </c>
      <c r="EE85" s="48">
        <f t="shared" ca="1" si="421"/>
        <v>0</v>
      </c>
      <c r="EF85" s="48">
        <f t="shared" ca="1" si="421"/>
        <v>0</v>
      </c>
      <c r="EG85" s="48">
        <f t="shared" ca="1" si="421"/>
        <v>0</v>
      </c>
      <c r="EH85" s="48">
        <f t="shared" ca="1" si="421"/>
        <v>0</v>
      </c>
      <c r="EI85" s="48">
        <f t="shared" ca="1" si="421"/>
        <v>0</v>
      </c>
      <c r="EJ85" s="48">
        <f t="shared" ca="1" si="421"/>
        <v>0</v>
      </c>
      <c r="EK85" s="48">
        <f t="shared" ca="1" si="421"/>
        <v>0</v>
      </c>
      <c r="EL85" s="48">
        <f t="shared" ca="1" si="421"/>
        <v>0</v>
      </c>
      <c r="EM85" s="48">
        <f t="shared" ca="1" si="421"/>
        <v>0</v>
      </c>
      <c r="EN85" s="48">
        <f t="shared" ca="1" si="421"/>
        <v>0</v>
      </c>
      <c r="EO85" s="48">
        <f t="shared" ca="1" si="421"/>
        <v>0</v>
      </c>
      <c r="EP85" s="48">
        <f t="shared" ca="1" si="421"/>
        <v>0</v>
      </c>
      <c r="EQ85" s="48">
        <f t="shared" ca="1" si="422"/>
        <v>0</v>
      </c>
      <c r="ER85" s="48">
        <f t="shared" ca="1" si="422"/>
        <v>0</v>
      </c>
      <c r="ES85" s="48">
        <f t="shared" ca="1" si="410"/>
        <v>0</v>
      </c>
      <c r="ET85" s="48">
        <f t="shared" ca="1" si="400"/>
        <v>0</v>
      </c>
      <c r="EU85" s="48">
        <f t="shared" ca="1" si="400"/>
        <v>0</v>
      </c>
      <c r="EV85" s="48">
        <f t="shared" ca="1" si="400"/>
        <v>0</v>
      </c>
      <c r="EW85" s="48">
        <f t="shared" ca="1" si="400"/>
        <v>0</v>
      </c>
      <c r="EX85" s="48">
        <f t="shared" ca="1" si="400"/>
        <v>0</v>
      </c>
      <c r="EY85" s="68"/>
      <c r="EZ85" s="48">
        <f t="shared" ca="1" si="428"/>
        <v>0</v>
      </c>
      <c r="FA85" s="48">
        <f t="shared" ca="1" si="428"/>
        <v>0</v>
      </c>
      <c r="FB85" s="48">
        <f t="shared" ca="1" si="428"/>
        <v>0</v>
      </c>
      <c r="FC85" s="48">
        <f t="shared" ca="1" si="428"/>
        <v>0</v>
      </c>
      <c r="FD85" s="48">
        <f t="shared" ca="1" si="428"/>
        <v>0</v>
      </c>
      <c r="FE85" s="48">
        <f t="shared" ca="1" si="428"/>
        <v>0</v>
      </c>
      <c r="FF85" s="48">
        <f t="shared" ca="1" si="428"/>
        <v>0</v>
      </c>
      <c r="FG85" s="48">
        <f t="shared" ca="1" si="428"/>
        <v>0</v>
      </c>
      <c r="FH85" s="48">
        <f t="shared" ca="1" si="428"/>
        <v>0</v>
      </c>
      <c r="FI85" s="48">
        <f t="shared" ca="1" si="428"/>
        <v>0</v>
      </c>
      <c r="FJ85" s="48">
        <f t="shared" ca="1" si="428"/>
        <v>0</v>
      </c>
      <c r="FK85" s="48">
        <f t="shared" ca="1" si="428"/>
        <v>0</v>
      </c>
      <c r="FL85" s="48">
        <f t="shared" ca="1" si="428"/>
        <v>0</v>
      </c>
      <c r="FM85" s="48">
        <f t="shared" ca="1" si="428"/>
        <v>0</v>
      </c>
      <c r="FN85" s="48">
        <f t="shared" ca="1" si="428"/>
        <v>0</v>
      </c>
      <c r="FO85" s="48">
        <f t="shared" ca="1" si="426"/>
        <v>0</v>
      </c>
      <c r="FP85" s="48">
        <f t="shared" ca="1" si="426"/>
        <v>0</v>
      </c>
      <c r="FQ85" s="48">
        <f t="shared" ca="1" si="426"/>
        <v>0</v>
      </c>
      <c r="FR85" s="48">
        <f t="shared" ca="1" si="426"/>
        <v>0</v>
      </c>
      <c r="FS85" s="48">
        <f t="shared" ca="1" si="426"/>
        <v>0</v>
      </c>
      <c r="FT85" s="48">
        <f t="shared" ca="1" si="426"/>
        <v>0</v>
      </c>
      <c r="FU85" s="48">
        <f t="shared" ca="1" si="426"/>
        <v>0</v>
      </c>
      <c r="FV85" s="48">
        <f t="shared" ca="1" si="426"/>
        <v>0</v>
      </c>
      <c r="FW85" s="48">
        <f t="shared" ca="1" si="426"/>
        <v>0</v>
      </c>
      <c r="FX85" s="48">
        <f t="shared" ca="1" si="426"/>
        <v>0</v>
      </c>
      <c r="FY85" s="48">
        <f t="shared" ca="1" si="426"/>
        <v>0</v>
      </c>
      <c r="FZ85" s="48">
        <f t="shared" ca="1" si="426"/>
        <v>0</v>
      </c>
      <c r="GA85" s="48">
        <f t="shared" ca="1" si="426"/>
        <v>0</v>
      </c>
      <c r="GB85" s="48">
        <f t="shared" ca="1" si="426"/>
        <v>0</v>
      </c>
      <c r="GC85" s="48">
        <f t="shared" ca="1" si="423"/>
        <v>0</v>
      </c>
      <c r="GD85" s="48">
        <f t="shared" ca="1" si="423"/>
        <v>0</v>
      </c>
      <c r="GE85" s="48">
        <f t="shared" ca="1" si="423"/>
        <v>0</v>
      </c>
      <c r="GF85" s="48">
        <f t="shared" ca="1" si="423"/>
        <v>0</v>
      </c>
      <c r="GG85" s="48">
        <f t="shared" ca="1" si="423"/>
        <v>0</v>
      </c>
      <c r="GH85" s="48">
        <f t="shared" ca="1" si="423"/>
        <v>0</v>
      </c>
      <c r="GI85" s="48">
        <f t="shared" ca="1" si="423"/>
        <v>0</v>
      </c>
      <c r="GJ85" s="48">
        <f t="shared" ca="1" si="423"/>
        <v>0</v>
      </c>
      <c r="GK85" s="48">
        <f t="shared" ca="1" si="423"/>
        <v>0</v>
      </c>
      <c r="GL85" s="48">
        <f t="shared" ca="1" si="423"/>
        <v>0</v>
      </c>
      <c r="GM85" s="48">
        <f t="shared" ca="1" si="423"/>
        <v>0</v>
      </c>
      <c r="GN85" s="48">
        <f t="shared" ca="1" si="423"/>
        <v>0</v>
      </c>
      <c r="GO85" s="48">
        <f t="shared" ca="1" si="423"/>
        <v>0</v>
      </c>
      <c r="GP85" s="48">
        <f t="shared" ca="1" si="423"/>
        <v>0</v>
      </c>
      <c r="GQ85" s="48">
        <f t="shared" ca="1" si="423"/>
        <v>0</v>
      </c>
      <c r="GR85" s="48">
        <f t="shared" ca="1" si="423"/>
        <v>0</v>
      </c>
      <c r="GS85" s="48">
        <f t="shared" ca="1" si="424"/>
        <v>0</v>
      </c>
      <c r="GT85" s="48">
        <f t="shared" ca="1" si="424"/>
        <v>0</v>
      </c>
      <c r="GU85" s="48">
        <f t="shared" ca="1" si="413"/>
        <v>0</v>
      </c>
      <c r="GV85" s="48">
        <f t="shared" ca="1" si="404"/>
        <v>0</v>
      </c>
      <c r="GW85" s="48">
        <f t="shared" ca="1" si="404"/>
        <v>0</v>
      </c>
      <c r="GX85" s="48">
        <f t="shared" ca="1" si="404"/>
        <v>0</v>
      </c>
      <c r="GY85" s="48">
        <f t="shared" ca="1" si="404"/>
        <v>0</v>
      </c>
      <c r="GZ85" s="48">
        <f t="shared" ca="1" si="404"/>
        <v>0</v>
      </c>
      <c r="HA85" s="68"/>
      <c r="HB85" s="148" t="str">
        <f t="shared" ca="1" si="416"/>
        <v>n/a</v>
      </c>
      <c r="HC85" s="148" t="str">
        <f t="shared" ca="1" si="405"/>
        <v>n/a</v>
      </c>
      <c r="HD85" s="148" t="str">
        <f t="shared" ca="1" si="417"/>
        <v>n/a</v>
      </c>
      <c r="HE85" s="148" t="str">
        <f t="shared" ca="1" si="406"/>
        <v>n/a</v>
      </c>
      <c r="HF85" s="148" t="str">
        <f t="shared" ca="1" si="407"/>
        <v>n/a</v>
      </c>
      <c r="HG85" s="146"/>
      <c r="HH85" s="147"/>
      <c r="HI85" s="147"/>
      <c r="HJ85" s="147"/>
      <c r="HK85" s="148"/>
      <c r="HL85" s="147"/>
      <c r="HM85" s="147"/>
      <c r="HN85" s="147"/>
      <c r="HO85" s="148"/>
      <c r="HP85" s="146"/>
      <c r="HQ85" s="147"/>
      <c r="HR85" s="147"/>
      <c r="HS85" s="147"/>
      <c r="HT85" s="148"/>
      <c r="HU85" s="147"/>
      <c r="HV85" s="147"/>
      <c r="HW85" s="147"/>
      <c r="HX85" s="148"/>
      <c r="HY85" s="149"/>
      <c r="HZ85" s="148"/>
      <c r="IA85" s="148"/>
      <c r="IB85" s="150"/>
      <c r="IC85" s="148"/>
      <c r="ID85" s="150"/>
      <c r="IE85" s="148"/>
      <c r="IF85" s="151"/>
    </row>
    <row r="86" spans="1:240" s="36" customFormat="1" ht="14.45" customHeight="1">
      <c r="A86" s="39"/>
      <c r="B86" s="50" t="str">
        <f t="shared" si="376"/>
        <v>C&amp;I_C&amp;I Prescriptive_Lighting_LED Parking Garage/Canopy (&lt;30W)_2017_Actual</v>
      </c>
      <c r="C86" s="50">
        <f>INDEX('Measure Inputs'!$D:$D,MATCH($B86,'Measure Inputs'!$B:$B,0))</f>
        <v>50</v>
      </c>
      <c r="D86" s="51" t="str">
        <f>'Measure Inputs'!G56</f>
        <v>C&amp;I</v>
      </c>
      <c r="E86" s="51" t="str">
        <f>'Measure Inputs'!H56</f>
        <v>C&amp;I Prescriptive</v>
      </c>
      <c r="F86" s="51" t="str">
        <f>'Measure Inputs'!I56</f>
        <v>Lighting</v>
      </c>
      <c r="G86" s="51" t="str">
        <f>'Measure Inputs'!J56</f>
        <v>LED Parking Garage/Canopy (&lt;30W)</v>
      </c>
      <c r="H86" s="51">
        <f>'Measure Inputs'!K56</f>
        <v>2017</v>
      </c>
      <c r="I86" s="51" t="str">
        <f>'Measure Inputs'!L56</f>
        <v>Actual</v>
      </c>
      <c r="J86" s="37"/>
      <c r="K86" s="98" t="str">
        <f ca="1">INDEX(OFFSET('Measure Inputs'!$O$7,,,InputRows),$C86)</f>
        <v>Units</v>
      </c>
      <c r="L86" s="38">
        <f ca="1">INDEX(OFFSET('Measure Inputs'!$Q$7,,,InputRows),$C86)</f>
        <v>0</v>
      </c>
      <c r="M86" s="165">
        <f>INDEX('General Inputs'!$E$14:$E$15,MATCH(D86,'General Inputs'!$D$14:$D$15,0))</f>
        <v>1.0469999999999999</v>
      </c>
      <c r="N86" s="54">
        <f ca="1">INDEX(OFFSET('Measure Inputs'!$Y$7,,,InputRows),$C86)</f>
        <v>1</v>
      </c>
      <c r="O86" s="54">
        <f ca="1">INDEX(OFFSET('Measure Inputs'!$Z$7,,,InputRows),$C86)</f>
        <v>1</v>
      </c>
      <c r="P86" s="37"/>
      <c r="Q86" s="125">
        <f ca="1">CONVERT(INDEX(OFFSET('Measure Inputs'!$AB$7,,,InputRows),$C86),'Measure Inputs'!$AB$6,Q$8)*$L86</f>
        <v>0</v>
      </c>
      <c r="R86" s="125">
        <f t="shared" ca="1" si="377"/>
        <v>0</v>
      </c>
      <c r="S86" s="125">
        <f t="shared" ca="1" si="378"/>
        <v>0</v>
      </c>
      <c r="T86" s="37"/>
      <c r="U86" s="125">
        <f ca="1">CONVERT(INDEX(OFFSET('Measure Inputs'!$AD$7,,,InputRows),$C86),'Measure Inputs'!$AD$6,U$8)*$L86</f>
        <v>0</v>
      </c>
      <c r="V86" s="125">
        <f t="shared" ca="1" si="379"/>
        <v>0</v>
      </c>
      <c r="W86" s="125">
        <f t="shared" ca="1" si="380"/>
        <v>0</v>
      </c>
      <c r="X86" s="37"/>
      <c r="Y86" s="125">
        <f ca="1">CONVERT(INDEX(OFFSET('Measure Inputs'!$AC$7,,,InputRows),$C86),'Measure Inputs'!$AC$6,Y$8)*$L86</f>
        <v>0</v>
      </c>
      <c r="Z86" s="125">
        <f t="shared" ca="1" si="381"/>
        <v>0</v>
      </c>
      <c r="AA86" s="125">
        <f t="shared" ca="1" si="382"/>
        <v>0</v>
      </c>
      <c r="AB86" s="37"/>
      <c r="AC86" s="125">
        <f ca="1">CONVERT(INDEX(OFFSET('Measure Inputs'!$AE$7,,,InputRows),$C86),'Measure Inputs'!$AE$6,AC$8)*$L86</f>
        <v>0</v>
      </c>
      <c r="AD86" s="125">
        <f t="shared" ca="1" si="383"/>
        <v>0</v>
      </c>
      <c r="AE86" s="125">
        <f t="shared" ca="1" si="384"/>
        <v>0</v>
      </c>
      <c r="AF86" s="37"/>
      <c r="AG86" s="96">
        <f ca="1">INDEX(OFFSET('Measure Inputs'!$R$7,,,InputRows),$C86)</f>
        <v>8</v>
      </c>
      <c r="AH86" s="96">
        <f ca="1">INDEX(OFFSET('Measure Inputs'!$S$7,,,InputRows),$C86)</f>
        <v>0</v>
      </c>
      <c r="AI86" s="96">
        <f t="shared" ca="1" si="385"/>
        <v>0</v>
      </c>
      <c r="AJ86" s="99">
        <f ca="1">INDEX(OFFSET('Measure Inputs'!$T$7,,,InputRows),$C86)*$L86*$N86*$O86</f>
        <v>0</v>
      </c>
      <c r="AK86" s="99">
        <f ca="1">INDEX(OFFSET('Measure Inputs'!$U$7,,,InputRows),$C86)*$L86*$N86*$O86</f>
        <v>0</v>
      </c>
      <c r="AL86" s="99">
        <f ca="1">INDEX(OFFSET('Measure Inputs'!$V$7,,,InputRows),$C86)*$L86*$N86*$O86</f>
        <v>0</v>
      </c>
      <c r="AM86" s="99">
        <f ca="1">INDEX(OFFSET('Measure Inputs'!$W$7,,,InputRows),$C86)*$L86*$N86*$O86</f>
        <v>0</v>
      </c>
      <c r="AN86" s="99">
        <f ca="1">INDEX(OFFSET('Measure Inputs'!$X$7,,,InputRows),$C86)*$L86</f>
        <v>0</v>
      </c>
      <c r="AO86" s="99"/>
      <c r="AP86" s="99">
        <f t="shared" ca="1" si="386"/>
        <v>0</v>
      </c>
      <c r="AQ86" s="37"/>
      <c r="AR86" s="99">
        <f ca="1">SUMPRODUCT(--($CX$9:$EX$9=$H86)*$AJ86,'General Inputs'!$K$40:$BK$40)+SUMPRODUCT(--($CX$9:$EX$9=$H86+$AH86)*-$AK86,'General Inputs'!$K$43:$BK$43)</f>
        <v>0</v>
      </c>
      <c r="AS86" s="99">
        <f ca="1">CONVERT(SUMPRODUCT($CX86:$EX86,'General Inputs'!$K$29:$BK$29,'General Inputs'!$K$40:$BK$40)*$M86,$Q$8,'General Inputs'!$E$17)</f>
        <v>0</v>
      </c>
      <c r="AT86" s="99">
        <f ca="1">SUMPRODUCT(--($CX$9:$EX$9=$H86)*$AN86,'General Inputs'!$K$40:$BK$40)</f>
        <v>0</v>
      </c>
      <c r="AU86" s="99">
        <f>SUMPRODUCT(--($CX$9:$EX$9=$H86)*$AO86,'General Inputs'!$K$40:$BK$40)</f>
        <v>0</v>
      </c>
      <c r="AV86" s="99">
        <f ca="1">CONVERT(SUMPRODUCT($CX86:$EX86,'General Inputs'!$K$40:$BK$40,OFFSET('General Inputs'!$K$34:$BK$34,MATCH($D86,'General Inputs'!$J$34:$J$35,0)-1,)),$Q$8,'General Inputs'!$G$32)</f>
        <v>0</v>
      </c>
      <c r="AW86" s="99">
        <f ca="1">CONVERT(SUMPRODUCT($CX86:$EX86,'General Inputs'!$K$27:$BK$27,'General Inputs'!$K$40:$BK$40)*$M86,$Q$8,'General Inputs'!$E$17)</f>
        <v>0</v>
      </c>
      <c r="AX86" s="99">
        <f ca="1">CONVERT(SUMPRODUCT($EZ86:$GZ86,'General Inputs'!$K$28:$BK$28,'General Inputs'!$K$40:$BK$40)*$M86,$Q$8,'General Inputs'!$E$17)</f>
        <v>0</v>
      </c>
      <c r="AY86" s="97">
        <f ca="1">SUMPRODUCT($CX86:$EX86,'General Inputs'!$K$40:$BK$40)</f>
        <v>0</v>
      </c>
      <c r="AZ86" s="37"/>
      <c r="BA86" s="99">
        <f t="shared" ca="1" si="387"/>
        <v>0</v>
      </c>
      <c r="BB86" s="101" t="e">
        <f t="shared" ca="1" si="388"/>
        <v>#DIV/0!</v>
      </c>
      <c r="BC86" s="99">
        <f t="shared" ca="1" si="309"/>
        <v>0</v>
      </c>
      <c r="BD86" s="99">
        <f t="shared" ca="1" si="310"/>
        <v>0</v>
      </c>
      <c r="BE86" s="99">
        <f t="shared" ca="1" si="311"/>
        <v>0</v>
      </c>
      <c r="BF86" s="99">
        <f t="shared" ca="1" si="312"/>
        <v>0</v>
      </c>
      <c r="BG86" s="99">
        <f t="shared" si="313"/>
        <v>0</v>
      </c>
      <c r="BH86" s="99">
        <f t="shared" ca="1" si="314"/>
        <v>0</v>
      </c>
      <c r="BI86" s="37"/>
      <c r="BJ86" s="99">
        <f t="shared" ca="1" si="389"/>
        <v>0</v>
      </c>
      <c r="BK86" s="101" t="e">
        <f t="shared" ca="1" si="390"/>
        <v>#DIV/0!</v>
      </c>
      <c r="BL86" s="99">
        <f t="shared" ca="1" si="315"/>
        <v>0</v>
      </c>
      <c r="BM86" s="99">
        <f t="shared" ref="BM86:BM114" ca="1" si="429">SUMIFS($BN86:$BR86,$BN$8:$BR$8,"BENEFIT")</f>
        <v>0</v>
      </c>
      <c r="BN86" s="99">
        <f t="shared" ca="1" si="316"/>
        <v>0</v>
      </c>
      <c r="BO86" s="99">
        <f t="shared" ca="1" si="317"/>
        <v>0</v>
      </c>
      <c r="BP86" s="99">
        <f t="shared" ca="1" si="318"/>
        <v>0</v>
      </c>
      <c r="BQ86" s="99">
        <f t="shared" si="319"/>
        <v>0</v>
      </c>
      <c r="BR86" s="99">
        <f t="shared" ca="1" si="320"/>
        <v>0</v>
      </c>
      <c r="BS86" s="37"/>
      <c r="BT86" s="99">
        <f t="shared" ca="1" si="391"/>
        <v>0</v>
      </c>
      <c r="BU86" s="101" t="e">
        <f t="shared" ca="1" si="392"/>
        <v>#DIV/0!</v>
      </c>
      <c r="BV86" s="101" t="e">
        <f t="shared" ca="1" si="321"/>
        <v>#DIV/0!</v>
      </c>
      <c r="BW86" s="99">
        <f t="shared" ca="1" si="322"/>
        <v>0</v>
      </c>
      <c r="BX86" s="99">
        <f t="shared" ca="1" si="323"/>
        <v>0</v>
      </c>
      <c r="BY86" s="99">
        <f t="shared" ca="1" si="324"/>
        <v>0</v>
      </c>
      <c r="BZ86" s="99">
        <f t="shared" ca="1" si="325"/>
        <v>0</v>
      </c>
      <c r="CA86" s="99">
        <f t="shared" ca="1" si="326"/>
        <v>0</v>
      </c>
      <c r="CB86" s="37"/>
      <c r="CC86" s="99">
        <f t="shared" ca="1" si="393"/>
        <v>0</v>
      </c>
      <c r="CD86" s="101" t="e">
        <f t="shared" ca="1" si="394"/>
        <v>#DIV/0!</v>
      </c>
      <c r="CE86" s="102" t="e">
        <f t="shared" ca="1" si="327"/>
        <v>#DIV/0!</v>
      </c>
      <c r="CF86" s="99">
        <f t="shared" ca="1" si="328"/>
        <v>0</v>
      </c>
      <c r="CG86" s="99">
        <f t="shared" ca="1" si="329"/>
        <v>0</v>
      </c>
      <c r="CH86" s="99">
        <f t="shared" ca="1" si="330"/>
        <v>0</v>
      </c>
      <c r="CI86" s="99">
        <f t="shared" ca="1" si="418"/>
        <v>0</v>
      </c>
      <c r="CJ86" s="99">
        <f t="shared" ca="1" si="419"/>
        <v>0</v>
      </c>
      <c r="CK86" s="99">
        <f t="shared" si="331"/>
        <v>0</v>
      </c>
      <c r="CL86" s="37"/>
      <c r="CM86" s="99">
        <f t="shared" ca="1" si="395"/>
        <v>0</v>
      </c>
      <c r="CN86" s="101" t="e">
        <f t="shared" ca="1" si="396"/>
        <v>#DIV/0!</v>
      </c>
      <c r="CO86" s="126"/>
      <c r="CP86" s="99">
        <f t="shared" ca="1" si="332"/>
        <v>0</v>
      </c>
      <c r="CQ86" s="99">
        <f t="shared" ca="1" si="333"/>
        <v>0</v>
      </c>
      <c r="CR86" s="99">
        <f t="shared" ca="1" si="334"/>
        <v>0</v>
      </c>
      <c r="CS86" s="99">
        <f t="shared" ca="1" si="420"/>
        <v>0</v>
      </c>
      <c r="CT86" s="99">
        <f t="shared" ca="1" si="335"/>
        <v>0</v>
      </c>
      <c r="CU86" s="99">
        <f t="shared" ca="1" si="336"/>
        <v>0</v>
      </c>
      <c r="CV86" s="99">
        <f t="shared" si="337"/>
        <v>0</v>
      </c>
      <c r="CW86" s="37"/>
      <c r="CX86" s="48">
        <f t="shared" ca="1" si="427"/>
        <v>0</v>
      </c>
      <c r="CY86" s="48">
        <f t="shared" ca="1" si="427"/>
        <v>0</v>
      </c>
      <c r="CZ86" s="48">
        <f t="shared" ca="1" si="427"/>
        <v>0</v>
      </c>
      <c r="DA86" s="48">
        <f t="shared" ca="1" si="427"/>
        <v>0</v>
      </c>
      <c r="DB86" s="48">
        <f t="shared" ca="1" si="427"/>
        <v>0</v>
      </c>
      <c r="DC86" s="48">
        <f t="shared" ca="1" si="427"/>
        <v>0</v>
      </c>
      <c r="DD86" s="48">
        <f t="shared" ca="1" si="427"/>
        <v>0</v>
      </c>
      <c r="DE86" s="48">
        <f t="shared" ca="1" si="427"/>
        <v>0</v>
      </c>
      <c r="DF86" s="48">
        <f t="shared" ca="1" si="427"/>
        <v>0</v>
      </c>
      <c r="DG86" s="48">
        <f t="shared" ca="1" si="427"/>
        <v>0</v>
      </c>
      <c r="DH86" s="48">
        <f t="shared" ca="1" si="427"/>
        <v>0</v>
      </c>
      <c r="DI86" s="48">
        <f t="shared" ca="1" si="427"/>
        <v>0</v>
      </c>
      <c r="DJ86" s="48">
        <f t="shared" ca="1" si="427"/>
        <v>0</v>
      </c>
      <c r="DK86" s="48">
        <f t="shared" ca="1" si="427"/>
        <v>0</v>
      </c>
      <c r="DL86" s="48">
        <f t="shared" ca="1" si="427"/>
        <v>0</v>
      </c>
      <c r="DM86" s="48">
        <f t="shared" ca="1" si="425"/>
        <v>0</v>
      </c>
      <c r="DN86" s="48">
        <f t="shared" ca="1" si="425"/>
        <v>0</v>
      </c>
      <c r="DO86" s="48">
        <f t="shared" ca="1" si="425"/>
        <v>0</v>
      </c>
      <c r="DP86" s="48">
        <f t="shared" ca="1" si="425"/>
        <v>0</v>
      </c>
      <c r="DQ86" s="48">
        <f t="shared" ca="1" si="425"/>
        <v>0</v>
      </c>
      <c r="DR86" s="48">
        <f t="shared" ca="1" si="425"/>
        <v>0</v>
      </c>
      <c r="DS86" s="48">
        <f t="shared" ca="1" si="425"/>
        <v>0</v>
      </c>
      <c r="DT86" s="48">
        <f t="shared" ca="1" si="425"/>
        <v>0</v>
      </c>
      <c r="DU86" s="48">
        <f t="shared" ca="1" si="425"/>
        <v>0</v>
      </c>
      <c r="DV86" s="48">
        <f t="shared" ca="1" si="425"/>
        <v>0</v>
      </c>
      <c r="DW86" s="48">
        <f t="shared" ca="1" si="425"/>
        <v>0</v>
      </c>
      <c r="DX86" s="48">
        <f t="shared" ca="1" si="425"/>
        <v>0</v>
      </c>
      <c r="DY86" s="48">
        <f t="shared" ca="1" si="425"/>
        <v>0</v>
      </c>
      <c r="DZ86" s="48">
        <f t="shared" ca="1" si="425"/>
        <v>0</v>
      </c>
      <c r="EA86" s="48">
        <f t="shared" ca="1" si="421"/>
        <v>0</v>
      </c>
      <c r="EB86" s="48">
        <f t="shared" ca="1" si="421"/>
        <v>0</v>
      </c>
      <c r="EC86" s="48">
        <f t="shared" ca="1" si="421"/>
        <v>0</v>
      </c>
      <c r="ED86" s="48">
        <f t="shared" ca="1" si="421"/>
        <v>0</v>
      </c>
      <c r="EE86" s="48">
        <f t="shared" ca="1" si="421"/>
        <v>0</v>
      </c>
      <c r="EF86" s="48">
        <f t="shared" ca="1" si="421"/>
        <v>0</v>
      </c>
      <c r="EG86" s="48">
        <f t="shared" ca="1" si="421"/>
        <v>0</v>
      </c>
      <c r="EH86" s="48">
        <f t="shared" ca="1" si="421"/>
        <v>0</v>
      </c>
      <c r="EI86" s="48">
        <f t="shared" ca="1" si="421"/>
        <v>0</v>
      </c>
      <c r="EJ86" s="48">
        <f t="shared" ca="1" si="421"/>
        <v>0</v>
      </c>
      <c r="EK86" s="48">
        <f t="shared" ca="1" si="421"/>
        <v>0</v>
      </c>
      <c r="EL86" s="48">
        <f t="shared" ca="1" si="421"/>
        <v>0</v>
      </c>
      <c r="EM86" s="48">
        <f t="shared" ca="1" si="421"/>
        <v>0</v>
      </c>
      <c r="EN86" s="48">
        <f t="shared" ca="1" si="421"/>
        <v>0</v>
      </c>
      <c r="EO86" s="48">
        <f t="shared" ca="1" si="421"/>
        <v>0</v>
      </c>
      <c r="EP86" s="48">
        <f t="shared" ca="1" si="421"/>
        <v>0</v>
      </c>
      <c r="EQ86" s="48">
        <f t="shared" ca="1" si="422"/>
        <v>0</v>
      </c>
      <c r="ER86" s="48">
        <f t="shared" ca="1" si="422"/>
        <v>0</v>
      </c>
      <c r="ES86" s="48">
        <f t="shared" ca="1" si="410"/>
        <v>0</v>
      </c>
      <c r="ET86" s="48">
        <f t="shared" ca="1" si="400"/>
        <v>0</v>
      </c>
      <c r="EU86" s="48">
        <f t="shared" ca="1" si="400"/>
        <v>0</v>
      </c>
      <c r="EV86" s="48">
        <f t="shared" ca="1" si="400"/>
        <v>0</v>
      </c>
      <c r="EW86" s="48">
        <f t="shared" ca="1" si="400"/>
        <v>0</v>
      </c>
      <c r="EX86" s="48">
        <f t="shared" ca="1" si="400"/>
        <v>0</v>
      </c>
      <c r="EY86" s="68"/>
      <c r="EZ86" s="48">
        <f t="shared" ca="1" si="428"/>
        <v>0</v>
      </c>
      <c r="FA86" s="48">
        <f t="shared" ca="1" si="428"/>
        <v>0</v>
      </c>
      <c r="FB86" s="48">
        <f t="shared" ca="1" si="428"/>
        <v>0</v>
      </c>
      <c r="FC86" s="48">
        <f t="shared" ca="1" si="428"/>
        <v>0</v>
      </c>
      <c r="FD86" s="48">
        <f t="shared" ca="1" si="428"/>
        <v>0</v>
      </c>
      <c r="FE86" s="48">
        <f t="shared" ca="1" si="428"/>
        <v>0</v>
      </c>
      <c r="FF86" s="48">
        <f t="shared" ca="1" si="428"/>
        <v>0</v>
      </c>
      <c r="FG86" s="48">
        <f t="shared" ca="1" si="428"/>
        <v>0</v>
      </c>
      <c r="FH86" s="48">
        <f t="shared" ca="1" si="428"/>
        <v>0</v>
      </c>
      <c r="FI86" s="48">
        <f t="shared" ca="1" si="428"/>
        <v>0</v>
      </c>
      <c r="FJ86" s="48">
        <f t="shared" ca="1" si="428"/>
        <v>0</v>
      </c>
      <c r="FK86" s="48">
        <f t="shared" ca="1" si="428"/>
        <v>0</v>
      </c>
      <c r="FL86" s="48">
        <f t="shared" ca="1" si="428"/>
        <v>0</v>
      </c>
      <c r="FM86" s="48">
        <f t="shared" ca="1" si="428"/>
        <v>0</v>
      </c>
      <c r="FN86" s="48">
        <f t="shared" ca="1" si="428"/>
        <v>0</v>
      </c>
      <c r="FO86" s="48">
        <f t="shared" ca="1" si="426"/>
        <v>0</v>
      </c>
      <c r="FP86" s="48">
        <f t="shared" ca="1" si="426"/>
        <v>0</v>
      </c>
      <c r="FQ86" s="48">
        <f t="shared" ca="1" si="426"/>
        <v>0</v>
      </c>
      <c r="FR86" s="48">
        <f t="shared" ca="1" si="426"/>
        <v>0</v>
      </c>
      <c r="FS86" s="48">
        <f t="shared" ca="1" si="426"/>
        <v>0</v>
      </c>
      <c r="FT86" s="48">
        <f t="shared" ca="1" si="426"/>
        <v>0</v>
      </c>
      <c r="FU86" s="48">
        <f t="shared" ca="1" si="426"/>
        <v>0</v>
      </c>
      <c r="FV86" s="48">
        <f t="shared" ca="1" si="426"/>
        <v>0</v>
      </c>
      <c r="FW86" s="48">
        <f t="shared" ca="1" si="426"/>
        <v>0</v>
      </c>
      <c r="FX86" s="48">
        <f t="shared" ca="1" si="426"/>
        <v>0</v>
      </c>
      <c r="FY86" s="48">
        <f t="shared" ca="1" si="426"/>
        <v>0</v>
      </c>
      <c r="FZ86" s="48">
        <f t="shared" ca="1" si="426"/>
        <v>0</v>
      </c>
      <c r="GA86" s="48">
        <f t="shared" ca="1" si="426"/>
        <v>0</v>
      </c>
      <c r="GB86" s="48">
        <f t="shared" ca="1" si="426"/>
        <v>0</v>
      </c>
      <c r="GC86" s="48">
        <f t="shared" ca="1" si="423"/>
        <v>0</v>
      </c>
      <c r="GD86" s="48">
        <f t="shared" ca="1" si="423"/>
        <v>0</v>
      </c>
      <c r="GE86" s="48">
        <f t="shared" ca="1" si="423"/>
        <v>0</v>
      </c>
      <c r="GF86" s="48">
        <f t="shared" ca="1" si="423"/>
        <v>0</v>
      </c>
      <c r="GG86" s="48">
        <f t="shared" ca="1" si="423"/>
        <v>0</v>
      </c>
      <c r="GH86" s="48">
        <f t="shared" ca="1" si="423"/>
        <v>0</v>
      </c>
      <c r="GI86" s="48">
        <f t="shared" ca="1" si="423"/>
        <v>0</v>
      </c>
      <c r="GJ86" s="48">
        <f t="shared" ca="1" si="423"/>
        <v>0</v>
      </c>
      <c r="GK86" s="48">
        <f t="shared" ca="1" si="423"/>
        <v>0</v>
      </c>
      <c r="GL86" s="48">
        <f t="shared" ca="1" si="423"/>
        <v>0</v>
      </c>
      <c r="GM86" s="48">
        <f t="shared" ca="1" si="423"/>
        <v>0</v>
      </c>
      <c r="GN86" s="48">
        <f t="shared" ca="1" si="423"/>
        <v>0</v>
      </c>
      <c r="GO86" s="48">
        <f t="shared" ca="1" si="423"/>
        <v>0</v>
      </c>
      <c r="GP86" s="48">
        <f t="shared" ca="1" si="423"/>
        <v>0</v>
      </c>
      <c r="GQ86" s="48">
        <f t="shared" ca="1" si="423"/>
        <v>0</v>
      </c>
      <c r="GR86" s="48">
        <f t="shared" ca="1" si="423"/>
        <v>0</v>
      </c>
      <c r="GS86" s="48">
        <f t="shared" ca="1" si="424"/>
        <v>0</v>
      </c>
      <c r="GT86" s="48">
        <f t="shared" ca="1" si="424"/>
        <v>0</v>
      </c>
      <c r="GU86" s="48">
        <f t="shared" ca="1" si="413"/>
        <v>0</v>
      </c>
      <c r="GV86" s="48">
        <f t="shared" ca="1" si="404"/>
        <v>0</v>
      </c>
      <c r="GW86" s="48">
        <f t="shared" ca="1" si="404"/>
        <v>0</v>
      </c>
      <c r="GX86" s="48">
        <f t="shared" ca="1" si="404"/>
        <v>0</v>
      </c>
      <c r="GY86" s="48">
        <f t="shared" ca="1" si="404"/>
        <v>0</v>
      </c>
      <c r="GZ86" s="48">
        <f t="shared" ca="1" si="404"/>
        <v>0</v>
      </c>
      <c r="HA86" s="68"/>
      <c r="HB86" s="148" t="str">
        <f t="shared" ca="1" si="416"/>
        <v>n/a</v>
      </c>
      <c r="HC86" s="148" t="str">
        <f t="shared" ca="1" si="405"/>
        <v>n/a</v>
      </c>
      <c r="HD86" s="148" t="str">
        <f t="shared" ca="1" si="417"/>
        <v>n/a</v>
      </c>
      <c r="HE86" s="148" t="str">
        <f t="shared" ca="1" si="406"/>
        <v>n/a</v>
      </c>
      <c r="HF86" s="148" t="str">
        <f t="shared" ca="1" si="407"/>
        <v>n/a</v>
      </c>
      <c r="HG86" s="146"/>
      <c r="HH86" s="147"/>
      <c r="HI86" s="147"/>
      <c r="HJ86" s="147"/>
      <c r="HK86" s="148"/>
      <c r="HL86" s="147"/>
      <c r="HM86" s="147"/>
      <c r="HN86" s="147"/>
      <c r="HO86" s="148"/>
      <c r="HP86" s="146"/>
      <c r="HQ86" s="147"/>
      <c r="HR86" s="147"/>
      <c r="HS86" s="147"/>
      <c r="HT86" s="148"/>
      <c r="HU86" s="147"/>
      <c r="HV86" s="147"/>
      <c r="HW86" s="147"/>
      <c r="HX86" s="148"/>
      <c r="HY86" s="149"/>
      <c r="HZ86" s="148"/>
      <c r="IA86" s="148"/>
      <c r="IB86" s="150"/>
      <c r="IC86" s="148"/>
      <c r="ID86" s="150"/>
      <c r="IE86" s="148"/>
      <c r="IF86" s="151"/>
    </row>
    <row r="87" spans="1:240" s="36" customFormat="1" ht="14.45" customHeight="1">
      <c r="A87" s="39"/>
      <c r="B87" s="50" t="str">
        <f t="shared" si="376"/>
        <v>C&amp;I_C&amp;I Prescriptive_Lighting_LED Parking Garage/Canopy (30-75W)_2017_Actual</v>
      </c>
      <c r="C87" s="50">
        <f>INDEX('Measure Inputs'!$D:$D,MATCH($B87,'Measure Inputs'!$B:$B,0))</f>
        <v>51</v>
      </c>
      <c r="D87" s="51" t="str">
        <f>'Measure Inputs'!G57</f>
        <v>C&amp;I</v>
      </c>
      <c r="E87" s="51" t="str">
        <f>'Measure Inputs'!H57</f>
        <v>C&amp;I Prescriptive</v>
      </c>
      <c r="F87" s="51" t="str">
        <f>'Measure Inputs'!I57</f>
        <v>Lighting</v>
      </c>
      <c r="G87" s="51" t="str">
        <f>'Measure Inputs'!J57</f>
        <v>LED Parking Garage/Canopy (30-75W)</v>
      </c>
      <c r="H87" s="51">
        <f>'Measure Inputs'!K57</f>
        <v>2017</v>
      </c>
      <c r="I87" s="51" t="str">
        <f>'Measure Inputs'!L57</f>
        <v>Actual</v>
      </c>
      <c r="J87" s="37"/>
      <c r="K87" s="98" t="str">
        <f ca="1">INDEX(OFFSET('Measure Inputs'!$O$7,,,InputRows),$C87)</f>
        <v>Units</v>
      </c>
      <c r="L87" s="38">
        <f ca="1">INDEX(OFFSET('Measure Inputs'!$Q$7,,,InputRows),$C87)</f>
        <v>0</v>
      </c>
      <c r="M87" s="165">
        <f>INDEX('General Inputs'!$E$14:$E$15,MATCH(D87,'General Inputs'!$D$14:$D$15,0))</f>
        <v>1.0469999999999999</v>
      </c>
      <c r="N87" s="54">
        <f ca="1">INDEX(OFFSET('Measure Inputs'!$Y$7,,,InputRows),$C87)</f>
        <v>1</v>
      </c>
      <c r="O87" s="54">
        <f ca="1">INDEX(OFFSET('Measure Inputs'!$Z$7,,,InputRows),$C87)</f>
        <v>1</v>
      </c>
      <c r="P87" s="37"/>
      <c r="Q87" s="125">
        <f ca="1">CONVERT(INDEX(OFFSET('Measure Inputs'!$AB$7,,,InputRows),$C87),'Measure Inputs'!$AB$6,Q$8)*$L87</f>
        <v>0</v>
      </c>
      <c r="R87" s="125">
        <f t="shared" ca="1" si="377"/>
        <v>0</v>
      </c>
      <c r="S87" s="125">
        <f t="shared" ca="1" si="378"/>
        <v>0</v>
      </c>
      <c r="T87" s="37"/>
      <c r="U87" s="125">
        <f ca="1">CONVERT(INDEX(OFFSET('Measure Inputs'!$AD$7,,,InputRows),$C87),'Measure Inputs'!$AD$6,U$8)*$L87</f>
        <v>0</v>
      </c>
      <c r="V87" s="125">
        <f t="shared" ca="1" si="379"/>
        <v>0</v>
      </c>
      <c r="W87" s="125">
        <f t="shared" ca="1" si="380"/>
        <v>0</v>
      </c>
      <c r="X87" s="37"/>
      <c r="Y87" s="125">
        <f ca="1">CONVERT(INDEX(OFFSET('Measure Inputs'!$AC$7,,,InputRows),$C87),'Measure Inputs'!$AC$6,Y$8)*$L87</f>
        <v>0</v>
      </c>
      <c r="Z87" s="125">
        <f t="shared" ca="1" si="381"/>
        <v>0</v>
      </c>
      <c r="AA87" s="125">
        <f t="shared" ca="1" si="382"/>
        <v>0</v>
      </c>
      <c r="AB87" s="37"/>
      <c r="AC87" s="125">
        <f ca="1">CONVERT(INDEX(OFFSET('Measure Inputs'!$AE$7,,,InputRows),$C87),'Measure Inputs'!$AE$6,AC$8)*$L87</f>
        <v>0</v>
      </c>
      <c r="AD87" s="125">
        <f t="shared" ca="1" si="383"/>
        <v>0</v>
      </c>
      <c r="AE87" s="125">
        <f t="shared" ca="1" si="384"/>
        <v>0</v>
      </c>
      <c r="AF87" s="37"/>
      <c r="AG87" s="96">
        <f ca="1">INDEX(OFFSET('Measure Inputs'!$R$7,,,InputRows),$C87)</f>
        <v>8</v>
      </c>
      <c r="AH87" s="96">
        <f ca="1">INDEX(OFFSET('Measure Inputs'!$S$7,,,InputRows),$C87)</f>
        <v>0</v>
      </c>
      <c r="AI87" s="96">
        <f t="shared" ca="1" si="385"/>
        <v>0</v>
      </c>
      <c r="AJ87" s="99">
        <f ca="1">INDEX(OFFSET('Measure Inputs'!$T$7,,,InputRows),$C87)*$L87*$N87*$O87</f>
        <v>0</v>
      </c>
      <c r="AK87" s="99">
        <f ca="1">INDEX(OFFSET('Measure Inputs'!$U$7,,,InputRows),$C87)*$L87*$N87*$O87</f>
        <v>0</v>
      </c>
      <c r="AL87" s="99">
        <f ca="1">INDEX(OFFSET('Measure Inputs'!$V$7,,,InputRows),$C87)*$L87*$N87*$O87</f>
        <v>0</v>
      </c>
      <c r="AM87" s="99">
        <f ca="1">INDEX(OFFSET('Measure Inputs'!$W$7,,,InputRows),$C87)*$L87*$N87*$O87</f>
        <v>0</v>
      </c>
      <c r="AN87" s="99">
        <f ca="1">INDEX(OFFSET('Measure Inputs'!$X$7,,,InputRows),$C87)*$L87</f>
        <v>0</v>
      </c>
      <c r="AO87" s="99"/>
      <c r="AP87" s="99">
        <f t="shared" ca="1" si="386"/>
        <v>0</v>
      </c>
      <c r="AQ87" s="37"/>
      <c r="AR87" s="99">
        <f ca="1">SUMPRODUCT(--($CX$9:$EX$9=$H87)*$AJ87,'General Inputs'!$K$40:$BK$40)+SUMPRODUCT(--($CX$9:$EX$9=$H87+$AH87)*-$AK87,'General Inputs'!$K$43:$BK$43)</f>
        <v>0</v>
      </c>
      <c r="AS87" s="99">
        <f ca="1">CONVERT(SUMPRODUCT($CX87:$EX87,'General Inputs'!$K$29:$BK$29,'General Inputs'!$K$40:$BK$40)*$M87,$Q$8,'General Inputs'!$E$17)</f>
        <v>0</v>
      </c>
      <c r="AT87" s="99">
        <f ca="1">SUMPRODUCT(--($CX$9:$EX$9=$H87)*$AN87,'General Inputs'!$K$40:$BK$40)</f>
        <v>0</v>
      </c>
      <c r="AU87" s="99">
        <f>SUMPRODUCT(--($CX$9:$EX$9=$H87)*$AO87,'General Inputs'!$K$40:$BK$40)</f>
        <v>0</v>
      </c>
      <c r="AV87" s="99">
        <f ca="1">CONVERT(SUMPRODUCT($CX87:$EX87,'General Inputs'!$K$40:$BK$40,OFFSET('General Inputs'!$K$34:$BK$34,MATCH($D87,'General Inputs'!$J$34:$J$35,0)-1,)),$Q$8,'General Inputs'!$G$32)</f>
        <v>0</v>
      </c>
      <c r="AW87" s="99">
        <f ca="1">CONVERT(SUMPRODUCT($CX87:$EX87,'General Inputs'!$K$27:$BK$27,'General Inputs'!$K$40:$BK$40)*$M87,$Q$8,'General Inputs'!$E$17)</f>
        <v>0</v>
      </c>
      <c r="AX87" s="99">
        <f ca="1">CONVERT(SUMPRODUCT($EZ87:$GZ87,'General Inputs'!$K$28:$BK$28,'General Inputs'!$K$40:$BK$40)*$M87,$Q$8,'General Inputs'!$E$17)</f>
        <v>0</v>
      </c>
      <c r="AY87" s="97">
        <f ca="1">SUMPRODUCT($CX87:$EX87,'General Inputs'!$K$40:$BK$40)</f>
        <v>0</v>
      </c>
      <c r="AZ87" s="37"/>
      <c r="BA87" s="99">
        <f t="shared" ca="1" si="387"/>
        <v>0</v>
      </c>
      <c r="BB87" s="101" t="e">
        <f t="shared" ca="1" si="388"/>
        <v>#DIV/0!</v>
      </c>
      <c r="BC87" s="99">
        <f t="shared" ca="1" si="309"/>
        <v>0</v>
      </c>
      <c r="BD87" s="99">
        <f t="shared" ca="1" si="310"/>
        <v>0</v>
      </c>
      <c r="BE87" s="99">
        <f t="shared" ca="1" si="311"/>
        <v>0</v>
      </c>
      <c r="BF87" s="99">
        <f t="shared" ca="1" si="312"/>
        <v>0</v>
      </c>
      <c r="BG87" s="99">
        <f t="shared" si="313"/>
        <v>0</v>
      </c>
      <c r="BH87" s="99">
        <f t="shared" ca="1" si="314"/>
        <v>0</v>
      </c>
      <c r="BI87" s="37"/>
      <c r="BJ87" s="99">
        <f t="shared" ca="1" si="389"/>
        <v>0</v>
      </c>
      <c r="BK87" s="101" t="e">
        <f t="shared" ca="1" si="390"/>
        <v>#DIV/0!</v>
      </c>
      <c r="BL87" s="99">
        <f t="shared" ca="1" si="315"/>
        <v>0</v>
      </c>
      <c r="BM87" s="99">
        <f t="shared" ca="1" si="429"/>
        <v>0</v>
      </c>
      <c r="BN87" s="99">
        <f t="shared" ca="1" si="316"/>
        <v>0</v>
      </c>
      <c r="BO87" s="99">
        <f t="shared" ca="1" si="317"/>
        <v>0</v>
      </c>
      <c r="BP87" s="99">
        <f t="shared" ca="1" si="318"/>
        <v>0</v>
      </c>
      <c r="BQ87" s="99">
        <f t="shared" si="319"/>
        <v>0</v>
      </c>
      <c r="BR87" s="99">
        <f t="shared" ca="1" si="320"/>
        <v>0</v>
      </c>
      <c r="BS87" s="37"/>
      <c r="BT87" s="99">
        <f t="shared" ca="1" si="391"/>
        <v>0</v>
      </c>
      <c r="BU87" s="101" t="e">
        <f t="shared" ca="1" si="392"/>
        <v>#DIV/0!</v>
      </c>
      <c r="BV87" s="101" t="e">
        <f t="shared" ca="1" si="321"/>
        <v>#DIV/0!</v>
      </c>
      <c r="BW87" s="99">
        <f t="shared" ca="1" si="322"/>
        <v>0</v>
      </c>
      <c r="BX87" s="99">
        <f t="shared" ca="1" si="323"/>
        <v>0</v>
      </c>
      <c r="BY87" s="99">
        <f t="shared" ca="1" si="324"/>
        <v>0</v>
      </c>
      <c r="BZ87" s="99">
        <f t="shared" ca="1" si="325"/>
        <v>0</v>
      </c>
      <c r="CA87" s="99">
        <f t="shared" ca="1" si="326"/>
        <v>0</v>
      </c>
      <c r="CB87" s="37"/>
      <c r="CC87" s="99">
        <f t="shared" ca="1" si="393"/>
        <v>0</v>
      </c>
      <c r="CD87" s="101" t="e">
        <f t="shared" ca="1" si="394"/>
        <v>#DIV/0!</v>
      </c>
      <c r="CE87" s="102" t="e">
        <f t="shared" ca="1" si="327"/>
        <v>#DIV/0!</v>
      </c>
      <c r="CF87" s="99">
        <f t="shared" ca="1" si="328"/>
        <v>0</v>
      </c>
      <c r="CG87" s="99">
        <f t="shared" ca="1" si="329"/>
        <v>0</v>
      </c>
      <c r="CH87" s="99">
        <f t="shared" ca="1" si="330"/>
        <v>0</v>
      </c>
      <c r="CI87" s="99">
        <f t="shared" ca="1" si="418"/>
        <v>0</v>
      </c>
      <c r="CJ87" s="99">
        <f t="shared" ca="1" si="419"/>
        <v>0</v>
      </c>
      <c r="CK87" s="99">
        <f t="shared" si="331"/>
        <v>0</v>
      </c>
      <c r="CL87" s="37"/>
      <c r="CM87" s="99">
        <f t="shared" ca="1" si="395"/>
        <v>0</v>
      </c>
      <c r="CN87" s="101" t="e">
        <f t="shared" ca="1" si="396"/>
        <v>#DIV/0!</v>
      </c>
      <c r="CO87" s="126"/>
      <c r="CP87" s="99">
        <f t="shared" ca="1" si="332"/>
        <v>0</v>
      </c>
      <c r="CQ87" s="99">
        <f t="shared" ca="1" si="333"/>
        <v>0</v>
      </c>
      <c r="CR87" s="99">
        <f t="shared" ca="1" si="334"/>
        <v>0</v>
      </c>
      <c r="CS87" s="99">
        <f t="shared" ca="1" si="420"/>
        <v>0</v>
      </c>
      <c r="CT87" s="99">
        <f t="shared" ca="1" si="335"/>
        <v>0</v>
      </c>
      <c r="CU87" s="99">
        <f t="shared" ca="1" si="336"/>
        <v>0</v>
      </c>
      <c r="CV87" s="99">
        <f t="shared" si="337"/>
        <v>0</v>
      </c>
      <c r="CW87" s="37"/>
      <c r="CX87" s="48">
        <f t="shared" ca="1" si="427"/>
        <v>0</v>
      </c>
      <c r="CY87" s="48">
        <f t="shared" ca="1" si="427"/>
        <v>0</v>
      </c>
      <c r="CZ87" s="48">
        <f t="shared" ca="1" si="427"/>
        <v>0</v>
      </c>
      <c r="DA87" s="48">
        <f t="shared" ca="1" si="427"/>
        <v>0</v>
      </c>
      <c r="DB87" s="48">
        <f t="shared" ca="1" si="427"/>
        <v>0</v>
      </c>
      <c r="DC87" s="48">
        <f t="shared" ca="1" si="427"/>
        <v>0</v>
      </c>
      <c r="DD87" s="48">
        <f t="shared" ca="1" si="427"/>
        <v>0</v>
      </c>
      <c r="DE87" s="48">
        <f t="shared" ca="1" si="427"/>
        <v>0</v>
      </c>
      <c r="DF87" s="48">
        <f t="shared" ca="1" si="427"/>
        <v>0</v>
      </c>
      <c r="DG87" s="48">
        <f t="shared" ca="1" si="427"/>
        <v>0</v>
      </c>
      <c r="DH87" s="48">
        <f t="shared" ca="1" si="427"/>
        <v>0</v>
      </c>
      <c r="DI87" s="48">
        <f t="shared" ca="1" si="427"/>
        <v>0</v>
      </c>
      <c r="DJ87" s="48">
        <f t="shared" ca="1" si="427"/>
        <v>0</v>
      </c>
      <c r="DK87" s="48">
        <f t="shared" ca="1" si="427"/>
        <v>0</v>
      </c>
      <c r="DL87" s="48">
        <f t="shared" ca="1" si="427"/>
        <v>0</v>
      </c>
      <c r="DM87" s="48">
        <f t="shared" ca="1" si="425"/>
        <v>0</v>
      </c>
      <c r="DN87" s="48">
        <f t="shared" ca="1" si="425"/>
        <v>0</v>
      </c>
      <c r="DO87" s="48">
        <f t="shared" ca="1" si="425"/>
        <v>0</v>
      </c>
      <c r="DP87" s="48">
        <f t="shared" ca="1" si="425"/>
        <v>0</v>
      </c>
      <c r="DQ87" s="48">
        <f t="shared" ca="1" si="425"/>
        <v>0</v>
      </c>
      <c r="DR87" s="48">
        <f t="shared" ca="1" si="425"/>
        <v>0</v>
      </c>
      <c r="DS87" s="48">
        <f t="shared" ca="1" si="425"/>
        <v>0</v>
      </c>
      <c r="DT87" s="48">
        <f t="shared" ca="1" si="425"/>
        <v>0</v>
      </c>
      <c r="DU87" s="48">
        <f t="shared" ca="1" si="425"/>
        <v>0</v>
      </c>
      <c r="DV87" s="48">
        <f t="shared" ca="1" si="425"/>
        <v>0</v>
      </c>
      <c r="DW87" s="48">
        <f t="shared" ca="1" si="425"/>
        <v>0</v>
      </c>
      <c r="DX87" s="48">
        <f t="shared" ca="1" si="425"/>
        <v>0</v>
      </c>
      <c r="DY87" s="48">
        <f t="shared" ca="1" si="425"/>
        <v>0</v>
      </c>
      <c r="DZ87" s="48">
        <f t="shared" ca="1" si="425"/>
        <v>0</v>
      </c>
      <c r="EA87" s="48">
        <f t="shared" ca="1" si="421"/>
        <v>0</v>
      </c>
      <c r="EB87" s="48">
        <f t="shared" ca="1" si="421"/>
        <v>0</v>
      </c>
      <c r="EC87" s="48">
        <f t="shared" ca="1" si="421"/>
        <v>0</v>
      </c>
      <c r="ED87" s="48">
        <f t="shared" ca="1" si="421"/>
        <v>0</v>
      </c>
      <c r="EE87" s="48">
        <f t="shared" ca="1" si="421"/>
        <v>0</v>
      </c>
      <c r="EF87" s="48">
        <f t="shared" ca="1" si="421"/>
        <v>0</v>
      </c>
      <c r="EG87" s="48">
        <f t="shared" ca="1" si="421"/>
        <v>0</v>
      </c>
      <c r="EH87" s="48">
        <f t="shared" ca="1" si="421"/>
        <v>0</v>
      </c>
      <c r="EI87" s="48">
        <f t="shared" ca="1" si="421"/>
        <v>0</v>
      </c>
      <c r="EJ87" s="48">
        <f t="shared" ca="1" si="421"/>
        <v>0</v>
      </c>
      <c r="EK87" s="48">
        <f t="shared" ca="1" si="421"/>
        <v>0</v>
      </c>
      <c r="EL87" s="48">
        <f t="shared" ca="1" si="421"/>
        <v>0</v>
      </c>
      <c r="EM87" s="48">
        <f t="shared" ca="1" si="421"/>
        <v>0</v>
      </c>
      <c r="EN87" s="48">
        <f t="shared" ca="1" si="421"/>
        <v>0</v>
      </c>
      <c r="EO87" s="48">
        <f t="shared" ca="1" si="421"/>
        <v>0</v>
      </c>
      <c r="EP87" s="48">
        <f t="shared" ca="1" si="421"/>
        <v>0</v>
      </c>
      <c r="EQ87" s="48">
        <f t="shared" ca="1" si="422"/>
        <v>0</v>
      </c>
      <c r="ER87" s="48">
        <f t="shared" ca="1" si="422"/>
        <v>0</v>
      </c>
      <c r="ES87" s="48">
        <f t="shared" ca="1" si="410"/>
        <v>0</v>
      </c>
      <c r="ET87" s="48">
        <f t="shared" ca="1" si="400"/>
        <v>0</v>
      </c>
      <c r="EU87" s="48">
        <f t="shared" ca="1" si="400"/>
        <v>0</v>
      </c>
      <c r="EV87" s="48">
        <f t="shared" ca="1" si="400"/>
        <v>0</v>
      </c>
      <c r="EW87" s="48">
        <f t="shared" ca="1" si="400"/>
        <v>0</v>
      </c>
      <c r="EX87" s="48">
        <f t="shared" ca="1" si="400"/>
        <v>0</v>
      </c>
      <c r="EY87" s="68"/>
      <c r="EZ87" s="48">
        <f t="shared" ca="1" si="428"/>
        <v>0</v>
      </c>
      <c r="FA87" s="48">
        <f t="shared" ca="1" si="428"/>
        <v>0</v>
      </c>
      <c r="FB87" s="48">
        <f t="shared" ca="1" si="428"/>
        <v>0</v>
      </c>
      <c r="FC87" s="48">
        <f t="shared" ca="1" si="428"/>
        <v>0</v>
      </c>
      <c r="FD87" s="48">
        <f t="shared" ca="1" si="428"/>
        <v>0</v>
      </c>
      <c r="FE87" s="48">
        <f t="shared" ca="1" si="428"/>
        <v>0</v>
      </c>
      <c r="FF87" s="48">
        <f t="shared" ca="1" si="428"/>
        <v>0</v>
      </c>
      <c r="FG87" s="48">
        <f t="shared" ca="1" si="428"/>
        <v>0</v>
      </c>
      <c r="FH87" s="48">
        <f t="shared" ca="1" si="428"/>
        <v>0</v>
      </c>
      <c r="FI87" s="48">
        <f t="shared" ca="1" si="428"/>
        <v>0</v>
      </c>
      <c r="FJ87" s="48">
        <f t="shared" ca="1" si="428"/>
        <v>0</v>
      </c>
      <c r="FK87" s="48">
        <f t="shared" ca="1" si="428"/>
        <v>0</v>
      </c>
      <c r="FL87" s="48">
        <f t="shared" ca="1" si="428"/>
        <v>0</v>
      </c>
      <c r="FM87" s="48">
        <f t="shared" ca="1" si="428"/>
        <v>0</v>
      </c>
      <c r="FN87" s="48">
        <f t="shared" ca="1" si="428"/>
        <v>0</v>
      </c>
      <c r="FO87" s="48">
        <f t="shared" ca="1" si="426"/>
        <v>0</v>
      </c>
      <c r="FP87" s="48">
        <f t="shared" ca="1" si="426"/>
        <v>0</v>
      </c>
      <c r="FQ87" s="48">
        <f t="shared" ca="1" si="426"/>
        <v>0</v>
      </c>
      <c r="FR87" s="48">
        <f t="shared" ca="1" si="426"/>
        <v>0</v>
      </c>
      <c r="FS87" s="48">
        <f t="shared" ca="1" si="426"/>
        <v>0</v>
      </c>
      <c r="FT87" s="48">
        <f t="shared" ca="1" si="426"/>
        <v>0</v>
      </c>
      <c r="FU87" s="48">
        <f t="shared" ca="1" si="426"/>
        <v>0</v>
      </c>
      <c r="FV87" s="48">
        <f t="shared" ca="1" si="426"/>
        <v>0</v>
      </c>
      <c r="FW87" s="48">
        <f t="shared" ca="1" si="426"/>
        <v>0</v>
      </c>
      <c r="FX87" s="48">
        <f t="shared" ca="1" si="426"/>
        <v>0</v>
      </c>
      <c r="FY87" s="48">
        <f t="shared" ca="1" si="426"/>
        <v>0</v>
      </c>
      <c r="FZ87" s="48">
        <f t="shared" ca="1" si="426"/>
        <v>0</v>
      </c>
      <c r="GA87" s="48">
        <f t="shared" ca="1" si="426"/>
        <v>0</v>
      </c>
      <c r="GB87" s="48">
        <f t="shared" ca="1" si="426"/>
        <v>0</v>
      </c>
      <c r="GC87" s="48">
        <f t="shared" ca="1" si="423"/>
        <v>0</v>
      </c>
      <c r="GD87" s="48">
        <f t="shared" ca="1" si="423"/>
        <v>0</v>
      </c>
      <c r="GE87" s="48">
        <f t="shared" ca="1" si="423"/>
        <v>0</v>
      </c>
      <c r="GF87" s="48">
        <f t="shared" ca="1" si="423"/>
        <v>0</v>
      </c>
      <c r="GG87" s="48">
        <f t="shared" ca="1" si="423"/>
        <v>0</v>
      </c>
      <c r="GH87" s="48">
        <f t="shared" ca="1" si="423"/>
        <v>0</v>
      </c>
      <c r="GI87" s="48">
        <f t="shared" ca="1" si="423"/>
        <v>0</v>
      </c>
      <c r="GJ87" s="48">
        <f t="shared" ca="1" si="423"/>
        <v>0</v>
      </c>
      <c r="GK87" s="48">
        <f t="shared" ca="1" si="423"/>
        <v>0</v>
      </c>
      <c r="GL87" s="48">
        <f t="shared" ca="1" si="423"/>
        <v>0</v>
      </c>
      <c r="GM87" s="48">
        <f t="shared" ca="1" si="423"/>
        <v>0</v>
      </c>
      <c r="GN87" s="48">
        <f t="shared" ca="1" si="423"/>
        <v>0</v>
      </c>
      <c r="GO87" s="48">
        <f t="shared" ca="1" si="423"/>
        <v>0</v>
      </c>
      <c r="GP87" s="48">
        <f t="shared" ca="1" si="423"/>
        <v>0</v>
      </c>
      <c r="GQ87" s="48">
        <f t="shared" ca="1" si="423"/>
        <v>0</v>
      </c>
      <c r="GR87" s="48">
        <f t="shared" ca="1" si="423"/>
        <v>0</v>
      </c>
      <c r="GS87" s="48">
        <f t="shared" ca="1" si="424"/>
        <v>0</v>
      </c>
      <c r="GT87" s="48">
        <f t="shared" ca="1" si="424"/>
        <v>0</v>
      </c>
      <c r="GU87" s="48">
        <f t="shared" ca="1" si="413"/>
        <v>0</v>
      </c>
      <c r="GV87" s="48">
        <f t="shared" ca="1" si="404"/>
        <v>0</v>
      </c>
      <c r="GW87" s="48">
        <f t="shared" ca="1" si="404"/>
        <v>0</v>
      </c>
      <c r="GX87" s="48">
        <f t="shared" ca="1" si="404"/>
        <v>0</v>
      </c>
      <c r="GY87" s="48">
        <f t="shared" ca="1" si="404"/>
        <v>0</v>
      </c>
      <c r="GZ87" s="48">
        <f t="shared" ca="1" si="404"/>
        <v>0</v>
      </c>
      <c r="HA87" s="68"/>
      <c r="HB87" s="148" t="str">
        <f t="shared" ca="1" si="416"/>
        <v>n/a</v>
      </c>
      <c r="HC87" s="148" t="str">
        <f t="shared" ca="1" si="405"/>
        <v>n/a</v>
      </c>
      <c r="HD87" s="148" t="str">
        <f t="shared" ca="1" si="417"/>
        <v>n/a</v>
      </c>
      <c r="HE87" s="148" t="str">
        <f t="shared" ca="1" si="406"/>
        <v>n/a</v>
      </c>
      <c r="HF87" s="148" t="str">
        <f t="shared" ca="1" si="407"/>
        <v>n/a</v>
      </c>
      <c r="HG87" s="146"/>
      <c r="HH87" s="147"/>
      <c r="HI87" s="147"/>
      <c r="HJ87" s="147"/>
      <c r="HK87" s="148"/>
      <c r="HL87" s="147"/>
      <c r="HM87" s="147"/>
      <c r="HN87" s="147"/>
      <c r="HO87" s="148"/>
      <c r="HP87" s="146"/>
      <c r="HQ87" s="147"/>
      <c r="HR87" s="147"/>
      <c r="HS87" s="147"/>
      <c r="HT87" s="148"/>
      <c r="HU87" s="147"/>
      <c r="HV87" s="147"/>
      <c r="HW87" s="147"/>
      <c r="HX87" s="148"/>
      <c r="HY87" s="149"/>
      <c r="HZ87" s="148"/>
      <c r="IA87" s="148"/>
      <c r="IB87" s="150"/>
      <c r="IC87" s="148"/>
      <c r="ID87" s="150"/>
      <c r="IE87" s="148"/>
      <c r="IF87" s="151"/>
    </row>
    <row r="88" spans="1:240" s="36" customFormat="1" ht="14.45" customHeight="1">
      <c r="A88" s="39"/>
      <c r="B88" s="50" t="str">
        <f t="shared" si="376"/>
        <v>C&amp;I_C&amp;I Prescriptive_Lighting_LED Parking Garage/Canopy (≥75W)_2017_Actual</v>
      </c>
      <c r="C88" s="50">
        <f>INDEX('Measure Inputs'!$D:$D,MATCH($B88,'Measure Inputs'!$B:$B,0))</f>
        <v>52</v>
      </c>
      <c r="D88" s="51" t="str">
        <f>'Measure Inputs'!G58</f>
        <v>C&amp;I</v>
      </c>
      <c r="E88" s="51" t="str">
        <f>'Measure Inputs'!H58</f>
        <v>C&amp;I Prescriptive</v>
      </c>
      <c r="F88" s="51" t="str">
        <f>'Measure Inputs'!I58</f>
        <v>Lighting</v>
      </c>
      <c r="G88" s="51" t="str">
        <f>'Measure Inputs'!J58</f>
        <v>LED Parking Garage/Canopy (≥75W)</v>
      </c>
      <c r="H88" s="51">
        <f>'Measure Inputs'!K58</f>
        <v>2017</v>
      </c>
      <c r="I88" s="51" t="str">
        <f>'Measure Inputs'!L58</f>
        <v>Actual</v>
      </c>
      <c r="J88" s="37"/>
      <c r="K88" s="98" t="str">
        <f ca="1">INDEX(OFFSET('Measure Inputs'!$O$7,,,InputRows),$C88)</f>
        <v>Units</v>
      </c>
      <c r="L88" s="38">
        <f ca="1">INDEX(OFFSET('Measure Inputs'!$Q$7,,,InputRows),$C88)</f>
        <v>0</v>
      </c>
      <c r="M88" s="165">
        <f>INDEX('General Inputs'!$E$14:$E$15,MATCH(D88,'General Inputs'!$D$14:$D$15,0))</f>
        <v>1.0469999999999999</v>
      </c>
      <c r="N88" s="54">
        <f ca="1">INDEX(OFFSET('Measure Inputs'!$Y$7,,,InputRows),$C88)</f>
        <v>1</v>
      </c>
      <c r="O88" s="54">
        <f ca="1">INDEX(OFFSET('Measure Inputs'!$Z$7,,,InputRows),$C88)</f>
        <v>1</v>
      </c>
      <c r="P88" s="37"/>
      <c r="Q88" s="125">
        <f ca="1">CONVERT(INDEX(OFFSET('Measure Inputs'!$AB$7,,,InputRows),$C88),'Measure Inputs'!$AB$6,Q$8)*$L88</f>
        <v>0</v>
      </c>
      <c r="R88" s="125">
        <f t="shared" ca="1" si="377"/>
        <v>0</v>
      </c>
      <c r="S88" s="125">
        <f t="shared" ca="1" si="378"/>
        <v>0</v>
      </c>
      <c r="T88" s="37"/>
      <c r="U88" s="125">
        <f ca="1">CONVERT(INDEX(OFFSET('Measure Inputs'!$AD$7,,,InputRows),$C88),'Measure Inputs'!$AD$6,U$8)*$L88</f>
        <v>0</v>
      </c>
      <c r="V88" s="125">
        <f t="shared" ca="1" si="379"/>
        <v>0</v>
      </c>
      <c r="W88" s="125">
        <f t="shared" ca="1" si="380"/>
        <v>0</v>
      </c>
      <c r="X88" s="37"/>
      <c r="Y88" s="125">
        <f ca="1">CONVERT(INDEX(OFFSET('Measure Inputs'!$AC$7,,,InputRows),$C88),'Measure Inputs'!$AC$6,Y$8)*$L88</f>
        <v>0</v>
      </c>
      <c r="Z88" s="125">
        <f t="shared" ca="1" si="381"/>
        <v>0</v>
      </c>
      <c r="AA88" s="125">
        <f t="shared" ca="1" si="382"/>
        <v>0</v>
      </c>
      <c r="AB88" s="37"/>
      <c r="AC88" s="125">
        <f ca="1">CONVERT(INDEX(OFFSET('Measure Inputs'!$AE$7,,,InputRows),$C88),'Measure Inputs'!$AE$6,AC$8)*$L88</f>
        <v>0</v>
      </c>
      <c r="AD88" s="125">
        <f t="shared" ca="1" si="383"/>
        <v>0</v>
      </c>
      <c r="AE88" s="125">
        <f t="shared" ca="1" si="384"/>
        <v>0</v>
      </c>
      <c r="AF88" s="37"/>
      <c r="AG88" s="96">
        <f ca="1">INDEX(OFFSET('Measure Inputs'!$R$7,,,InputRows),$C88)</f>
        <v>8</v>
      </c>
      <c r="AH88" s="96">
        <f ca="1">INDEX(OFFSET('Measure Inputs'!$S$7,,,InputRows),$C88)</f>
        <v>0</v>
      </c>
      <c r="AI88" s="96">
        <f t="shared" ca="1" si="385"/>
        <v>0</v>
      </c>
      <c r="AJ88" s="99">
        <f ca="1">INDEX(OFFSET('Measure Inputs'!$T$7,,,InputRows),$C88)*$L88*$N88*$O88</f>
        <v>0</v>
      </c>
      <c r="AK88" s="99">
        <f ca="1">INDEX(OFFSET('Measure Inputs'!$U$7,,,InputRows),$C88)*$L88*$N88*$O88</f>
        <v>0</v>
      </c>
      <c r="AL88" s="99">
        <f ca="1">INDEX(OFFSET('Measure Inputs'!$V$7,,,InputRows),$C88)*$L88*$N88*$O88</f>
        <v>0</v>
      </c>
      <c r="AM88" s="99">
        <f ca="1">INDEX(OFFSET('Measure Inputs'!$W$7,,,InputRows),$C88)*$L88*$N88*$O88</f>
        <v>0</v>
      </c>
      <c r="AN88" s="99">
        <f ca="1">INDEX(OFFSET('Measure Inputs'!$X$7,,,InputRows),$C88)*$L88</f>
        <v>0</v>
      </c>
      <c r="AO88" s="99"/>
      <c r="AP88" s="99">
        <f t="shared" ca="1" si="386"/>
        <v>0</v>
      </c>
      <c r="AQ88" s="37"/>
      <c r="AR88" s="99">
        <f ca="1">SUMPRODUCT(--($CX$9:$EX$9=$H88)*$AJ88,'General Inputs'!$K$40:$BK$40)+SUMPRODUCT(--($CX$9:$EX$9=$H88+$AH88)*-$AK88,'General Inputs'!$K$43:$BK$43)</f>
        <v>0</v>
      </c>
      <c r="AS88" s="99">
        <f ca="1">CONVERT(SUMPRODUCT($CX88:$EX88,'General Inputs'!$K$29:$BK$29,'General Inputs'!$K$40:$BK$40)*$M88,$Q$8,'General Inputs'!$E$17)</f>
        <v>0</v>
      </c>
      <c r="AT88" s="99">
        <f ca="1">SUMPRODUCT(--($CX$9:$EX$9=$H88)*$AN88,'General Inputs'!$K$40:$BK$40)</f>
        <v>0</v>
      </c>
      <c r="AU88" s="99">
        <f>SUMPRODUCT(--($CX$9:$EX$9=$H88)*$AO88,'General Inputs'!$K$40:$BK$40)</f>
        <v>0</v>
      </c>
      <c r="AV88" s="99">
        <f ca="1">CONVERT(SUMPRODUCT($CX88:$EX88,'General Inputs'!$K$40:$BK$40,OFFSET('General Inputs'!$K$34:$BK$34,MATCH($D88,'General Inputs'!$J$34:$J$35,0)-1,)),$Q$8,'General Inputs'!$G$32)</f>
        <v>0</v>
      </c>
      <c r="AW88" s="99">
        <f ca="1">CONVERT(SUMPRODUCT($CX88:$EX88,'General Inputs'!$K$27:$BK$27,'General Inputs'!$K$40:$BK$40)*$M88,$Q$8,'General Inputs'!$E$17)</f>
        <v>0</v>
      </c>
      <c r="AX88" s="99">
        <f ca="1">CONVERT(SUMPRODUCT($EZ88:$GZ88,'General Inputs'!$K$28:$BK$28,'General Inputs'!$K$40:$BK$40)*$M88,$Q$8,'General Inputs'!$E$17)</f>
        <v>0</v>
      </c>
      <c r="AY88" s="97">
        <f ca="1">SUMPRODUCT($CX88:$EX88,'General Inputs'!$K$40:$BK$40)</f>
        <v>0</v>
      </c>
      <c r="AZ88" s="37"/>
      <c r="BA88" s="99">
        <f t="shared" ca="1" si="387"/>
        <v>0</v>
      </c>
      <c r="BB88" s="101" t="e">
        <f t="shared" ca="1" si="388"/>
        <v>#DIV/0!</v>
      </c>
      <c r="BC88" s="99">
        <f t="shared" ca="1" si="309"/>
        <v>0</v>
      </c>
      <c r="BD88" s="99">
        <f t="shared" ca="1" si="310"/>
        <v>0</v>
      </c>
      <c r="BE88" s="99">
        <f t="shared" ca="1" si="311"/>
        <v>0</v>
      </c>
      <c r="BF88" s="99">
        <f t="shared" ca="1" si="312"/>
        <v>0</v>
      </c>
      <c r="BG88" s="99">
        <f t="shared" si="313"/>
        <v>0</v>
      </c>
      <c r="BH88" s="99">
        <f t="shared" ca="1" si="314"/>
        <v>0</v>
      </c>
      <c r="BI88" s="37"/>
      <c r="BJ88" s="99">
        <f t="shared" ca="1" si="389"/>
        <v>0</v>
      </c>
      <c r="BK88" s="101" t="e">
        <f t="shared" ca="1" si="390"/>
        <v>#DIV/0!</v>
      </c>
      <c r="BL88" s="99">
        <f t="shared" ca="1" si="315"/>
        <v>0</v>
      </c>
      <c r="BM88" s="99">
        <f t="shared" ca="1" si="429"/>
        <v>0</v>
      </c>
      <c r="BN88" s="99">
        <f t="shared" ca="1" si="316"/>
        <v>0</v>
      </c>
      <c r="BO88" s="99">
        <f t="shared" ca="1" si="317"/>
        <v>0</v>
      </c>
      <c r="BP88" s="99">
        <f t="shared" ca="1" si="318"/>
        <v>0</v>
      </c>
      <c r="BQ88" s="99">
        <f t="shared" si="319"/>
        <v>0</v>
      </c>
      <c r="BR88" s="99">
        <f t="shared" ca="1" si="320"/>
        <v>0</v>
      </c>
      <c r="BS88" s="37"/>
      <c r="BT88" s="99">
        <f t="shared" ca="1" si="391"/>
        <v>0</v>
      </c>
      <c r="BU88" s="101" t="e">
        <f t="shared" ca="1" si="392"/>
        <v>#DIV/0!</v>
      </c>
      <c r="BV88" s="101" t="e">
        <f t="shared" ca="1" si="321"/>
        <v>#DIV/0!</v>
      </c>
      <c r="BW88" s="99">
        <f t="shared" ca="1" si="322"/>
        <v>0</v>
      </c>
      <c r="BX88" s="99">
        <f t="shared" ca="1" si="323"/>
        <v>0</v>
      </c>
      <c r="BY88" s="99">
        <f t="shared" ca="1" si="324"/>
        <v>0</v>
      </c>
      <c r="BZ88" s="99">
        <f t="shared" ca="1" si="325"/>
        <v>0</v>
      </c>
      <c r="CA88" s="99">
        <f t="shared" ca="1" si="326"/>
        <v>0</v>
      </c>
      <c r="CB88" s="37"/>
      <c r="CC88" s="99">
        <f t="shared" ca="1" si="393"/>
        <v>0</v>
      </c>
      <c r="CD88" s="101" t="e">
        <f t="shared" ca="1" si="394"/>
        <v>#DIV/0!</v>
      </c>
      <c r="CE88" s="102" t="e">
        <f t="shared" ca="1" si="327"/>
        <v>#DIV/0!</v>
      </c>
      <c r="CF88" s="99">
        <f t="shared" ca="1" si="328"/>
        <v>0</v>
      </c>
      <c r="CG88" s="99">
        <f t="shared" ca="1" si="329"/>
        <v>0</v>
      </c>
      <c r="CH88" s="99">
        <f t="shared" ca="1" si="330"/>
        <v>0</v>
      </c>
      <c r="CI88" s="99">
        <f t="shared" ca="1" si="418"/>
        <v>0</v>
      </c>
      <c r="CJ88" s="99">
        <f t="shared" ca="1" si="419"/>
        <v>0</v>
      </c>
      <c r="CK88" s="99">
        <f t="shared" si="331"/>
        <v>0</v>
      </c>
      <c r="CL88" s="37"/>
      <c r="CM88" s="99">
        <f t="shared" ca="1" si="395"/>
        <v>0</v>
      </c>
      <c r="CN88" s="101" t="e">
        <f t="shared" ca="1" si="396"/>
        <v>#DIV/0!</v>
      </c>
      <c r="CO88" s="126"/>
      <c r="CP88" s="99">
        <f t="shared" ca="1" si="332"/>
        <v>0</v>
      </c>
      <c r="CQ88" s="99">
        <f t="shared" ca="1" si="333"/>
        <v>0</v>
      </c>
      <c r="CR88" s="99">
        <f t="shared" ca="1" si="334"/>
        <v>0</v>
      </c>
      <c r="CS88" s="99">
        <f t="shared" ca="1" si="420"/>
        <v>0</v>
      </c>
      <c r="CT88" s="99">
        <f t="shared" ca="1" si="335"/>
        <v>0</v>
      </c>
      <c r="CU88" s="99">
        <f t="shared" ca="1" si="336"/>
        <v>0</v>
      </c>
      <c r="CV88" s="99">
        <f t="shared" si="337"/>
        <v>0</v>
      </c>
      <c r="CW88" s="37"/>
      <c r="CX88" s="48">
        <f t="shared" ca="1" si="427"/>
        <v>0</v>
      </c>
      <c r="CY88" s="48">
        <f t="shared" ca="1" si="427"/>
        <v>0</v>
      </c>
      <c r="CZ88" s="48">
        <f t="shared" ca="1" si="427"/>
        <v>0</v>
      </c>
      <c r="DA88" s="48">
        <f t="shared" ca="1" si="427"/>
        <v>0</v>
      </c>
      <c r="DB88" s="48">
        <f t="shared" ca="1" si="427"/>
        <v>0</v>
      </c>
      <c r="DC88" s="48">
        <f t="shared" ca="1" si="427"/>
        <v>0</v>
      </c>
      <c r="DD88" s="48">
        <f t="shared" ca="1" si="427"/>
        <v>0</v>
      </c>
      <c r="DE88" s="48">
        <f t="shared" ca="1" si="427"/>
        <v>0</v>
      </c>
      <c r="DF88" s="48">
        <f t="shared" ca="1" si="427"/>
        <v>0</v>
      </c>
      <c r="DG88" s="48">
        <f t="shared" ca="1" si="427"/>
        <v>0</v>
      </c>
      <c r="DH88" s="48">
        <f t="shared" ca="1" si="427"/>
        <v>0</v>
      </c>
      <c r="DI88" s="48">
        <f t="shared" ca="1" si="427"/>
        <v>0</v>
      </c>
      <c r="DJ88" s="48">
        <f t="shared" ca="1" si="427"/>
        <v>0</v>
      </c>
      <c r="DK88" s="48">
        <f t="shared" ca="1" si="427"/>
        <v>0</v>
      </c>
      <c r="DL88" s="48">
        <f t="shared" ca="1" si="427"/>
        <v>0</v>
      </c>
      <c r="DM88" s="48">
        <f t="shared" ca="1" si="425"/>
        <v>0</v>
      </c>
      <c r="DN88" s="48">
        <f t="shared" ca="1" si="425"/>
        <v>0</v>
      </c>
      <c r="DO88" s="48">
        <f t="shared" ca="1" si="425"/>
        <v>0</v>
      </c>
      <c r="DP88" s="48">
        <f t="shared" ca="1" si="425"/>
        <v>0</v>
      </c>
      <c r="DQ88" s="48">
        <f t="shared" ca="1" si="425"/>
        <v>0</v>
      </c>
      <c r="DR88" s="48">
        <f t="shared" ca="1" si="425"/>
        <v>0</v>
      </c>
      <c r="DS88" s="48">
        <f t="shared" ca="1" si="425"/>
        <v>0</v>
      </c>
      <c r="DT88" s="48">
        <f t="shared" ca="1" si="425"/>
        <v>0</v>
      </c>
      <c r="DU88" s="48">
        <f t="shared" ca="1" si="425"/>
        <v>0</v>
      </c>
      <c r="DV88" s="48">
        <f t="shared" ca="1" si="425"/>
        <v>0</v>
      </c>
      <c r="DW88" s="48">
        <f t="shared" ca="1" si="425"/>
        <v>0</v>
      </c>
      <c r="DX88" s="48">
        <f t="shared" ca="1" si="425"/>
        <v>0</v>
      </c>
      <c r="DY88" s="48">
        <f t="shared" ca="1" si="425"/>
        <v>0</v>
      </c>
      <c r="DZ88" s="48">
        <f t="shared" ca="1" si="425"/>
        <v>0</v>
      </c>
      <c r="EA88" s="48">
        <f t="shared" ca="1" si="421"/>
        <v>0</v>
      </c>
      <c r="EB88" s="48">
        <f t="shared" ca="1" si="421"/>
        <v>0</v>
      </c>
      <c r="EC88" s="48">
        <f t="shared" ca="1" si="421"/>
        <v>0</v>
      </c>
      <c r="ED88" s="48">
        <f t="shared" ca="1" si="421"/>
        <v>0</v>
      </c>
      <c r="EE88" s="48">
        <f t="shared" ca="1" si="421"/>
        <v>0</v>
      </c>
      <c r="EF88" s="48">
        <f t="shared" ca="1" si="421"/>
        <v>0</v>
      </c>
      <c r="EG88" s="48">
        <f t="shared" ca="1" si="421"/>
        <v>0</v>
      </c>
      <c r="EH88" s="48">
        <f t="shared" ca="1" si="421"/>
        <v>0</v>
      </c>
      <c r="EI88" s="48">
        <f t="shared" ca="1" si="421"/>
        <v>0</v>
      </c>
      <c r="EJ88" s="48">
        <f t="shared" ca="1" si="421"/>
        <v>0</v>
      </c>
      <c r="EK88" s="48">
        <f t="shared" ca="1" si="421"/>
        <v>0</v>
      </c>
      <c r="EL88" s="48">
        <f t="shared" ca="1" si="421"/>
        <v>0</v>
      </c>
      <c r="EM88" s="48">
        <f t="shared" ca="1" si="421"/>
        <v>0</v>
      </c>
      <c r="EN88" s="48">
        <f t="shared" ca="1" si="421"/>
        <v>0</v>
      </c>
      <c r="EO88" s="48">
        <f t="shared" ca="1" si="421"/>
        <v>0</v>
      </c>
      <c r="EP88" s="48">
        <f t="shared" ca="1" si="421"/>
        <v>0</v>
      </c>
      <c r="EQ88" s="48">
        <f t="shared" ca="1" si="422"/>
        <v>0</v>
      </c>
      <c r="ER88" s="48">
        <f t="shared" ca="1" si="422"/>
        <v>0</v>
      </c>
      <c r="ES88" s="48">
        <f t="shared" ca="1" si="410"/>
        <v>0</v>
      </c>
      <c r="ET88" s="48">
        <f t="shared" ca="1" si="400"/>
        <v>0</v>
      </c>
      <c r="EU88" s="48">
        <f t="shared" ca="1" si="400"/>
        <v>0</v>
      </c>
      <c r="EV88" s="48">
        <f t="shared" ca="1" si="400"/>
        <v>0</v>
      </c>
      <c r="EW88" s="48">
        <f t="shared" ca="1" si="400"/>
        <v>0</v>
      </c>
      <c r="EX88" s="48">
        <f t="shared" ca="1" si="400"/>
        <v>0</v>
      </c>
      <c r="EY88" s="68"/>
      <c r="EZ88" s="48">
        <f t="shared" ca="1" si="428"/>
        <v>0</v>
      </c>
      <c r="FA88" s="48">
        <f t="shared" ca="1" si="428"/>
        <v>0</v>
      </c>
      <c r="FB88" s="48">
        <f t="shared" ca="1" si="428"/>
        <v>0</v>
      </c>
      <c r="FC88" s="48">
        <f t="shared" ca="1" si="428"/>
        <v>0</v>
      </c>
      <c r="FD88" s="48">
        <f t="shared" ca="1" si="428"/>
        <v>0</v>
      </c>
      <c r="FE88" s="48">
        <f t="shared" ca="1" si="428"/>
        <v>0</v>
      </c>
      <c r="FF88" s="48">
        <f t="shared" ca="1" si="428"/>
        <v>0</v>
      </c>
      <c r="FG88" s="48">
        <f t="shared" ca="1" si="428"/>
        <v>0</v>
      </c>
      <c r="FH88" s="48">
        <f t="shared" ca="1" si="428"/>
        <v>0</v>
      </c>
      <c r="FI88" s="48">
        <f t="shared" ca="1" si="428"/>
        <v>0</v>
      </c>
      <c r="FJ88" s="48">
        <f t="shared" ca="1" si="428"/>
        <v>0</v>
      </c>
      <c r="FK88" s="48">
        <f t="shared" ca="1" si="428"/>
        <v>0</v>
      </c>
      <c r="FL88" s="48">
        <f t="shared" ca="1" si="428"/>
        <v>0</v>
      </c>
      <c r="FM88" s="48">
        <f t="shared" ca="1" si="428"/>
        <v>0</v>
      </c>
      <c r="FN88" s="48">
        <f t="shared" ca="1" si="428"/>
        <v>0</v>
      </c>
      <c r="FO88" s="48">
        <f t="shared" ca="1" si="426"/>
        <v>0</v>
      </c>
      <c r="FP88" s="48">
        <f t="shared" ca="1" si="426"/>
        <v>0</v>
      </c>
      <c r="FQ88" s="48">
        <f t="shared" ca="1" si="426"/>
        <v>0</v>
      </c>
      <c r="FR88" s="48">
        <f t="shared" ca="1" si="426"/>
        <v>0</v>
      </c>
      <c r="FS88" s="48">
        <f t="shared" ca="1" si="426"/>
        <v>0</v>
      </c>
      <c r="FT88" s="48">
        <f t="shared" ca="1" si="426"/>
        <v>0</v>
      </c>
      <c r="FU88" s="48">
        <f t="shared" ca="1" si="426"/>
        <v>0</v>
      </c>
      <c r="FV88" s="48">
        <f t="shared" ca="1" si="426"/>
        <v>0</v>
      </c>
      <c r="FW88" s="48">
        <f t="shared" ca="1" si="426"/>
        <v>0</v>
      </c>
      <c r="FX88" s="48">
        <f t="shared" ca="1" si="426"/>
        <v>0</v>
      </c>
      <c r="FY88" s="48">
        <f t="shared" ca="1" si="426"/>
        <v>0</v>
      </c>
      <c r="FZ88" s="48">
        <f t="shared" ca="1" si="426"/>
        <v>0</v>
      </c>
      <c r="GA88" s="48">
        <f t="shared" ca="1" si="426"/>
        <v>0</v>
      </c>
      <c r="GB88" s="48">
        <f t="shared" ca="1" si="426"/>
        <v>0</v>
      </c>
      <c r="GC88" s="48">
        <f t="shared" ca="1" si="423"/>
        <v>0</v>
      </c>
      <c r="GD88" s="48">
        <f t="shared" ca="1" si="423"/>
        <v>0</v>
      </c>
      <c r="GE88" s="48">
        <f t="shared" ca="1" si="423"/>
        <v>0</v>
      </c>
      <c r="GF88" s="48">
        <f t="shared" ca="1" si="423"/>
        <v>0</v>
      </c>
      <c r="GG88" s="48">
        <f t="shared" ca="1" si="423"/>
        <v>0</v>
      </c>
      <c r="GH88" s="48">
        <f t="shared" ca="1" si="423"/>
        <v>0</v>
      </c>
      <c r="GI88" s="48">
        <f t="shared" ca="1" si="423"/>
        <v>0</v>
      </c>
      <c r="GJ88" s="48">
        <f t="shared" ca="1" si="423"/>
        <v>0</v>
      </c>
      <c r="GK88" s="48">
        <f t="shared" ca="1" si="423"/>
        <v>0</v>
      </c>
      <c r="GL88" s="48">
        <f t="shared" ca="1" si="423"/>
        <v>0</v>
      </c>
      <c r="GM88" s="48">
        <f t="shared" ca="1" si="423"/>
        <v>0</v>
      </c>
      <c r="GN88" s="48">
        <f t="shared" ca="1" si="423"/>
        <v>0</v>
      </c>
      <c r="GO88" s="48">
        <f t="shared" ca="1" si="423"/>
        <v>0</v>
      </c>
      <c r="GP88" s="48">
        <f t="shared" ca="1" si="423"/>
        <v>0</v>
      </c>
      <c r="GQ88" s="48">
        <f t="shared" ca="1" si="423"/>
        <v>0</v>
      </c>
      <c r="GR88" s="48">
        <f t="shared" ca="1" si="423"/>
        <v>0</v>
      </c>
      <c r="GS88" s="48">
        <f t="shared" ca="1" si="424"/>
        <v>0</v>
      </c>
      <c r="GT88" s="48">
        <f t="shared" ca="1" si="424"/>
        <v>0</v>
      </c>
      <c r="GU88" s="48">
        <f t="shared" ca="1" si="413"/>
        <v>0</v>
      </c>
      <c r="GV88" s="48">
        <f t="shared" ca="1" si="404"/>
        <v>0</v>
      </c>
      <c r="GW88" s="48">
        <f t="shared" ca="1" si="404"/>
        <v>0</v>
      </c>
      <c r="GX88" s="48">
        <f t="shared" ca="1" si="404"/>
        <v>0</v>
      </c>
      <c r="GY88" s="48">
        <f t="shared" ca="1" si="404"/>
        <v>0</v>
      </c>
      <c r="GZ88" s="48">
        <f t="shared" ca="1" si="404"/>
        <v>0</v>
      </c>
      <c r="HA88" s="68"/>
      <c r="HB88" s="148" t="str">
        <f t="shared" ca="1" si="416"/>
        <v>n/a</v>
      </c>
      <c r="HC88" s="148" t="str">
        <f t="shared" ca="1" si="405"/>
        <v>n/a</v>
      </c>
      <c r="HD88" s="148" t="str">
        <f t="shared" ca="1" si="417"/>
        <v>n/a</v>
      </c>
      <c r="HE88" s="148" t="str">
        <f t="shared" ca="1" si="406"/>
        <v>n/a</v>
      </c>
      <c r="HF88" s="148" t="str">
        <f t="shared" ca="1" si="407"/>
        <v>n/a</v>
      </c>
      <c r="HG88" s="146"/>
      <c r="HH88" s="147"/>
      <c r="HI88" s="147"/>
      <c r="HJ88" s="147"/>
      <c r="HK88" s="148"/>
      <c r="HL88" s="147"/>
      <c r="HM88" s="147"/>
      <c r="HN88" s="147"/>
      <c r="HO88" s="148"/>
      <c r="HP88" s="146"/>
      <c r="HQ88" s="147"/>
      <c r="HR88" s="147"/>
      <c r="HS88" s="147"/>
      <c r="HT88" s="148"/>
      <c r="HU88" s="147"/>
      <c r="HV88" s="147"/>
      <c r="HW88" s="147"/>
      <c r="HX88" s="148"/>
      <c r="HY88" s="149"/>
      <c r="HZ88" s="148"/>
      <c r="IA88" s="148"/>
      <c r="IB88" s="150"/>
      <c r="IC88" s="148"/>
      <c r="ID88" s="150"/>
      <c r="IE88" s="148"/>
      <c r="IF88" s="151"/>
    </row>
    <row r="89" spans="1:240" s="36" customFormat="1" ht="14.45" customHeight="1">
      <c r="A89" s="39"/>
      <c r="B89" s="50" t="str">
        <f t="shared" si="376"/>
        <v>C&amp;I_C&amp;I Prescriptive_Lighting_LED Linear Replacement Lamp (≤4ft)_2017_Actual</v>
      </c>
      <c r="C89" s="50">
        <f>INDEX('Measure Inputs'!$D:$D,MATCH($B89,'Measure Inputs'!$B:$B,0))</f>
        <v>53</v>
      </c>
      <c r="D89" s="51" t="str">
        <f>'Measure Inputs'!G59</f>
        <v>C&amp;I</v>
      </c>
      <c r="E89" s="51" t="str">
        <f>'Measure Inputs'!H59</f>
        <v>C&amp;I Prescriptive</v>
      </c>
      <c r="F89" s="51" t="str">
        <f>'Measure Inputs'!I59</f>
        <v>Lighting</v>
      </c>
      <c r="G89" s="51" t="str">
        <f>'Measure Inputs'!J59</f>
        <v>LED Linear Replacement Lamp (≤4ft)</v>
      </c>
      <c r="H89" s="51">
        <f>'Measure Inputs'!K59</f>
        <v>2017</v>
      </c>
      <c r="I89" s="51" t="str">
        <f>'Measure Inputs'!L59</f>
        <v>Actual</v>
      </c>
      <c r="J89" s="37"/>
      <c r="K89" s="98" t="str">
        <f ca="1">INDEX(OFFSET('Measure Inputs'!$O$7,,,InputRows),$C89)</f>
        <v>Units</v>
      </c>
      <c r="L89" s="38">
        <f ca="1">INDEX(OFFSET('Measure Inputs'!$Q$7,,,InputRows),$C89)</f>
        <v>0</v>
      </c>
      <c r="M89" s="165">
        <f>INDEX('General Inputs'!$E$14:$E$15,MATCH(D89,'General Inputs'!$D$14:$D$15,0))</f>
        <v>1.0469999999999999</v>
      </c>
      <c r="N89" s="54">
        <f ca="1">INDEX(OFFSET('Measure Inputs'!$Y$7,,,InputRows),$C89)</f>
        <v>1</v>
      </c>
      <c r="O89" s="54">
        <f ca="1">INDEX(OFFSET('Measure Inputs'!$Z$7,,,InputRows),$C89)</f>
        <v>1</v>
      </c>
      <c r="P89" s="37"/>
      <c r="Q89" s="125">
        <f ca="1">CONVERT(INDEX(OFFSET('Measure Inputs'!$AB$7,,,InputRows),$C89),'Measure Inputs'!$AB$6,Q$8)*$L89</f>
        <v>0</v>
      </c>
      <c r="R89" s="125">
        <f t="shared" ca="1" si="377"/>
        <v>0</v>
      </c>
      <c r="S89" s="125">
        <f t="shared" ca="1" si="378"/>
        <v>0</v>
      </c>
      <c r="T89" s="37"/>
      <c r="U89" s="125">
        <f ca="1">CONVERT(INDEX(OFFSET('Measure Inputs'!$AD$7,,,InputRows),$C89),'Measure Inputs'!$AD$6,U$8)*$L89</f>
        <v>0</v>
      </c>
      <c r="V89" s="125">
        <f t="shared" ca="1" si="379"/>
        <v>0</v>
      </c>
      <c r="W89" s="125">
        <f t="shared" ca="1" si="380"/>
        <v>0</v>
      </c>
      <c r="X89" s="37"/>
      <c r="Y89" s="125">
        <f ca="1">CONVERT(INDEX(OFFSET('Measure Inputs'!$AC$7,,,InputRows),$C89),'Measure Inputs'!$AC$6,Y$8)*$L89</f>
        <v>0</v>
      </c>
      <c r="Z89" s="125">
        <f t="shared" ca="1" si="381"/>
        <v>0</v>
      </c>
      <c r="AA89" s="125">
        <f t="shared" ca="1" si="382"/>
        <v>0</v>
      </c>
      <c r="AB89" s="37"/>
      <c r="AC89" s="125">
        <f ca="1">CONVERT(INDEX(OFFSET('Measure Inputs'!$AE$7,,,InputRows),$C89),'Measure Inputs'!$AE$6,AC$8)*$L89</f>
        <v>0</v>
      </c>
      <c r="AD89" s="125">
        <f t="shared" ca="1" si="383"/>
        <v>0</v>
      </c>
      <c r="AE89" s="125">
        <f t="shared" ca="1" si="384"/>
        <v>0</v>
      </c>
      <c r="AF89" s="37"/>
      <c r="AG89" s="96">
        <f ca="1">INDEX(OFFSET('Measure Inputs'!$R$7,,,InputRows),$C89)</f>
        <v>10</v>
      </c>
      <c r="AH89" s="96">
        <f ca="1">INDEX(OFFSET('Measure Inputs'!$S$7,,,InputRows),$C89)</f>
        <v>0</v>
      </c>
      <c r="AI89" s="96">
        <f t="shared" ca="1" si="385"/>
        <v>0</v>
      </c>
      <c r="AJ89" s="99">
        <f ca="1">INDEX(OFFSET('Measure Inputs'!$T$7,,,InputRows),$C89)*$L89*$N89*$O89</f>
        <v>0</v>
      </c>
      <c r="AK89" s="99">
        <f ca="1">INDEX(OFFSET('Measure Inputs'!$U$7,,,InputRows),$C89)*$L89*$N89*$O89</f>
        <v>0</v>
      </c>
      <c r="AL89" s="99">
        <f ca="1">INDEX(OFFSET('Measure Inputs'!$V$7,,,InputRows),$C89)*$L89*$N89*$O89</f>
        <v>0</v>
      </c>
      <c r="AM89" s="99">
        <f ca="1">INDEX(OFFSET('Measure Inputs'!$W$7,,,InputRows),$C89)*$L89*$N89*$O89</f>
        <v>0</v>
      </c>
      <c r="AN89" s="99">
        <f ca="1">INDEX(OFFSET('Measure Inputs'!$X$7,,,InputRows),$C89)*$L89</f>
        <v>0</v>
      </c>
      <c r="AO89" s="99"/>
      <c r="AP89" s="99">
        <f t="shared" ca="1" si="386"/>
        <v>0</v>
      </c>
      <c r="AQ89" s="37"/>
      <c r="AR89" s="99">
        <f ca="1">SUMPRODUCT(--($CX$9:$EX$9=$H89)*$AJ89,'General Inputs'!$K$40:$BK$40)+SUMPRODUCT(--($CX$9:$EX$9=$H89+$AH89)*-$AK89,'General Inputs'!$K$43:$BK$43)</f>
        <v>0</v>
      </c>
      <c r="AS89" s="99">
        <f ca="1">CONVERT(SUMPRODUCT($CX89:$EX89,'General Inputs'!$K$29:$BK$29,'General Inputs'!$K$40:$BK$40)*$M89,$Q$8,'General Inputs'!$E$17)</f>
        <v>0</v>
      </c>
      <c r="AT89" s="99">
        <f ca="1">SUMPRODUCT(--($CX$9:$EX$9=$H89)*$AN89,'General Inputs'!$K$40:$BK$40)</f>
        <v>0</v>
      </c>
      <c r="AU89" s="99">
        <f>SUMPRODUCT(--($CX$9:$EX$9=$H89)*$AO89,'General Inputs'!$K$40:$BK$40)</f>
        <v>0</v>
      </c>
      <c r="AV89" s="99">
        <f ca="1">CONVERT(SUMPRODUCT($CX89:$EX89,'General Inputs'!$K$40:$BK$40,OFFSET('General Inputs'!$K$34:$BK$34,MATCH($D89,'General Inputs'!$J$34:$J$35,0)-1,)),$Q$8,'General Inputs'!$G$32)</f>
        <v>0</v>
      </c>
      <c r="AW89" s="99">
        <f ca="1">CONVERT(SUMPRODUCT($CX89:$EX89,'General Inputs'!$K$27:$BK$27,'General Inputs'!$K$40:$BK$40)*$M89,$Q$8,'General Inputs'!$E$17)</f>
        <v>0</v>
      </c>
      <c r="AX89" s="99">
        <f ca="1">CONVERT(SUMPRODUCT($EZ89:$GZ89,'General Inputs'!$K$28:$BK$28,'General Inputs'!$K$40:$BK$40)*$M89,$Q$8,'General Inputs'!$E$17)</f>
        <v>0</v>
      </c>
      <c r="AY89" s="97">
        <f ca="1">SUMPRODUCT($CX89:$EX89,'General Inputs'!$K$40:$BK$40)</f>
        <v>0</v>
      </c>
      <c r="AZ89" s="37"/>
      <c r="BA89" s="99">
        <f t="shared" ca="1" si="387"/>
        <v>0</v>
      </c>
      <c r="BB89" s="101" t="e">
        <f t="shared" ca="1" si="388"/>
        <v>#DIV/0!</v>
      </c>
      <c r="BC89" s="99">
        <f t="shared" ca="1" si="309"/>
        <v>0</v>
      </c>
      <c r="BD89" s="99">
        <f t="shared" ca="1" si="310"/>
        <v>0</v>
      </c>
      <c r="BE89" s="99">
        <f t="shared" ca="1" si="311"/>
        <v>0</v>
      </c>
      <c r="BF89" s="99">
        <f t="shared" ca="1" si="312"/>
        <v>0</v>
      </c>
      <c r="BG89" s="99">
        <f t="shared" si="313"/>
        <v>0</v>
      </c>
      <c r="BH89" s="99">
        <f t="shared" ca="1" si="314"/>
        <v>0</v>
      </c>
      <c r="BI89" s="37"/>
      <c r="BJ89" s="99">
        <f t="shared" ca="1" si="389"/>
        <v>0</v>
      </c>
      <c r="BK89" s="101" t="e">
        <f t="shared" ca="1" si="390"/>
        <v>#DIV/0!</v>
      </c>
      <c r="BL89" s="99">
        <f t="shared" ca="1" si="315"/>
        <v>0</v>
      </c>
      <c r="BM89" s="99">
        <f t="shared" ca="1" si="429"/>
        <v>0</v>
      </c>
      <c r="BN89" s="99">
        <f t="shared" ca="1" si="316"/>
        <v>0</v>
      </c>
      <c r="BO89" s="99">
        <f t="shared" ca="1" si="317"/>
        <v>0</v>
      </c>
      <c r="BP89" s="99">
        <f t="shared" ca="1" si="318"/>
        <v>0</v>
      </c>
      <c r="BQ89" s="99">
        <f t="shared" si="319"/>
        <v>0</v>
      </c>
      <c r="BR89" s="99">
        <f t="shared" ca="1" si="320"/>
        <v>0</v>
      </c>
      <c r="BS89" s="37"/>
      <c r="BT89" s="99">
        <f t="shared" ca="1" si="391"/>
        <v>0</v>
      </c>
      <c r="BU89" s="101" t="e">
        <f t="shared" ca="1" si="392"/>
        <v>#DIV/0!</v>
      </c>
      <c r="BV89" s="101" t="e">
        <f t="shared" ca="1" si="321"/>
        <v>#DIV/0!</v>
      </c>
      <c r="BW89" s="99">
        <f t="shared" ca="1" si="322"/>
        <v>0</v>
      </c>
      <c r="BX89" s="99">
        <f t="shared" ca="1" si="323"/>
        <v>0</v>
      </c>
      <c r="BY89" s="99">
        <f t="shared" ca="1" si="324"/>
        <v>0</v>
      </c>
      <c r="BZ89" s="99">
        <f t="shared" ca="1" si="325"/>
        <v>0</v>
      </c>
      <c r="CA89" s="99">
        <f t="shared" ca="1" si="326"/>
        <v>0</v>
      </c>
      <c r="CB89" s="37"/>
      <c r="CC89" s="99">
        <f t="shared" ca="1" si="393"/>
        <v>0</v>
      </c>
      <c r="CD89" s="101" t="e">
        <f t="shared" ca="1" si="394"/>
        <v>#DIV/0!</v>
      </c>
      <c r="CE89" s="102" t="e">
        <f t="shared" ca="1" si="327"/>
        <v>#DIV/0!</v>
      </c>
      <c r="CF89" s="99">
        <f t="shared" ca="1" si="328"/>
        <v>0</v>
      </c>
      <c r="CG89" s="99">
        <f t="shared" ca="1" si="329"/>
        <v>0</v>
      </c>
      <c r="CH89" s="99">
        <f t="shared" ca="1" si="330"/>
        <v>0</v>
      </c>
      <c r="CI89" s="99">
        <f t="shared" ca="1" si="418"/>
        <v>0</v>
      </c>
      <c r="CJ89" s="99">
        <f t="shared" ca="1" si="419"/>
        <v>0</v>
      </c>
      <c r="CK89" s="99">
        <f t="shared" si="331"/>
        <v>0</v>
      </c>
      <c r="CL89" s="37"/>
      <c r="CM89" s="99">
        <f t="shared" ca="1" si="395"/>
        <v>0</v>
      </c>
      <c r="CN89" s="101" t="e">
        <f t="shared" ca="1" si="396"/>
        <v>#DIV/0!</v>
      </c>
      <c r="CO89" s="126"/>
      <c r="CP89" s="99">
        <f t="shared" ca="1" si="332"/>
        <v>0</v>
      </c>
      <c r="CQ89" s="99">
        <f t="shared" ca="1" si="333"/>
        <v>0</v>
      </c>
      <c r="CR89" s="99">
        <f t="shared" ca="1" si="334"/>
        <v>0</v>
      </c>
      <c r="CS89" s="99">
        <f t="shared" ca="1" si="420"/>
        <v>0</v>
      </c>
      <c r="CT89" s="99">
        <f t="shared" ca="1" si="335"/>
        <v>0</v>
      </c>
      <c r="CU89" s="99">
        <f t="shared" ca="1" si="336"/>
        <v>0</v>
      </c>
      <c r="CV89" s="99">
        <f t="shared" si="337"/>
        <v>0</v>
      </c>
      <c r="CW89" s="37"/>
      <c r="CX89" s="48">
        <f t="shared" ca="1" si="427"/>
        <v>0</v>
      </c>
      <c r="CY89" s="48">
        <f t="shared" ca="1" si="427"/>
        <v>0</v>
      </c>
      <c r="CZ89" s="48">
        <f t="shared" ca="1" si="427"/>
        <v>0</v>
      </c>
      <c r="DA89" s="48">
        <f t="shared" ca="1" si="427"/>
        <v>0</v>
      </c>
      <c r="DB89" s="48">
        <f t="shared" ca="1" si="427"/>
        <v>0</v>
      </c>
      <c r="DC89" s="48">
        <f t="shared" ca="1" si="427"/>
        <v>0</v>
      </c>
      <c r="DD89" s="48">
        <f t="shared" ca="1" si="427"/>
        <v>0</v>
      </c>
      <c r="DE89" s="48">
        <f t="shared" ca="1" si="427"/>
        <v>0</v>
      </c>
      <c r="DF89" s="48">
        <f t="shared" ca="1" si="427"/>
        <v>0</v>
      </c>
      <c r="DG89" s="48">
        <f t="shared" ca="1" si="427"/>
        <v>0</v>
      </c>
      <c r="DH89" s="48">
        <f t="shared" ca="1" si="427"/>
        <v>0</v>
      </c>
      <c r="DI89" s="48">
        <f t="shared" ca="1" si="427"/>
        <v>0</v>
      </c>
      <c r="DJ89" s="48">
        <f t="shared" ca="1" si="427"/>
        <v>0</v>
      </c>
      <c r="DK89" s="48">
        <f t="shared" ca="1" si="427"/>
        <v>0</v>
      </c>
      <c r="DL89" s="48">
        <f t="shared" ca="1" si="427"/>
        <v>0</v>
      </c>
      <c r="DM89" s="48">
        <f t="shared" ca="1" si="425"/>
        <v>0</v>
      </c>
      <c r="DN89" s="48">
        <f t="shared" ca="1" si="425"/>
        <v>0</v>
      </c>
      <c r="DO89" s="48">
        <f t="shared" ca="1" si="425"/>
        <v>0</v>
      </c>
      <c r="DP89" s="48">
        <f t="shared" ca="1" si="425"/>
        <v>0</v>
      </c>
      <c r="DQ89" s="48">
        <f t="shared" ca="1" si="425"/>
        <v>0</v>
      </c>
      <c r="DR89" s="48">
        <f t="shared" ca="1" si="425"/>
        <v>0</v>
      </c>
      <c r="DS89" s="48">
        <f t="shared" ca="1" si="425"/>
        <v>0</v>
      </c>
      <c r="DT89" s="48">
        <f t="shared" ca="1" si="425"/>
        <v>0</v>
      </c>
      <c r="DU89" s="48">
        <f t="shared" ca="1" si="425"/>
        <v>0</v>
      </c>
      <c r="DV89" s="48">
        <f t="shared" ca="1" si="425"/>
        <v>0</v>
      </c>
      <c r="DW89" s="48">
        <f t="shared" ca="1" si="425"/>
        <v>0</v>
      </c>
      <c r="DX89" s="48">
        <f t="shared" ca="1" si="425"/>
        <v>0</v>
      </c>
      <c r="DY89" s="48">
        <f t="shared" ca="1" si="425"/>
        <v>0</v>
      </c>
      <c r="DZ89" s="48">
        <f t="shared" ca="1" si="425"/>
        <v>0</v>
      </c>
      <c r="EA89" s="48">
        <f t="shared" ca="1" si="421"/>
        <v>0</v>
      </c>
      <c r="EB89" s="48">
        <f t="shared" ca="1" si="421"/>
        <v>0</v>
      </c>
      <c r="EC89" s="48">
        <f t="shared" ca="1" si="421"/>
        <v>0</v>
      </c>
      <c r="ED89" s="48">
        <f t="shared" ca="1" si="421"/>
        <v>0</v>
      </c>
      <c r="EE89" s="48">
        <f t="shared" ca="1" si="421"/>
        <v>0</v>
      </c>
      <c r="EF89" s="48">
        <f t="shared" ca="1" si="421"/>
        <v>0</v>
      </c>
      <c r="EG89" s="48">
        <f t="shared" ca="1" si="421"/>
        <v>0</v>
      </c>
      <c r="EH89" s="48">
        <f t="shared" ca="1" si="421"/>
        <v>0</v>
      </c>
      <c r="EI89" s="48">
        <f t="shared" ca="1" si="421"/>
        <v>0</v>
      </c>
      <c r="EJ89" s="48">
        <f t="shared" ca="1" si="421"/>
        <v>0</v>
      </c>
      <c r="EK89" s="48">
        <f t="shared" ca="1" si="421"/>
        <v>0</v>
      </c>
      <c r="EL89" s="48">
        <f t="shared" ca="1" si="421"/>
        <v>0</v>
      </c>
      <c r="EM89" s="48">
        <f t="shared" ca="1" si="421"/>
        <v>0</v>
      </c>
      <c r="EN89" s="48">
        <f t="shared" ca="1" si="421"/>
        <v>0</v>
      </c>
      <c r="EO89" s="48">
        <f t="shared" ca="1" si="421"/>
        <v>0</v>
      </c>
      <c r="EP89" s="48">
        <f t="shared" ca="1" si="421"/>
        <v>0</v>
      </c>
      <c r="EQ89" s="48">
        <f t="shared" ca="1" si="422"/>
        <v>0</v>
      </c>
      <c r="ER89" s="48">
        <f t="shared" ca="1" si="422"/>
        <v>0</v>
      </c>
      <c r="ES89" s="48">
        <f t="shared" ca="1" si="410"/>
        <v>0</v>
      </c>
      <c r="ET89" s="48">
        <f t="shared" ca="1" si="400"/>
        <v>0</v>
      </c>
      <c r="EU89" s="48">
        <f t="shared" ca="1" si="400"/>
        <v>0</v>
      </c>
      <c r="EV89" s="48">
        <f t="shared" ca="1" si="400"/>
        <v>0</v>
      </c>
      <c r="EW89" s="48">
        <f t="shared" ca="1" si="400"/>
        <v>0</v>
      </c>
      <c r="EX89" s="48">
        <f t="shared" ca="1" si="400"/>
        <v>0</v>
      </c>
      <c r="EY89" s="68"/>
      <c r="EZ89" s="48">
        <f t="shared" ca="1" si="428"/>
        <v>0</v>
      </c>
      <c r="FA89" s="48">
        <f t="shared" ca="1" si="428"/>
        <v>0</v>
      </c>
      <c r="FB89" s="48">
        <f t="shared" ca="1" si="428"/>
        <v>0</v>
      </c>
      <c r="FC89" s="48">
        <f t="shared" ca="1" si="428"/>
        <v>0</v>
      </c>
      <c r="FD89" s="48">
        <f t="shared" ca="1" si="428"/>
        <v>0</v>
      </c>
      <c r="FE89" s="48">
        <f t="shared" ca="1" si="428"/>
        <v>0</v>
      </c>
      <c r="FF89" s="48">
        <f t="shared" ca="1" si="428"/>
        <v>0</v>
      </c>
      <c r="FG89" s="48">
        <f t="shared" ca="1" si="428"/>
        <v>0</v>
      </c>
      <c r="FH89" s="48">
        <f t="shared" ca="1" si="428"/>
        <v>0</v>
      </c>
      <c r="FI89" s="48">
        <f t="shared" ca="1" si="428"/>
        <v>0</v>
      </c>
      <c r="FJ89" s="48">
        <f t="shared" ca="1" si="428"/>
        <v>0</v>
      </c>
      <c r="FK89" s="48">
        <f t="shared" ca="1" si="428"/>
        <v>0</v>
      </c>
      <c r="FL89" s="48">
        <f t="shared" ca="1" si="428"/>
        <v>0</v>
      </c>
      <c r="FM89" s="48">
        <f t="shared" ca="1" si="428"/>
        <v>0</v>
      </c>
      <c r="FN89" s="48">
        <f t="shared" ca="1" si="428"/>
        <v>0</v>
      </c>
      <c r="FO89" s="48">
        <f t="shared" ca="1" si="426"/>
        <v>0</v>
      </c>
      <c r="FP89" s="48">
        <f t="shared" ca="1" si="426"/>
        <v>0</v>
      </c>
      <c r="FQ89" s="48">
        <f t="shared" ca="1" si="426"/>
        <v>0</v>
      </c>
      <c r="FR89" s="48">
        <f t="shared" ca="1" si="426"/>
        <v>0</v>
      </c>
      <c r="FS89" s="48">
        <f t="shared" ca="1" si="426"/>
        <v>0</v>
      </c>
      <c r="FT89" s="48">
        <f t="shared" ca="1" si="426"/>
        <v>0</v>
      </c>
      <c r="FU89" s="48">
        <f t="shared" ca="1" si="426"/>
        <v>0</v>
      </c>
      <c r="FV89" s="48">
        <f t="shared" ca="1" si="426"/>
        <v>0</v>
      </c>
      <c r="FW89" s="48">
        <f t="shared" ca="1" si="426"/>
        <v>0</v>
      </c>
      <c r="FX89" s="48">
        <f t="shared" ca="1" si="426"/>
        <v>0</v>
      </c>
      <c r="FY89" s="48">
        <f t="shared" ca="1" si="426"/>
        <v>0</v>
      </c>
      <c r="FZ89" s="48">
        <f t="shared" ca="1" si="426"/>
        <v>0</v>
      </c>
      <c r="GA89" s="48">
        <f t="shared" ca="1" si="426"/>
        <v>0</v>
      </c>
      <c r="GB89" s="48">
        <f t="shared" ca="1" si="426"/>
        <v>0</v>
      </c>
      <c r="GC89" s="48">
        <f t="shared" ca="1" si="423"/>
        <v>0</v>
      </c>
      <c r="GD89" s="48">
        <f t="shared" ca="1" si="423"/>
        <v>0</v>
      </c>
      <c r="GE89" s="48">
        <f t="shared" ca="1" si="423"/>
        <v>0</v>
      </c>
      <c r="GF89" s="48">
        <f t="shared" ca="1" si="423"/>
        <v>0</v>
      </c>
      <c r="GG89" s="48">
        <f t="shared" ca="1" si="423"/>
        <v>0</v>
      </c>
      <c r="GH89" s="48">
        <f t="shared" ca="1" si="423"/>
        <v>0</v>
      </c>
      <c r="GI89" s="48">
        <f t="shared" ca="1" si="423"/>
        <v>0</v>
      </c>
      <c r="GJ89" s="48">
        <f t="shared" ca="1" si="423"/>
        <v>0</v>
      </c>
      <c r="GK89" s="48">
        <f t="shared" ca="1" si="423"/>
        <v>0</v>
      </c>
      <c r="GL89" s="48">
        <f t="shared" ca="1" si="423"/>
        <v>0</v>
      </c>
      <c r="GM89" s="48">
        <f t="shared" ca="1" si="423"/>
        <v>0</v>
      </c>
      <c r="GN89" s="48">
        <f t="shared" ca="1" si="423"/>
        <v>0</v>
      </c>
      <c r="GO89" s="48">
        <f t="shared" ca="1" si="423"/>
        <v>0</v>
      </c>
      <c r="GP89" s="48">
        <f t="shared" ca="1" si="423"/>
        <v>0</v>
      </c>
      <c r="GQ89" s="48">
        <f t="shared" ca="1" si="423"/>
        <v>0</v>
      </c>
      <c r="GR89" s="48">
        <f t="shared" ca="1" si="423"/>
        <v>0</v>
      </c>
      <c r="GS89" s="48">
        <f t="shared" ca="1" si="424"/>
        <v>0</v>
      </c>
      <c r="GT89" s="48">
        <f t="shared" ca="1" si="424"/>
        <v>0</v>
      </c>
      <c r="GU89" s="48">
        <f t="shared" ca="1" si="413"/>
        <v>0</v>
      </c>
      <c r="GV89" s="48">
        <f t="shared" ca="1" si="404"/>
        <v>0</v>
      </c>
      <c r="GW89" s="48">
        <f t="shared" ca="1" si="404"/>
        <v>0</v>
      </c>
      <c r="GX89" s="48">
        <f t="shared" ca="1" si="404"/>
        <v>0</v>
      </c>
      <c r="GY89" s="48">
        <f t="shared" ca="1" si="404"/>
        <v>0</v>
      </c>
      <c r="GZ89" s="48">
        <f t="shared" ca="1" si="404"/>
        <v>0</v>
      </c>
      <c r="HA89" s="68"/>
      <c r="HB89" s="148" t="str">
        <f t="shared" ca="1" si="416"/>
        <v>n/a</v>
      </c>
      <c r="HC89" s="148" t="str">
        <f t="shared" ca="1" si="405"/>
        <v>n/a</v>
      </c>
      <c r="HD89" s="148" t="str">
        <f t="shared" ca="1" si="417"/>
        <v>n/a</v>
      </c>
      <c r="HE89" s="148" t="str">
        <f t="shared" ca="1" si="406"/>
        <v>n/a</v>
      </c>
      <c r="HF89" s="148" t="str">
        <f t="shared" ca="1" si="407"/>
        <v>n/a</v>
      </c>
      <c r="HG89" s="146"/>
      <c r="HH89" s="147"/>
      <c r="HI89" s="147"/>
      <c r="HJ89" s="147"/>
      <c r="HK89" s="148"/>
      <c r="HL89" s="147"/>
      <c r="HM89" s="147"/>
      <c r="HN89" s="147"/>
      <c r="HO89" s="148"/>
      <c r="HP89" s="146"/>
      <c r="HQ89" s="147"/>
      <c r="HR89" s="147"/>
      <c r="HS89" s="147"/>
      <c r="HT89" s="148"/>
      <c r="HU89" s="147"/>
      <c r="HV89" s="147"/>
      <c r="HW89" s="147"/>
      <c r="HX89" s="148"/>
      <c r="HY89" s="149"/>
      <c r="HZ89" s="148"/>
      <c r="IA89" s="148"/>
      <c r="IB89" s="150"/>
      <c r="IC89" s="148"/>
      <c r="ID89" s="150"/>
      <c r="IE89" s="148"/>
      <c r="IF89" s="151"/>
    </row>
    <row r="90" spans="1:240" s="36" customFormat="1" ht="14.45" customHeight="1">
      <c r="A90" s="39"/>
      <c r="B90" s="50" t="str">
        <f t="shared" si="376"/>
        <v>C&amp;I_C&amp;I Prescriptive_Lighting_LED Linear Replacement Lamp (5-8ft)_2017_Actual</v>
      </c>
      <c r="C90" s="50">
        <f>INDEX('Measure Inputs'!$D:$D,MATCH($B90,'Measure Inputs'!$B:$B,0))</f>
        <v>54</v>
      </c>
      <c r="D90" s="51" t="str">
        <f>'Measure Inputs'!G60</f>
        <v>C&amp;I</v>
      </c>
      <c r="E90" s="51" t="str">
        <f>'Measure Inputs'!H60</f>
        <v>C&amp;I Prescriptive</v>
      </c>
      <c r="F90" s="51" t="str">
        <f>'Measure Inputs'!I60</f>
        <v>Lighting</v>
      </c>
      <c r="G90" s="51" t="str">
        <f>'Measure Inputs'!J60</f>
        <v>LED Linear Replacement Lamp (5-8ft)</v>
      </c>
      <c r="H90" s="51">
        <f>'Measure Inputs'!K60</f>
        <v>2017</v>
      </c>
      <c r="I90" s="51" t="str">
        <f>'Measure Inputs'!L60</f>
        <v>Actual</v>
      </c>
      <c r="J90" s="37"/>
      <c r="K90" s="98" t="str">
        <f ca="1">INDEX(OFFSET('Measure Inputs'!$O$7,,,InputRows),$C90)</f>
        <v>Units</v>
      </c>
      <c r="L90" s="38">
        <f ca="1">INDEX(OFFSET('Measure Inputs'!$Q$7,,,InputRows),$C90)</f>
        <v>0</v>
      </c>
      <c r="M90" s="165">
        <f>INDEX('General Inputs'!$E$14:$E$15,MATCH(D90,'General Inputs'!$D$14:$D$15,0))</f>
        <v>1.0469999999999999</v>
      </c>
      <c r="N90" s="54">
        <f ca="1">INDEX(OFFSET('Measure Inputs'!$Y$7,,,InputRows),$C90)</f>
        <v>1</v>
      </c>
      <c r="O90" s="54">
        <f ca="1">INDEX(OFFSET('Measure Inputs'!$Z$7,,,InputRows),$C90)</f>
        <v>1</v>
      </c>
      <c r="P90" s="37"/>
      <c r="Q90" s="125">
        <f ca="1">CONVERT(INDEX(OFFSET('Measure Inputs'!$AB$7,,,InputRows),$C90),'Measure Inputs'!$AB$6,Q$8)*$L90</f>
        <v>0</v>
      </c>
      <c r="R90" s="125">
        <f t="shared" ca="1" si="377"/>
        <v>0</v>
      </c>
      <c r="S90" s="125">
        <f t="shared" ca="1" si="378"/>
        <v>0</v>
      </c>
      <c r="T90" s="37"/>
      <c r="U90" s="125">
        <f ca="1">CONVERT(INDEX(OFFSET('Measure Inputs'!$AD$7,,,InputRows),$C90),'Measure Inputs'!$AD$6,U$8)*$L90</f>
        <v>0</v>
      </c>
      <c r="V90" s="125">
        <f t="shared" ca="1" si="379"/>
        <v>0</v>
      </c>
      <c r="W90" s="125">
        <f t="shared" ca="1" si="380"/>
        <v>0</v>
      </c>
      <c r="X90" s="37"/>
      <c r="Y90" s="125">
        <f ca="1">CONVERT(INDEX(OFFSET('Measure Inputs'!$AC$7,,,InputRows),$C90),'Measure Inputs'!$AC$6,Y$8)*$L90</f>
        <v>0</v>
      </c>
      <c r="Z90" s="125">
        <f t="shared" ca="1" si="381"/>
        <v>0</v>
      </c>
      <c r="AA90" s="125">
        <f t="shared" ca="1" si="382"/>
        <v>0</v>
      </c>
      <c r="AB90" s="37"/>
      <c r="AC90" s="125">
        <f ca="1">CONVERT(INDEX(OFFSET('Measure Inputs'!$AE$7,,,InputRows),$C90),'Measure Inputs'!$AE$6,AC$8)*$L90</f>
        <v>0</v>
      </c>
      <c r="AD90" s="125">
        <f t="shared" ca="1" si="383"/>
        <v>0</v>
      </c>
      <c r="AE90" s="125">
        <f t="shared" ca="1" si="384"/>
        <v>0</v>
      </c>
      <c r="AF90" s="37"/>
      <c r="AG90" s="96">
        <f ca="1">INDEX(OFFSET('Measure Inputs'!$R$7,,,InputRows),$C90)</f>
        <v>10</v>
      </c>
      <c r="AH90" s="96">
        <f ca="1">INDEX(OFFSET('Measure Inputs'!$S$7,,,InputRows),$C90)</f>
        <v>0</v>
      </c>
      <c r="AI90" s="96">
        <f t="shared" ca="1" si="385"/>
        <v>0</v>
      </c>
      <c r="AJ90" s="99">
        <f ca="1">INDEX(OFFSET('Measure Inputs'!$T$7,,,InputRows),$C90)*$L90*$N90*$O90</f>
        <v>0</v>
      </c>
      <c r="AK90" s="99">
        <f ca="1">INDEX(OFFSET('Measure Inputs'!$U$7,,,InputRows),$C90)*$L90*$N90*$O90</f>
        <v>0</v>
      </c>
      <c r="AL90" s="99">
        <f ca="1">INDEX(OFFSET('Measure Inputs'!$V$7,,,InputRows),$C90)*$L90*$N90*$O90</f>
        <v>0</v>
      </c>
      <c r="AM90" s="99">
        <f ca="1">INDEX(OFFSET('Measure Inputs'!$W$7,,,InputRows),$C90)*$L90*$N90*$O90</f>
        <v>0</v>
      </c>
      <c r="AN90" s="99">
        <f ca="1">INDEX(OFFSET('Measure Inputs'!$X$7,,,InputRows),$C90)*$L90</f>
        <v>0</v>
      </c>
      <c r="AO90" s="99"/>
      <c r="AP90" s="99">
        <f t="shared" ca="1" si="386"/>
        <v>0</v>
      </c>
      <c r="AQ90" s="37"/>
      <c r="AR90" s="99">
        <f ca="1">SUMPRODUCT(--($CX$9:$EX$9=$H90)*$AJ90,'General Inputs'!$K$40:$BK$40)+SUMPRODUCT(--($CX$9:$EX$9=$H90+$AH90)*-$AK90,'General Inputs'!$K$43:$BK$43)</f>
        <v>0</v>
      </c>
      <c r="AS90" s="99">
        <f ca="1">CONVERT(SUMPRODUCT($CX90:$EX90,'General Inputs'!$K$29:$BK$29,'General Inputs'!$K$40:$BK$40)*$M90,$Q$8,'General Inputs'!$E$17)</f>
        <v>0</v>
      </c>
      <c r="AT90" s="99">
        <f ca="1">SUMPRODUCT(--($CX$9:$EX$9=$H90)*$AN90,'General Inputs'!$K$40:$BK$40)</f>
        <v>0</v>
      </c>
      <c r="AU90" s="99">
        <f>SUMPRODUCT(--($CX$9:$EX$9=$H90)*$AO90,'General Inputs'!$K$40:$BK$40)</f>
        <v>0</v>
      </c>
      <c r="AV90" s="99">
        <f ca="1">CONVERT(SUMPRODUCT($CX90:$EX90,'General Inputs'!$K$40:$BK$40,OFFSET('General Inputs'!$K$34:$BK$34,MATCH($D90,'General Inputs'!$J$34:$J$35,0)-1,)),$Q$8,'General Inputs'!$G$32)</f>
        <v>0</v>
      </c>
      <c r="AW90" s="99">
        <f ca="1">CONVERT(SUMPRODUCT($CX90:$EX90,'General Inputs'!$K$27:$BK$27,'General Inputs'!$K$40:$BK$40)*$M90,$Q$8,'General Inputs'!$E$17)</f>
        <v>0</v>
      </c>
      <c r="AX90" s="99">
        <f ca="1">CONVERT(SUMPRODUCT($EZ90:$GZ90,'General Inputs'!$K$28:$BK$28,'General Inputs'!$K$40:$BK$40)*$M90,$Q$8,'General Inputs'!$E$17)</f>
        <v>0</v>
      </c>
      <c r="AY90" s="97">
        <f ca="1">SUMPRODUCT($CX90:$EX90,'General Inputs'!$K$40:$BK$40)</f>
        <v>0</v>
      </c>
      <c r="AZ90" s="37"/>
      <c r="BA90" s="99">
        <f t="shared" ca="1" si="387"/>
        <v>0</v>
      </c>
      <c r="BB90" s="101" t="e">
        <f t="shared" ca="1" si="388"/>
        <v>#DIV/0!</v>
      </c>
      <c r="BC90" s="99">
        <f t="shared" ca="1" si="309"/>
        <v>0</v>
      </c>
      <c r="BD90" s="99">
        <f t="shared" ca="1" si="310"/>
        <v>0</v>
      </c>
      <c r="BE90" s="99">
        <f t="shared" ca="1" si="311"/>
        <v>0</v>
      </c>
      <c r="BF90" s="99">
        <f t="shared" ref="BF90:BF114" ca="1" si="430">$AX90</f>
        <v>0</v>
      </c>
      <c r="BG90" s="99">
        <f t="shared" si="313"/>
        <v>0</v>
      </c>
      <c r="BH90" s="99">
        <f t="shared" ca="1" si="314"/>
        <v>0</v>
      </c>
      <c r="BI90" s="37"/>
      <c r="BJ90" s="99">
        <f t="shared" ca="1" si="389"/>
        <v>0</v>
      </c>
      <c r="BK90" s="101" t="e">
        <f t="shared" ca="1" si="390"/>
        <v>#DIV/0!</v>
      </c>
      <c r="BL90" s="99">
        <f t="shared" ca="1" si="315"/>
        <v>0</v>
      </c>
      <c r="BM90" s="99">
        <f t="shared" ca="1" si="429"/>
        <v>0</v>
      </c>
      <c r="BN90" s="99">
        <f t="shared" ca="1" si="316"/>
        <v>0</v>
      </c>
      <c r="BO90" s="99">
        <f t="shared" ca="1" si="317"/>
        <v>0</v>
      </c>
      <c r="BP90" s="99">
        <f t="shared" ca="1" si="318"/>
        <v>0</v>
      </c>
      <c r="BQ90" s="99">
        <f t="shared" si="319"/>
        <v>0</v>
      </c>
      <c r="BR90" s="99">
        <f t="shared" ca="1" si="320"/>
        <v>0</v>
      </c>
      <c r="BS90" s="37"/>
      <c r="BT90" s="99">
        <f t="shared" ca="1" si="391"/>
        <v>0</v>
      </c>
      <c r="BU90" s="101" t="e">
        <f t="shared" ca="1" si="392"/>
        <v>#DIV/0!</v>
      </c>
      <c r="BV90" s="101" t="e">
        <f t="shared" ca="1" si="321"/>
        <v>#DIV/0!</v>
      </c>
      <c r="BW90" s="99">
        <f t="shared" ca="1" si="322"/>
        <v>0</v>
      </c>
      <c r="BX90" s="99">
        <f t="shared" ca="1" si="323"/>
        <v>0</v>
      </c>
      <c r="BY90" s="99">
        <f t="shared" ca="1" si="324"/>
        <v>0</v>
      </c>
      <c r="BZ90" s="99">
        <f t="shared" ca="1" si="325"/>
        <v>0</v>
      </c>
      <c r="CA90" s="99">
        <f t="shared" ca="1" si="326"/>
        <v>0</v>
      </c>
      <c r="CB90" s="37"/>
      <c r="CC90" s="99">
        <f t="shared" ca="1" si="393"/>
        <v>0</v>
      </c>
      <c r="CD90" s="101" t="e">
        <f t="shared" ca="1" si="394"/>
        <v>#DIV/0!</v>
      </c>
      <c r="CE90" s="102" t="e">
        <f t="shared" ca="1" si="327"/>
        <v>#DIV/0!</v>
      </c>
      <c r="CF90" s="99">
        <f t="shared" ca="1" si="328"/>
        <v>0</v>
      </c>
      <c r="CG90" s="99">
        <f t="shared" ca="1" si="329"/>
        <v>0</v>
      </c>
      <c r="CH90" s="99">
        <f t="shared" ca="1" si="330"/>
        <v>0</v>
      </c>
      <c r="CI90" s="99">
        <f t="shared" ca="1" si="418"/>
        <v>0</v>
      </c>
      <c r="CJ90" s="99">
        <f t="shared" ca="1" si="419"/>
        <v>0</v>
      </c>
      <c r="CK90" s="99">
        <f t="shared" si="331"/>
        <v>0</v>
      </c>
      <c r="CL90" s="37"/>
      <c r="CM90" s="99">
        <f t="shared" ca="1" si="395"/>
        <v>0</v>
      </c>
      <c r="CN90" s="101" t="e">
        <f t="shared" ca="1" si="396"/>
        <v>#DIV/0!</v>
      </c>
      <c r="CO90" s="126"/>
      <c r="CP90" s="99">
        <f t="shared" ca="1" si="332"/>
        <v>0</v>
      </c>
      <c r="CQ90" s="99">
        <f t="shared" ca="1" si="333"/>
        <v>0</v>
      </c>
      <c r="CR90" s="99">
        <f t="shared" ca="1" si="334"/>
        <v>0</v>
      </c>
      <c r="CS90" s="99">
        <f t="shared" ca="1" si="420"/>
        <v>0</v>
      </c>
      <c r="CT90" s="99">
        <f t="shared" ca="1" si="335"/>
        <v>0</v>
      </c>
      <c r="CU90" s="99">
        <f t="shared" ca="1" si="336"/>
        <v>0</v>
      </c>
      <c r="CV90" s="99">
        <f t="shared" si="337"/>
        <v>0</v>
      </c>
      <c r="CW90" s="37"/>
      <c r="CX90" s="48">
        <f t="shared" ca="1" si="427"/>
        <v>0</v>
      </c>
      <c r="CY90" s="48">
        <f t="shared" ca="1" si="427"/>
        <v>0</v>
      </c>
      <c r="CZ90" s="48">
        <f t="shared" ca="1" si="427"/>
        <v>0</v>
      </c>
      <c r="DA90" s="48">
        <f t="shared" ca="1" si="427"/>
        <v>0</v>
      </c>
      <c r="DB90" s="48">
        <f t="shared" ca="1" si="427"/>
        <v>0</v>
      </c>
      <c r="DC90" s="48">
        <f t="shared" ca="1" si="427"/>
        <v>0</v>
      </c>
      <c r="DD90" s="48">
        <f t="shared" ca="1" si="427"/>
        <v>0</v>
      </c>
      <c r="DE90" s="48">
        <f t="shared" ca="1" si="427"/>
        <v>0</v>
      </c>
      <c r="DF90" s="48">
        <f t="shared" ca="1" si="427"/>
        <v>0</v>
      </c>
      <c r="DG90" s="48">
        <f t="shared" ca="1" si="427"/>
        <v>0</v>
      </c>
      <c r="DH90" s="48">
        <f t="shared" ca="1" si="427"/>
        <v>0</v>
      </c>
      <c r="DI90" s="48">
        <f t="shared" ca="1" si="427"/>
        <v>0</v>
      </c>
      <c r="DJ90" s="48">
        <f t="shared" ca="1" si="427"/>
        <v>0</v>
      </c>
      <c r="DK90" s="48">
        <f t="shared" ca="1" si="427"/>
        <v>0</v>
      </c>
      <c r="DL90" s="48">
        <f t="shared" ca="1" si="427"/>
        <v>0</v>
      </c>
      <c r="DM90" s="48">
        <f t="shared" ca="1" si="425"/>
        <v>0</v>
      </c>
      <c r="DN90" s="48">
        <f t="shared" ca="1" si="425"/>
        <v>0</v>
      </c>
      <c r="DO90" s="48">
        <f t="shared" ca="1" si="425"/>
        <v>0</v>
      </c>
      <c r="DP90" s="48">
        <f t="shared" ca="1" si="425"/>
        <v>0</v>
      </c>
      <c r="DQ90" s="48">
        <f t="shared" ca="1" si="425"/>
        <v>0</v>
      </c>
      <c r="DR90" s="48">
        <f t="shared" ca="1" si="425"/>
        <v>0</v>
      </c>
      <c r="DS90" s="48">
        <f t="shared" ca="1" si="425"/>
        <v>0</v>
      </c>
      <c r="DT90" s="48">
        <f t="shared" ca="1" si="425"/>
        <v>0</v>
      </c>
      <c r="DU90" s="48">
        <f t="shared" ca="1" si="425"/>
        <v>0</v>
      </c>
      <c r="DV90" s="48">
        <f t="shared" ca="1" si="425"/>
        <v>0</v>
      </c>
      <c r="DW90" s="48">
        <f t="shared" ca="1" si="425"/>
        <v>0</v>
      </c>
      <c r="DX90" s="48">
        <f t="shared" ca="1" si="425"/>
        <v>0</v>
      </c>
      <c r="DY90" s="48">
        <f t="shared" ca="1" si="425"/>
        <v>0</v>
      </c>
      <c r="DZ90" s="48">
        <f t="shared" ca="1" si="425"/>
        <v>0</v>
      </c>
      <c r="EA90" s="48">
        <f t="shared" ca="1" si="421"/>
        <v>0</v>
      </c>
      <c r="EB90" s="48">
        <f t="shared" ca="1" si="421"/>
        <v>0</v>
      </c>
      <c r="EC90" s="48">
        <f t="shared" ca="1" si="421"/>
        <v>0</v>
      </c>
      <c r="ED90" s="48">
        <f t="shared" ca="1" si="421"/>
        <v>0</v>
      </c>
      <c r="EE90" s="48">
        <f t="shared" ca="1" si="421"/>
        <v>0</v>
      </c>
      <c r="EF90" s="48">
        <f t="shared" ca="1" si="421"/>
        <v>0</v>
      </c>
      <c r="EG90" s="48">
        <f t="shared" ca="1" si="421"/>
        <v>0</v>
      </c>
      <c r="EH90" s="48">
        <f t="shared" ca="1" si="421"/>
        <v>0</v>
      </c>
      <c r="EI90" s="48">
        <f t="shared" ca="1" si="421"/>
        <v>0</v>
      </c>
      <c r="EJ90" s="48">
        <f t="shared" ca="1" si="421"/>
        <v>0</v>
      </c>
      <c r="EK90" s="48">
        <f t="shared" ca="1" si="421"/>
        <v>0</v>
      </c>
      <c r="EL90" s="48">
        <f t="shared" ca="1" si="421"/>
        <v>0</v>
      </c>
      <c r="EM90" s="48">
        <f t="shared" ca="1" si="421"/>
        <v>0</v>
      </c>
      <c r="EN90" s="48">
        <f t="shared" ca="1" si="421"/>
        <v>0</v>
      </c>
      <c r="EO90" s="48">
        <f t="shared" ca="1" si="421"/>
        <v>0</v>
      </c>
      <c r="EP90" s="48">
        <f t="shared" ca="1" si="421"/>
        <v>0</v>
      </c>
      <c r="EQ90" s="48">
        <f t="shared" ca="1" si="422"/>
        <v>0</v>
      </c>
      <c r="ER90" s="48">
        <f t="shared" ca="1" si="422"/>
        <v>0</v>
      </c>
      <c r="ES90" s="48">
        <f t="shared" ca="1" si="410"/>
        <v>0</v>
      </c>
      <c r="ET90" s="48">
        <f t="shared" ca="1" si="400"/>
        <v>0</v>
      </c>
      <c r="EU90" s="48">
        <f t="shared" ca="1" si="400"/>
        <v>0</v>
      </c>
      <c r="EV90" s="48">
        <f t="shared" ca="1" si="400"/>
        <v>0</v>
      </c>
      <c r="EW90" s="48">
        <f t="shared" ca="1" si="400"/>
        <v>0</v>
      </c>
      <c r="EX90" s="48">
        <f t="shared" ca="1" si="400"/>
        <v>0</v>
      </c>
      <c r="EY90" s="68"/>
      <c r="EZ90" s="48">
        <f t="shared" ca="1" si="428"/>
        <v>0</v>
      </c>
      <c r="FA90" s="48">
        <f t="shared" ca="1" si="428"/>
        <v>0</v>
      </c>
      <c r="FB90" s="48">
        <f t="shared" ca="1" si="428"/>
        <v>0</v>
      </c>
      <c r="FC90" s="48">
        <f t="shared" ca="1" si="428"/>
        <v>0</v>
      </c>
      <c r="FD90" s="48">
        <f t="shared" ca="1" si="428"/>
        <v>0</v>
      </c>
      <c r="FE90" s="48">
        <f t="shared" ca="1" si="428"/>
        <v>0</v>
      </c>
      <c r="FF90" s="48">
        <f t="shared" ca="1" si="428"/>
        <v>0</v>
      </c>
      <c r="FG90" s="48">
        <f t="shared" ca="1" si="428"/>
        <v>0</v>
      </c>
      <c r="FH90" s="48">
        <f t="shared" ca="1" si="428"/>
        <v>0</v>
      </c>
      <c r="FI90" s="48">
        <f t="shared" ca="1" si="428"/>
        <v>0</v>
      </c>
      <c r="FJ90" s="48">
        <f t="shared" ca="1" si="428"/>
        <v>0</v>
      </c>
      <c r="FK90" s="48">
        <f t="shared" ca="1" si="428"/>
        <v>0</v>
      </c>
      <c r="FL90" s="48">
        <f t="shared" ca="1" si="428"/>
        <v>0</v>
      </c>
      <c r="FM90" s="48">
        <f t="shared" ca="1" si="428"/>
        <v>0</v>
      </c>
      <c r="FN90" s="48">
        <f t="shared" ca="1" si="428"/>
        <v>0</v>
      </c>
      <c r="FO90" s="48">
        <f t="shared" ca="1" si="426"/>
        <v>0</v>
      </c>
      <c r="FP90" s="48">
        <f t="shared" ca="1" si="426"/>
        <v>0</v>
      </c>
      <c r="FQ90" s="48">
        <f t="shared" ca="1" si="426"/>
        <v>0</v>
      </c>
      <c r="FR90" s="48">
        <f t="shared" ca="1" si="426"/>
        <v>0</v>
      </c>
      <c r="FS90" s="48">
        <f t="shared" ca="1" si="426"/>
        <v>0</v>
      </c>
      <c r="FT90" s="48">
        <f t="shared" ca="1" si="426"/>
        <v>0</v>
      </c>
      <c r="FU90" s="48">
        <f t="shared" ca="1" si="426"/>
        <v>0</v>
      </c>
      <c r="FV90" s="48">
        <f t="shared" ca="1" si="426"/>
        <v>0</v>
      </c>
      <c r="FW90" s="48">
        <f t="shared" ca="1" si="426"/>
        <v>0</v>
      </c>
      <c r="FX90" s="48">
        <f t="shared" ca="1" si="426"/>
        <v>0</v>
      </c>
      <c r="FY90" s="48">
        <f t="shared" ca="1" si="426"/>
        <v>0</v>
      </c>
      <c r="FZ90" s="48">
        <f t="shared" ca="1" si="426"/>
        <v>0</v>
      </c>
      <c r="GA90" s="48">
        <f t="shared" ca="1" si="426"/>
        <v>0</v>
      </c>
      <c r="GB90" s="48">
        <f t="shared" ca="1" si="426"/>
        <v>0</v>
      </c>
      <c r="GC90" s="48">
        <f t="shared" ca="1" si="423"/>
        <v>0</v>
      </c>
      <c r="GD90" s="48">
        <f t="shared" ca="1" si="423"/>
        <v>0</v>
      </c>
      <c r="GE90" s="48">
        <f t="shared" ca="1" si="423"/>
        <v>0</v>
      </c>
      <c r="GF90" s="48">
        <f t="shared" ca="1" si="423"/>
        <v>0</v>
      </c>
      <c r="GG90" s="48">
        <f t="shared" ca="1" si="423"/>
        <v>0</v>
      </c>
      <c r="GH90" s="48">
        <f t="shared" ca="1" si="423"/>
        <v>0</v>
      </c>
      <c r="GI90" s="48">
        <f t="shared" ca="1" si="423"/>
        <v>0</v>
      </c>
      <c r="GJ90" s="48">
        <f t="shared" ca="1" si="423"/>
        <v>0</v>
      </c>
      <c r="GK90" s="48">
        <f t="shared" ca="1" si="423"/>
        <v>0</v>
      </c>
      <c r="GL90" s="48">
        <f t="shared" ca="1" si="423"/>
        <v>0</v>
      </c>
      <c r="GM90" s="48">
        <f t="shared" ca="1" si="423"/>
        <v>0</v>
      </c>
      <c r="GN90" s="48">
        <f t="shared" ca="1" si="423"/>
        <v>0</v>
      </c>
      <c r="GO90" s="48">
        <f t="shared" ca="1" si="423"/>
        <v>0</v>
      </c>
      <c r="GP90" s="48">
        <f t="shared" ca="1" si="423"/>
        <v>0</v>
      </c>
      <c r="GQ90" s="48">
        <f t="shared" ca="1" si="423"/>
        <v>0</v>
      </c>
      <c r="GR90" s="48">
        <f t="shared" ca="1" si="423"/>
        <v>0</v>
      </c>
      <c r="GS90" s="48">
        <f t="shared" ca="1" si="424"/>
        <v>0</v>
      </c>
      <c r="GT90" s="48">
        <f t="shared" ca="1" si="424"/>
        <v>0</v>
      </c>
      <c r="GU90" s="48">
        <f t="shared" ca="1" si="413"/>
        <v>0</v>
      </c>
      <c r="GV90" s="48">
        <f t="shared" ca="1" si="404"/>
        <v>0</v>
      </c>
      <c r="GW90" s="48">
        <f t="shared" ca="1" si="404"/>
        <v>0</v>
      </c>
      <c r="GX90" s="48">
        <f t="shared" ca="1" si="404"/>
        <v>0</v>
      </c>
      <c r="GY90" s="48">
        <f t="shared" ca="1" si="404"/>
        <v>0</v>
      </c>
      <c r="GZ90" s="48">
        <f t="shared" ca="1" si="404"/>
        <v>0</v>
      </c>
      <c r="HA90" s="68"/>
      <c r="HB90" s="148" t="str">
        <f t="shared" ca="1" si="416"/>
        <v>n/a</v>
      </c>
      <c r="HC90" s="148" t="str">
        <f t="shared" ca="1" si="405"/>
        <v>n/a</v>
      </c>
      <c r="HD90" s="148" t="str">
        <f t="shared" ca="1" si="417"/>
        <v>n/a</v>
      </c>
      <c r="HE90" s="148" t="str">
        <f t="shared" ca="1" si="406"/>
        <v>n/a</v>
      </c>
      <c r="HF90" s="148" t="str">
        <f t="shared" ca="1" si="407"/>
        <v>n/a</v>
      </c>
      <c r="HG90" s="146"/>
      <c r="HH90" s="147"/>
      <c r="HI90" s="147"/>
      <c r="HJ90" s="147"/>
      <c r="HK90" s="148"/>
      <c r="HL90" s="147"/>
      <c r="HM90" s="147"/>
      <c r="HN90" s="147"/>
      <c r="HO90" s="148"/>
      <c r="HP90" s="146"/>
      <c r="HQ90" s="147"/>
      <c r="HR90" s="147"/>
      <c r="HS90" s="147"/>
      <c r="HT90" s="148"/>
      <c r="HU90" s="147"/>
      <c r="HV90" s="147"/>
      <c r="HW90" s="147"/>
      <c r="HX90" s="148"/>
      <c r="HY90" s="149"/>
      <c r="HZ90" s="148"/>
      <c r="IA90" s="148"/>
      <c r="IB90" s="150"/>
      <c r="IC90" s="148"/>
      <c r="ID90" s="150"/>
      <c r="IE90" s="148"/>
      <c r="IF90" s="151"/>
    </row>
    <row r="91" spans="1:240" s="36" customFormat="1" ht="14.45" customHeight="1">
      <c r="A91" s="39"/>
      <c r="B91" s="50" t="str">
        <f t="shared" si="376"/>
        <v>C&amp;I_C&amp;I Prescriptive_Lighting_Ceiling Mount Occupancy_2017_Actual</v>
      </c>
      <c r="C91" s="50">
        <f>INDEX('Measure Inputs'!$D:$D,MATCH($B91,'Measure Inputs'!$B:$B,0))</f>
        <v>55</v>
      </c>
      <c r="D91" s="51" t="str">
        <f>'Measure Inputs'!G61</f>
        <v>C&amp;I</v>
      </c>
      <c r="E91" s="51" t="str">
        <f>'Measure Inputs'!H61</f>
        <v>C&amp;I Prescriptive</v>
      </c>
      <c r="F91" s="51" t="str">
        <f>'Measure Inputs'!I61</f>
        <v>Lighting</v>
      </c>
      <c r="G91" s="51" t="str">
        <f>'Measure Inputs'!J61</f>
        <v>Ceiling Mount Occupancy</v>
      </c>
      <c r="H91" s="51">
        <f>'Measure Inputs'!K61</f>
        <v>2017</v>
      </c>
      <c r="I91" s="51" t="str">
        <f>'Measure Inputs'!L61</f>
        <v>Actual</v>
      </c>
      <c r="J91" s="37"/>
      <c r="K91" s="98" t="str">
        <f ca="1">INDEX(OFFSET('Measure Inputs'!$O$7,,,InputRows),$C91)</f>
        <v>Units</v>
      </c>
      <c r="L91" s="38">
        <f ca="1">INDEX(OFFSET('Measure Inputs'!$Q$7,,,InputRows),$C91)</f>
        <v>47</v>
      </c>
      <c r="M91" s="165">
        <f>INDEX('General Inputs'!$E$14:$E$15,MATCH(D91,'General Inputs'!$D$14:$D$15,0))</f>
        <v>1.0469999999999999</v>
      </c>
      <c r="N91" s="54">
        <f ca="1">INDEX(OFFSET('Measure Inputs'!$Y$7,,,InputRows),$C91)</f>
        <v>1</v>
      </c>
      <c r="O91" s="54">
        <f ca="1">INDEX(OFFSET('Measure Inputs'!$Z$7,,,InputRows),$C91)</f>
        <v>1</v>
      </c>
      <c r="P91" s="37"/>
      <c r="Q91" s="125">
        <f ca="1">CONVERT(INDEX(OFFSET('Measure Inputs'!$AB$7,,,InputRows),$C91),'Measure Inputs'!$AB$6,Q$8)*$L91</f>
        <v>23752.044000000005</v>
      </c>
      <c r="R91" s="125">
        <f t="shared" ca="1" si="377"/>
        <v>23752.044000000005</v>
      </c>
      <c r="S91" s="125">
        <f t="shared" ca="1" si="378"/>
        <v>23752.044000000005</v>
      </c>
      <c r="T91" s="37"/>
      <c r="U91" s="125">
        <f ca="1">CONVERT(INDEX(OFFSET('Measure Inputs'!$AD$7,,,InputRows),$C91),'Measure Inputs'!$AD$6,U$8)*$L91</f>
        <v>0</v>
      </c>
      <c r="V91" s="125">
        <f t="shared" ca="1" si="379"/>
        <v>0</v>
      </c>
      <c r="W91" s="125">
        <f t="shared" ca="1" si="380"/>
        <v>0</v>
      </c>
      <c r="X91" s="37"/>
      <c r="Y91" s="125">
        <f ca="1">CONVERT(INDEX(OFFSET('Measure Inputs'!$AC$7,,,InputRows),$C91),'Measure Inputs'!$AC$6,Y$8)*$L91</f>
        <v>20.954999999999998</v>
      </c>
      <c r="Z91" s="125">
        <f t="shared" ca="1" si="381"/>
        <v>20.954999999999998</v>
      </c>
      <c r="AA91" s="125">
        <f t="shared" ca="1" si="382"/>
        <v>20.954999999999998</v>
      </c>
      <c r="AB91" s="37"/>
      <c r="AC91" s="125">
        <f ca="1">CONVERT(INDEX(OFFSET('Measure Inputs'!$AE$7,,,InputRows),$C91),'Measure Inputs'!$AE$6,AC$8)*$L91</f>
        <v>0</v>
      </c>
      <c r="AD91" s="125">
        <f t="shared" ca="1" si="383"/>
        <v>0</v>
      </c>
      <c r="AE91" s="125">
        <f t="shared" ca="1" si="384"/>
        <v>0</v>
      </c>
      <c r="AF91" s="37"/>
      <c r="AG91" s="96">
        <f ca="1">INDEX(OFFSET('Measure Inputs'!$R$7,,,InputRows),$C91)</f>
        <v>8</v>
      </c>
      <c r="AH91" s="96">
        <f ca="1">INDEX(OFFSET('Measure Inputs'!$S$7,,,InputRows),$C91)</f>
        <v>0</v>
      </c>
      <c r="AI91" s="96">
        <f t="shared" ca="1" si="385"/>
        <v>190016.35200000001</v>
      </c>
      <c r="AJ91" s="99">
        <f ca="1">INDEX(OFFSET('Measure Inputs'!$T$7,,,InputRows),$C91)*$L91*$N91*$O91</f>
        <v>4794</v>
      </c>
      <c r="AK91" s="99">
        <f ca="1">INDEX(OFFSET('Measure Inputs'!$U$7,,,InputRows),$C91)*$L91*$N91*$O91</f>
        <v>0</v>
      </c>
      <c r="AL91" s="99">
        <f ca="1">INDEX(OFFSET('Measure Inputs'!$V$7,,,InputRows),$C91)*$L91*$N91*$O91</f>
        <v>0</v>
      </c>
      <c r="AM91" s="99">
        <f ca="1">INDEX(OFFSET('Measure Inputs'!$W$7,,,InputRows),$C91)*$L91*$N91*$O91</f>
        <v>0</v>
      </c>
      <c r="AN91" s="99">
        <f ca="1">INDEX(OFFSET('Measure Inputs'!$X$7,,,InputRows),$C91)*$L91</f>
        <v>1405.52</v>
      </c>
      <c r="AO91" s="99"/>
      <c r="AP91" s="99">
        <f t="shared" ca="1" si="386"/>
        <v>1405.52</v>
      </c>
      <c r="AQ91" s="37"/>
      <c r="AR91" s="99">
        <f ca="1">SUMPRODUCT(--($CX$9:$EX$9=$H91)*$AJ91,'General Inputs'!$K$40:$BK$40)+SUMPRODUCT(--($CX$9:$EX$9=$H91+$AH91)*-$AK91,'General Inputs'!$K$43:$BK$43)</f>
        <v>4794</v>
      </c>
      <c r="AS91" s="99">
        <f ca="1">CONVERT(SUMPRODUCT($CX91:$EX91,'General Inputs'!$K$29:$BK$29,'General Inputs'!$K$40:$BK$40)*$M91,$Q$8,'General Inputs'!$E$17)</f>
        <v>1718.0325646229333</v>
      </c>
      <c r="AT91" s="99">
        <f ca="1">SUMPRODUCT(--($CX$9:$EX$9=$H91)*$AN91,'General Inputs'!$K$40:$BK$40)</f>
        <v>1405.52</v>
      </c>
      <c r="AU91" s="99">
        <f>SUMPRODUCT(--($CX$9:$EX$9=$H91)*$AO91,'General Inputs'!$K$40:$BK$40)</f>
        <v>0</v>
      </c>
      <c r="AV91" s="99">
        <f ca="1">CONVERT(SUMPRODUCT($CX91:$EX91,'General Inputs'!$K$40:$BK$40,OFFSET('General Inputs'!$K$34:$BK$34,MATCH($D91,'General Inputs'!$J$34:$J$35,0)-1,)),$Q$8,'General Inputs'!$G$32)</f>
        <v>16465.757575552874</v>
      </c>
      <c r="AW91" s="99">
        <f ca="1">CONVERT(SUMPRODUCT($CX91:$EX91,'General Inputs'!$K$27:$BK$27,'General Inputs'!$K$40:$BK$40)*$M91,$Q$8,'General Inputs'!$E$17)</f>
        <v>4339.9474480448853</v>
      </c>
      <c r="AX91" s="99">
        <f ca="1">CONVERT(SUMPRODUCT($EZ91:$GZ91,'General Inputs'!$K$28:$BK$28,'General Inputs'!$K$40:$BK$40)*$M91,$Q$8,'General Inputs'!$E$17)</f>
        <v>2754.0051002774244</v>
      </c>
      <c r="AY91" s="97">
        <f ca="1">SUMPRODUCT($CX91:$EX91,'General Inputs'!$K$40:$BK$40)</f>
        <v>143939.45647739852</v>
      </c>
      <c r="AZ91" s="37"/>
      <c r="BA91" s="99">
        <f t="shared" ca="1" si="387"/>
        <v>2299.9525483223097</v>
      </c>
      <c r="BB91" s="101">
        <f t="shared" ca="1" si="388"/>
        <v>1.4797564764961013</v>
      </c>
      <c r="BC91" s="99">
        <f t="shared" ca="1" si="309"/>
        <v>4794</v>
      </c>
      <c r="BD91" s="99">
        <f t="shared" ca="1" si="310"/>
        <v>7093.9525483223097</v>
      </c>
      <c r="BE91" s="99">
        <f t="shared" ca="1" si="311"/>
        <v>4339.9474480448853</v>
      </c>
      <c r="BF91" s="99">
        <f t="shared" ca="1" si="430"/>
        <v>2754.0051002774244</v>
      </c>
      <c r="BG91" s="99">
        <f t="shared" si="313"/>
        <v>0</v>
      </c>
      <c r="BH91" s="99">
        <f t="shared" ca="1" si="314"/>
        <v>4794</v>
      </c>
      <c r="BI91" s="37"/>
      <c r="BJ91" s="99">
        <f t="shared" ca="1" si="389"/>
        <v>4017.9851129452436</v>
      </c>
      <c r="BK91" s="101">
        <f t="shared" ca="1" si="390"/>
        <v>1.8381278917282526</v>
      </c>
      <c r="BL91" s="99">
        <f t="shared" ca="1" si="315"/>
        <v>4794</v>
      </c>
      <c r="BM91" s="99">
        <f t="shared" ca="1" si="429"/>
        <v>8811.9851129452436</v>
      </c>
      <c r="BN91" s="99">
        <f t="shared" ca="1" si="316"/>
        <v>4339.9474480448853</v>
      </c>
      <c r="BO91" s="99">
        <f t="shared" ca="1" si="317"/>
        <v>2754.0051002774244</v>
      </c>
      <c r="BP91" s="99">
        <f t="shared" ca="1" si="318"/>
        <v>1718.0325646229333</v>
      </c>
      <c r="BQ91" s="99">
        <f t="shared" si="319"/>
        <v>0</v>
      </c>
      <c r="BR91" s="99">
        <f t="shared" ca="1" si="320"/>
        <v>4794</v>
      </c>
      <c r="BS91" s="37"/>
      <c r="BT91" s="99">
        <f t="shared" ca="1" si="391"/>
        <v>13077.277575552875</v>
      </c>
      <c r="BU91" s="101">
        <f t="shared" ca="1" si="392"/>
        <v>3.7278426315295943</v>
      </c>
      <c r="BV91" s="101">
        <f t="shared" ca="1" si="321"/>
        <v>2.1460133355247</v>
      </c>
      <c r="BW91" s="99">
        <f t="shared" ca="1" si="322"/>
        <v>4794</v>
      </c>
      <c r="BX91" s="99">
        <f t="shared" ca="1" si="323"/>
        <v>17871.277575552875</v>
      </c>
      <c r="BY91" s="99">
        <f t="shared" ca="1" si="324"/>
        <v>16465.757575552874</v>
      </c>
      <c r="BZ91" s="99">
        <f t="shared" ca="1" si="325"/>
        <v>1405.52</v>
      </c>
      <c r="CA91" s="99">
        <f t="shared" ca="1" si="326"/>
        <v>4794</v>
      </c>
      <c r="CB91" s="37"/>
      <c r="CC91" s="99">
        <f t="shared" ca="1" si="393"/>
        <v>5688.4325483223092</v>
      </c>
      <c r="CD91" s="101">
        <f t="shared" ca="1" si="394"/>
        <v>5.0472085408406206</v>
      </c>
      <c r="CE91" s="102">
        <f t="shared" ca="1" si="327"/>
        <v>-0.20775874512044951</v>
      </c>
      <c r="CF91" s="99">
        <f t="shared" ca="1" si="328"/>
        <v>1405.52</v>
      </c>
      <c r="CG91" s="99">
        <f t="shared" ca="1" si="329"/>
        <v>7093.9525483223097</v>
      </c>
      <c r="CH91" s="99">
        <f t="shared" ca="1" si="330"/>
        <v>4339.9474480448853</v>
      </c>
      <c r="CI91" s="99">
        <f t="shared" ca="1" si="418"/>
        <v>2754.0051002774244</v>
      </c>
      <c r="CJ91" s="99">
        <f t="shared" ca="1" si="419"/>
        <v>1405.52</v>
      </c>
      <c r="CK91" s="99">
        <f t="shared" si="331"/>
        <v>0</v>
      </c>
      <c r="CL91" s="37"/>
      <c r="CM91" s="99">
        <f t="shared" ca="1" si="395"/>
        <v>-10777.325027230565</v>
      </c>
      <c r="CN91" s="101">
        <f t="shared" ca="1" si="396"/>
        <v>0.39694714148620946</v>
      </c>
      <c r="CO91" s="126"/>
      <c r="CP91" s="99">
        <f t="shared" ca="1" si="332"/>
        <v>17871.277575552875</v>
      </c>
      <c r="CQ91" s="99">
        <f t="shared" ca="1" si="333"/>
        <v>7093.9525483223097</v>
      </c>
      <c r="CR91" s="99">
        <f t="shared" ca="1" si="334"/>
        <v>4339.9474480448853</v>
      </c>
      <c r="CS91" s="99">
        <f t="shared" ca="1" si="420"/>
        <v>2754.0051002774244</v>
      </c>
      <c r="CT91" s="99">
        <f t="shared" ca="1" si="335"/>
        <v>16465.757575552874</v>
      </c>
      <c r="CU91" s="99">
        <f t="shared" ca="1" si="336"/>
        <v>1405.52</v>
      </c>
      <c r="CV91" s="99">
        <f t="shared" si="337"/>
        <v>0</v>
      </c>
      <c r="CW91" s="37"/>
      <c r="CX91" s="48">
        <f t="shared" ca="1" si="427"/>
        <v>23752.044000000005</v>
      </c>
      <c r="CY91" s="48">
        <f t="shared" ca="1" si="427"/>
        <v>23752.044000000005</v>
      </c>
      <c r="CZ91" s="48">
        <f t="shared" ca="1" si="427"/>
        <v>23752.044000000005</v>
      </c>
      <c r="DA91" s="48">
        <f t="shared" ca="1" si="427"/>
        <v>23752.044000000005</v>
      </c>
      <c r="DB91" s="48">
        <f t="shared" ca="1" si="427"/>
        <v>23752.044000000005</v>
      </c>
      <c r="DC91" s="48">
        <f t="shared" ca="1" si="427"/>
        <v>23752.044000000005</v>
      </c>
      <c r="DD91" s="48">
        <f t="shared" ca="1" si="427"/>
        <v>23752.044000000005</v>
      </c>
      <c r="DE91" s="48">
        <f t="shared" ca="1" si="427"/>
        <v>23752.044000000005</v>
      </c>
      <c r="DF91" s="48">
        <f t="shared" ca="1" si="427"/>
        <v>0</v>
      </c>
      <c r="DG91" s="48">
        <f t="shared" ca="1" si="427"/>
        <v>0</v>
      </c>
      <c r="DH91" s="48">
        <f t="shared" ca="1" si="427"/>
        <v>0</v>
      </c>
      <c r="DI91" s="48">
        <f t="shared" ca="1" si="427"/>
        <v>0</v>
      </c>
      <c r="DJ91" s="48">
        <f t="shared" ca="1" si="427"/>
        <v>0</v>
      </c>
      <c r="DK91" s="48">
        <f t="shared" ca="1" si="427"/>
        <v>0</v>
      </c>
      <c r="DL91" s="48">
        <f t="shared" ca="1" si="427"/>
        <v>0</v>
      </c>
      <c r="DM91" s="48">
        <f t="shared" ca="1" si="425"/>
        <v>0</v>
      </c>
      <c r="DN91" s="48">
        <f t="shared" ca="1" si="425"/>
        <v>0</v>
      </c>
      <c r="DO91" s="48">
        <f t="shared" ca="1" si="425"/>
        <v>0</v>
      </c>
      <c r="DP91" s="48">
        <f t="shared" ca="1" si="425"/>
        <v>0</v>
      </c>
      <c r="DQ91" s="48">
        <f t="shared" ca="1" si="425"/>
        <v>0</v>
      </c>
      <c r="DR91" s="48">
        <f t="shared" ca="1" si="425"/>
        <v>0</v>
      </c>
      <c r="DS91" s="48">
        <f t="shared" ca="1" si="425"/>
        <v>0</v>
      </c>
      <c r="DT91" s="48">
        <f t="shared" ca="1" si="425"/>
        <v>0</v>
      </c>
      <c r="DU91" s="48">
        <f t="shared" ca="1" si="425"/>
        <v>0</v>
      </c>
      <c r="DV91" s="48">
        <f t="shared" ca="1" si="425"/>
        <v>0</v>
      </c>
      <c r="DW91" s="48">
        <f t="shared" ca="1" si="425"/>
        <v>0</v>
      </c>
      <c r="DX91" s="48">
        <f t="shared" ca="1" si="425"/>
        <v>0</v>
      </c>
      <c r="DY91" s="48">
        <f t="shared" ca="1" si="425"/>
        <v>0</v>
      </c>
      <c r="DZ91" s="48">
        <f t="shared" ca="1" si="425"/>
        <v>0</v>
      </c>
      <c r="EA91" s="48">
        <f t="shared" ca="1" si="421"/>
        <v>0</v>
      </c>
      <c r="EB91" s="48">
        <f t="shared" ca="1" si="421"/>
        <v>0</v>
      </c>
      <c r="EC91" s="48">
        <f t="shared" ca="1" si="421"/>
        <v>0</v>
      </c>
      <c r="ED91" s="48">
        <f t="shared" ca="1" si="421"/>
        <v>0</v>
      </c>
      <c r="EE91" s="48">
        <f t="shared" ca="1" si="421"/>
        <v>0</v>
      </c>
      <c r="EF91" s="48">
        <f t="shared" ca="1" si="421"/>
        <v>0</v>
      </c>
      <c r="EG91" s="48">
        <f t="shared" ca="1" si="421"/>
        <v>0</v>
      </c>
      <c r="EH91" s="48">
        <f t="shared" ca="1" si="421"/>
        <v>0</v>
      </c>
      <c r="EI91" s="48">
        <f t="shared" ca="1" si="421"/>
        <v>0</v>
      </c>
      <c r="EJ91" s="48">
        <f t="shared" ca="1" si="421"/>
        <v>0</v>
      </c>
      <c r="EK91" s="48">
        <f t="shared" ca="1" si="421"/>
        <v>0</v>
      </c>
      <c r="EL91" s="48">
        <f t="shared" ca="1" si="421"/>
        <v>0</v>
      </c>
      <c r="EM91" s="48">
        <f t="shared" ca="1" si="421"/>
        <v>0</v>
      </c>
      <c r="EN91" s="48">
        <f t="shared" ref="EN91:EX106" ca="1" si="431">IF(AND($H91&lt;=EN$9,$H91+$AG91&gt;EN$9),IF(AND($H91+$AH91&lt;=EN$9,$AH91&gt;0),$W91,$S91),0)</f>
        <v>0</v>
      </c>
      <c r="EO91" s="48">
        <f t="shared" ca="1" si="431"/>
        <v>0</v>
      </c>
      <c r="EP91" s="48">
        <f t="shared" ca="1" si="431"/>
        <v>0</v>
      </c>
      <c r="EQ91" s="48">
        <f t="shared" ca="1" si="422"/>
        <v>0</v>
      </c>
      <c r="ER91" s="48">
        <f t="shared" ca="1" si="422"/>
        <v>0</v>
      </c>
      <c r="ES91" s="48">
        <f t="shared" ca="1" si="410"/>
        <v>0</v>
      </c>
      <c r="ET91" s="48">
        <f t="shared" ca="1" si="400"/>
        <v>0</v>
      </c>
      <c r="EU91" s="48">
        <f t="shared" ca="1" si="400"/>
        <v>0</v>
      </c>
      <c r="EV91" s="48">
        <f t="shared" ca="1" si="400"/>
        <v>0</v>
      </c>
      <c r="EW91" s="48">
        <f t="shared" ca="1" si="400"/>
        <v>0</v>
      </c>
      <c r="EX91" s="48">
        <f t="shared" ca="1" si="400"/>
        <v>0</v>
      </c>
      <c r="EY91" s="68"/>
      <c r="EZ91" s="48">
        <f t="shared" ca="1" si="428"/>
        <v>20.954999999999998</v>
      </c>
      <c r="FA91" s="48">
        <f t="shared" ca="1" si="428"/>
        <v>20.954999999999998</v>
      </c>
      <c r="FB91" s="48">
        <f t="shared" ca="1" si="428"/>
        <v>20.954999999999998</v>
      </c>
      <c r="FC91" s="48">
        <f t="shared" ca="1" si="428"/>
        <v>20.954999999999998</v>
      </c>
      <c r="FD91" s="48">
        <f t="shared" ca="1" si="428"/>
        <v>20.954999999999998</v>
      </c>
      <c r="FE91" s="48">
        <f t="shared" ca="1" si="428"/>
        <v>20.954999999999998</v>
      </c>
      <c r="FF91" s="48">
        <f t="shared" ca="1" si="428"/>
        <v>20.954999999999998</v>
      </c>
      <c r="FG91" s="48">
        <f t="shared" ca="1" si="428"/>
        <v>20.954999999999998</v>
      </c>
      <c r="FH91" s="48">
        <f t="shared" ca="1" si="428"/>
        <v>0</v>
      </c>
      <c r="FI91" s="48">
        <f t="shared" ca="1" si="428"/>
        <v>0</v>
      </c>
      <c r="FJ91" s="48">
        <f t="shared" ca="1" si="428"/>
        <v>0</v>
      </c>
      <c r="FK91" s="48">
        <f t="shared" ca="1" si="428"/>
        <v>0</v>
      </c>
      <c r="FL91" s="48">
        <f t="shared" ca="1" si="428"/>
        <v>0</v>
      </c>
      <c r="FM91" s="48">
        <f t="shared" ca="1" si="428"/>
        <v>0</v>
      </c>
      <c r="FN91" s="48">
        <f t="shared" ca="1" si="428"/>
        <v>0</v>
      </c>
      <c r="FO91" s="48">
        <f t="shared" ca="1" si="426"/>
        <v>0</v>
      </c>
      <c r="FP91" s="48">
        <f t="shared" ca="1" si="426"/>
        <v>0</v>
      </c>
      <c r="FQ91" s="48">
        <f t="shared" ca="1" si="426"/>
        <v>0</v>
      </c>
      <c r="FR91" s="48">
        <f t="shared" ca="1" si="426"/>
        <v>0</v>
      </c>
      <c r="FS91" s="48">
        <f t="shared" ca="1" si="426"/>
        <v>0</v>
      </c>
      <c r="FT91" s="48">
        <f t="shared" ca="1" si="426"/>
        <v>0</v>
      </c>
      <c r="FU91" s="48">
        <f t="shared" ca="1" si="426"/>
        <v>0</v>
      </c>
      <c r="FV91" s="48">
        <f t="shared" ca="1" si="426"/>
        <v>0</v>
      </c>
      <c r="FW91" s="48">
        <f t="shared" ca="1" si="426"/>
        <v>0</v>
      </c>
      <c r="FX91" s="48">
        <f t="shared" ca="1" si="426"/>
        <v>0</v>
      </c>
      <c r="FY91" s="48">
        <f t="shared" ca="1" si="426"/>
        <v>0</v>
      </c>
      <c r="FZ91" s="48">
        <f t="shared" ca="1" si="426"/>
        <v>0</v>
      </c>
      <c r="GA91" s="48">
        <f t="shared" ca="1" si="426"/>
        <v>0</v>
      </c>
      <c r="GB91" s="48">
        <f t="shared" ca="1" si="426"/>
        <v>0</v>
      </c>
      <c r="GC91" s="48">
        <f t="shared" ca="1" si="423"/>
        <v>0</v>
      </c>
      <c r="GD91" s="48">
        <f t="shared" ca="1" si="423"/>
        <v>0</v>
      </c>
      <c r="GE91" s="48">
        <f t="shared" ca="1" si="423"/>
        <v>0</v>
      </c>
      <c r="GF91" s="48">
        <f t="shared" ca="1" si="423"/>
        <v>0</v>
      </c>
      <c r="GG91" s="48">
        <f t="shared" ca="1" si="423"/>
        <v>0</v>
      </c>
      <c r="GH91" s="48">
        <f t="shared" ca="1" si="423"/>
        <v>0</v>
      </c>
      <c r="GI91" s="48">
        <f t="shared" ca="1" si="423"/>
        <v>0</v>
      </c>
      <c r="GJ91" s="48">
        <f t="shared" ca="1" si="423"/>
        <v>0</v>
      </c>
      <c r="GK91" s="48">
        <f t="shared" ca="1" si="423"/>
        <v>0</v>
      </c>
      <c r="GL91" s="48">
        <f t="shared" ca="1" si="423"/>
        <v>0</v>
      </c>
      <c r="GM91" s="48">
        <f t="shared" ca="1" si="423"/>
        <v>0</v>
      </c>
      <c r="GN91" s="48">
        <f t="shared" ca="1" si="423"/>
        <v>0</v>
      </c>
      <c r="GO91" s="48">
        <f t="shared" ca="1" si="423"/>
        <v>0</v>
      </c>
      <c r="GP91" s="48">
        <f t="shared" ref="GP91:GZ106" ca="1" si="432">IF(AND($H91&lt;=GP$9,$H91+$AG91&gt;GP$9),IF(AND($H91+$AH91&lt;=GP$9,$AH91&gt;0),$AE91,$AA91),0)</f>
        <v>0</v>
      </c>
      <c r="GQ91" s="48">
        <f t="shared" ca="1" si="432"/>
        <v>0</v>
      </c>
      <c r="GR91" s="48">
        <f t="shared" ca="1" si="432"/>
        <v>0</v>
      </c>
      <c r="GS91" s="48">
        <f t="shared" ca="1" si="424"/>
        <v>0</v>
      </c>
      <c r="GT91" s="48">
        <f t="shared" ca="1" si="424"/>
        <v>0</v>
      </c>
      <c r="GU91" s="48">
        <f t="shared" ca="1" si="413"/>
        <v>0</v>
      </c>
      <c r="GV91" s="48">
        <f t="shared" ca="1" si="404"/>
        <v>0</v>
      </c>
      <c r="GW91" s="48">
        <f t="shared" ca="1" si="404"/>
        <v>0</v>
      </c>
      <c r="GX91" s="48">
        <f t="shared" ca="1" si="404"/>
        <v>0</v>
      </c>
      <c r="GY91" s="48">
        <f t="shared" ca="1" si="404"/>
        <v>0</v>
      </c>
      <c r="GZ91" s="48">
        <f t="shared" ca="1" si="404"/>
        <v>0</v>
      </c>
      <c r="HA91" s="68"/>
      <c r="HB91" s="148">
        <f t="shared" ca="1" si="416"/>
        <v>1.4797564764961013</v>
      </c>
      <c r="HC91" s="148">
        <f t="shared" ca="1" si="405"/>
        <v>5.0472085408406206</v>
      </c>
      <c r="HD91" s="148">
        <f t="shared" ca="1" si="417"/>
        <v>1.8381278917282526</v>
      </c>
      <c r="HE91" s="148">
        <f t="shared" ca="1" si="406"/>
        <v>3.7278426315295943</v>
      </c>
      <c r="HF91" s="148">
        <f t="shared" ca="1" si="407"/>
        <v>0.39694714148620946</v>
      </c>
      <c r="HG91" s="146"/>
      <c r="HH91" s="147"/>
      <c r="HI91" s="147"/>
      <c r="HJ91" s="147"/>
      <c r="HK91" s="148"/>
      <c r="HL91" s="147"/>
      <c r="HM91" s="147"/>
      <c r="HN91" s="147"/>
      <c r="HO91" s="148"/>
      <c r="HP91" s="146"/>
      <c r="HQ91" s="147"/>
      <c r="HR91" s="147"/>
      <c r="HS91" s="147"/>
      <c r="HT91" s="148"/>
      <c r="HU91" s="147"/>
      <c r="HV91" s="147"/>
      <c r="HW91" s="147"/>
      <c r="HX91" s="148"/>
      <c r="HY91" s="149"/>
      <c r="HZ91" s="148"/>
      <c r="IA91" s="148"/>
      <c r="IB91" s="150"/>
      <c r="IC91" s="148"/>
      <c r="ID91" s="150"/>
      <c r="IE91" s="148"/>
      <c r="IF91" s="151"/>
    </row>
    <row r="92" spans="1:240" s="36" customFormat="1" ht="14.45" customHeight="1">
      <c r="A92" s="39"/>
      <c r="B92" s="50" t="str">
        <f t="shared" si="376"/>
        <v>C&amp;I_C&amp;I Prescriptive_Lighting_Wall Mount Occupancy_2017_Actual</v>
      </c>
      <c r="C92" s="50">
        <f>INDEX('Measure Inputs'!$D:$D,MATCH($B92,'Measure Inputs'!$B:$B,0))</f>
        <v>56</v>
      </c>
      <c r="D92" s="51" t="str">
        <f>'Measure Inputs'!G62</f>
        <v>C&amp;I</v>
      </c>
      <c r="E92" s="51" t="str">
        <f>'Measure Inputs'!H62</f>
        <v>C&amp;I Prescriptive</v>
      </c>
      <c r="F92" s="51" t="str">
        <f>'Measure Inputs'!I62</f>
        <v>Lighting</v>
      </c>
      <c r="G92" s="51" t="str">
        <f>'Measure Inputs'!J62</f>
        <v>Wall Mount Occupancy</v>
      </c>
      <c r="H92" s="51">
        <f>'Measure Inputs'!K62</f>
        <v>2017</v>
      </c>
      <c r="I92" s="51" t="str">
        <f>'Measure Inputs'!L62</f>
        <v>Actual</v>
      </c>
      <c r="J92" s="37"/>
      <c r="K92" s="98" t="str">
        <f ca="1">INDEX(OFFSET('Measure Inputs'!$O$7,,,InputRows),$C92)</f>
        <v>Units</v>
      </c>
      <c r="L92" s="38">
        <f ca="1">INDEX(OFFSET('Measure Inputs'!$Q$7,,,InputRows),$C92)</f>
        <v>26</v>
      </c>
      <c r="M92" s="165">
        <f>INDEX('General Inputs'!$E$14:$E$15,MATCH(D92,'General Inputs'!$D$14:$D$15,0))</f>
        <v>1.0469999999999999</v>
      </c>
      <c r="N92" s="54">
        <f ca="1">INDEX(OFFSET('Measure Inputs'!$Y$7,,,InputRows),$C92)</f>
        <v>1</v>
      </c>
      <c r="O92" s="54">
        <f ca="1">INDEX(OFFSET('Measure Inputs'!$Z$7,,,InputRows),$C92)</f>
        <v>1</v>
      </c>
      <c r="P92" s="37"/>
      <c r="Q92" s="125">
        <f ca="1">CONVERT(INDEX(OFFSET('Measure Inputs'!$AB$7,,,InputRows),$C92),'Measure Inputs'!$AB$6,Q$8)*$L92</f>
        <v>8258.1659999999993</v>
      </c>
      <c r="R92" s="125">
        <f t="shared" ca="1" si="377"/>
        <v>8258.1659999999993</v>
      </c>
      <c r="S92" s="125">
        <f t="shared" ca="1" si="378"/>
        <v>8258.1659999999993</v>
      </c>
      <c r="T92" s="37"/>
      <c r="U92" s="125">
        <f ca="1">CONVERT(INDEX(OFFSET('Measure Inputs'!$AD$7,,,InputRows),$C92),'Measure Inputs'!$AD$6,U$8)*$L92</f>
        <v>0</v>
      </c>
      <c r="V92" s="125">
        <f t="shared" ca="1" si="379"/>
        <v>0</v>
      </c>
      <c r="W92" s="125">
        <f t="shared" ca="1" si="380"/>
        <v>0</v>
      </c>
      <c r="X92" s="37"/>
      <c r="Y92" s="125">
        <f ca="1">CONVERT(INDEX(OFFSET('Measure Inputs'!$AC$7,,,InputRows),$C92),'Measure Inputs'!$AC$6,Y$8)*$L92</f>
        <v>6.5019999999999989</v>
      </c>
      <c r="Z92" s="125">
        <f t="shared" ca="1" si="381"/>
        <v>6.5019999999999989</v>
      </c>
      <c r="AA92" s="125">
        <f t="shared" ca="1" si="382"/>
        <v>6.5019999999999989</v>
      </c>
      <c r="AB92" s="37"/>
      <c r="AC92" s="125">
        <f ca="1">CONVERT(INDEX(OFFSET('Measure Inputs'!$AE$7,,,InputRows),$C92),'Measure Inputs'!$AE$6,AC$8)*$L92</f>
        <v>0</v>
      </c>
      <c r="AD92" s="125">
        <f t="shared" ca="1" si="383"/>
        <v>0</v>
      </c>
      <c r="AE92" s="125">
        <f t="shared" ca="1" si="384"/>
        <v>0</v>
      </c>
      <c r="AF92" s="37"/>
      <c r="AG92" s="96">
        <f ca="1">INDEX(OFFSET('Measure Inputs'!$R$7,,,InputRows),$C92)</f>
        <v>8</v>
      </c>
      <c r="AH92" s="96">
        <f ca="1">INDEX(OFFSET('Measure Inputs'!$S$7,,,InputRows),$C92)</f>
        <v>0</v>
      </c>
      <c r="AI92" s="96">
        <f t="shared" ca="1" si="385"/>
        <v>66065.327999999994</v>
      </c>
      <c r="AJ92" s="99">
        <f ca="1">INDEX(OFFSET('Measure Inputs'!$T$7,,,InputRows),$C92)*$L92*$N92*$O92</f>
        <v>1326</v>
      </c>
      <c r="AK92" s="99">
        <f ca="1">INDEX(OFFSET('Measure Inputs'!$U$7,,,InputRows),$C92)*$L92*$N92*$O92</f>
        <v>0</v>
      </c>
      <c r="AL92" s="99">
        <f ca="1">INDEX(OFFSET('Measure Inputs'!$V$7,,,InputRows),$C92)*$L92*$N92*$O92</f>
        <v>0</v>
      </c>
      <c r="AM92" s="99">
        <f ca="1">INDEX(OFFSET('Measure Inputs'!$W$7,,,InputRows),$C92)*$L92*$N92*$O92</f>
        <v>0</v>
      </c>
      <c r="AN92" s="99">
        <f ca="1">INDEX(OFFSET('Measure Inputs'!$X$7,,,InputRows),$C92)*$L92</f>
        <v>413.15</v>
      </c>
      <c r="AO92" s="99"/>
      <c r="AP92" s="99">
        <f t="shared" ca="1" si="386"/>
        <v>413.15</v>
      </c>
      <c r="AQ92" s="37"/>
      <c r="AR92" s="99">
        <f ca="1">SUMPRODUCT(--($CX$9:$EX$9=$H92)*$AJ92,'General Inputs'!$K$40:$BK$40)+SUMPRODUCT(--($CX$9:$EX$9=$H92+$AH92)*-$AK92,'General Inputs'!$K$43:$BK$43)</f>
        <v>1326</v>
      </c>
      <c r="AS92" s="99">
        <f ca="1">CONVERT(SUMPRODUCT($CX92:$EX92,'General Inputs'!$K$29:$BK$29,'General Inputs'!$K$40:$BK$40)*$M92,$Q$8,'General Inputs'!$E$17)</f>
        <v>597.32956507077472</v>
      </c>
      <c r="AT92" s="99">
        <f ca="1">SUMPRODUCT(--($CX$9:$EX$9=$H92)*$AN92,'General Inputs'!$K$40:$BK$40)</f>
        <v>413.15</v>
      </c>
      <c r="AU92" s="99">
        <f>SUMPRODUCT(--($CX$9:$EX$9=$H92)*$AO92,'General Inputs'!$K$40:$BK$40)</f>
        <v>0</v>
      </c>
      <c r="AV92" s="99">
        <f ca="1">CONVERT(SUMPRODUCT($CX92:$EX92,'General Inputs'!$K$40:$BK$40,OFFSET('General Inputs'!$K$34:$BK$34,MATCH($D92,'General Inputs'!$J$34:$J$35,0)-1,)),$Q$8,'General Inputs'!$G$32)</f>
        <v>5724.8529589568425</v>
      </c>
      <c r="AW92" s="99">
        <f ca="1">CONVERT(SUMPRODUCT($CX92:$EX92,'General Inputs'!$K$27:$BK$27,'General Inputs'!$K$40:$BK$40)*$M92,$Q$8,'General Inputs'!$E$17)</f>
        <v>1508.9230407804491</v>
      </c>
      <c r="AX92" s="99">
        <f ca="1">CONVERT(SUMPRODUCT($EZ92:$GZ92,'General Inputs'!$K$28:$BK$28,'General Inputs'!$K$40:$BK$40)*$M92,$Q$8,'General Inputs'!$E$17)</f>
        <v>854.52355819631623</v>
      </c>
      <c r="AY92" s="97">
        <f ca="1">SUMPRODUCT($CX92:$EX92,'General Inputs'!$K$40:$BK$40)</f>
        <v>50045.205605889409</v>
      </c>
      <c r="AZ92" s="37"/>
      <c r="BA92" s="99">
        <f t="shared" ca="1" si="387"/>
        <v>1037.4465989767655</v>
      </c>
      <c r="BB92" s="101">
        <f t="shared" ca="1" si="388"/>
        <v>1.7823880836928849</v>
      </c>
      <c r="BC92" s="99">
        <f t="shared" ca="1" si="309"/>
        <v>1326</v>
      </c>
      <c r="BD92" s="99">
        <f t="shared" ca="1" si="310"/>
        <v>2363.4465989767655</v>
      </c>
      <c r="BE92" s="99">
        <f t="shared" ca="1" si="311"/>
        <v>1508.9230407804491</v>
      </c>
      <c r="BF92" s="99">
        <f t="shared" ca="1" si="430"/>
        <v>854.52355819631623</v>
      </c>
      <c r="BG92" s="99">
        <f t="shared" si="313"/>
        <v>0</v>
      </c>
      <c r="BH92" s="99">
        <f t="shared" ca="1" si="314"/>
        <v>1326</v>
      </c>
      <c r="BI92" s="37"/>
      <c r="BJ92" s="99">
        <f t="shared" ca="1" si="389"/>
        <v>1634.7761640475401</v>
      </c>
      <c r="BK92" s="101">
        <f t="shared" ca="1" si="390"/>
        <v>2.232862868814133</v>
      </c>
      <c r="BL92" s="99">
        <f t="shared" ca="1" si="315"/>
        <v>1326</v>
      </c>
      <c r="BM92" s="99">
        <f t="shared" ca="1" si="429"/>
        <v>2960.7761640475401</v>
      </c>
      <c r="BN92" s="99">
        <f t="shared" ca="1" si="316"/>
        <v>1508.9230407804491</v>
      </c>
      <c r="BO92" s="99">
        <f t="shared" ca="1" si="317"/>
        <v>854.52355819631623</v>
      </c>
      <c r="BP92" s="99">
        <f t="shared" ca="1" si="318"/>
        <v>597.32956507077472</v>
      </c>
      <c r="BQ92" s="99">
        <f t="shared" si="319"/>
        <v>0</v>
      </c>
      <c r="BR92" s="99">
        <f t="shared" ca="1" si="320"/>
        <v>1326</v>
      </c>
      <c r="BS92" s="37"/>
      <c r="BT92" s="99">
        <f t="shared" ca="1" si="391"/>
        <v>4812.0029589568421</v>
      </c>
      <c r="BU92" s="101">
        <f t="shared" ca="1" si="392"/>
        <v>4.6289615075089303</v>
      </c>
      <c r="BV92" s="101">
        <f t="shared" ca="1" si="321"/>
        <v>1.7282494112389344</v>
      </c>
      <c r="BW92" s="99">
        <f t="shared" ca="1" si="322"/>
        <v>1326</v>
      </c>
      <c r="BX92" s="99">
        <f t="shared" ca="1" si="323"/>
        <v>6138.0029589568421</v>
      </c>
      <c r="BY92" s="99">
        <f t="shared" ca="1" si="324"/>
        <v>5724.8529589568425</v>
      </c>
      <c r="BZ92" s="99">
        <f t="shared" ca="1" si="325"/>
        <v>413.15</v>
      </c>
      <c r="CA92" s="99">
        <f t="shared" ca="1" si="326"/>
        <v>1326</v>
      </c>
      <c r="CB92" s="37"/>
      <c r="CC92" s="99">
        <f t="shared" ca="1" si="393"/>
        <v>1950.2965989767654</v>
      </c>
      <c r="CD92" s="101">
        <f t="shared" ca="1" si="394"/>
        <v>5.720553307459193</v>
      </c>
      <c r="CE92" s="102">
        <f t="shared" ca="1" si="327"/>
        <v>-0.17564970361277593</v>
      </c>
      <c r="CF92" s="99">
        <f t="shared" ca="1" si="328"/>
        <v>413.15</v>
      </c>
      <c r="CG92" s="99">
        <f t="shared" ca="1" si="329"/>
        <v>2363.4465989767655</v>
      </c>
      <c r="CH92" s="99">
        <f t="shared" ca="1" si="330"/>
        <v>1508.9230407804491</v>
      </c>
      <c r="CI92" s="99">
        <f t="shared" ca="1" si="418"/>
        <v>854.52355819631623</v>
      </c>
      <c r="CJ92" s="99">
        <f t="shared" ca="1" si="419"/>
        <v>413.15</v>
      </c>
      <c r="CK92" s="99">
        <f t="shared" si="331"/>
        <v>0</v>
      </c>
      <c r="CL92" s="37"/>
      <c r="CM92" s="99">
        <f t="shared" ca="1" si="395"/>
        <v>-3774.5563599800766</v>
      </c>
      <c r="CN92" s="101">
        <f t="shared" ca="1" si="396"/>
        <v>0.38505139453019016</v>
      </c>
      <c r="CO92" s="126"/>
      <c r="CP92" s="99">
        <f t="shared" ca="1" si="332"/>
        <v>6138.0029589568421</v>
      </c>
      <c r="CQ92" s="99">
        <f t="shared" ca="1" si="333"/>
        <v>2363.4465989767655</v>
      </c>
      <c r="CR92" s="99">
        <f t="shared" ca="1" si="334"/>
        <v>1508.9230407804491</v>
      </c>
      <c r="CS92" s="99">
        <f t="shared" ca="1" si="420"/>
        <v>854.52355819631623</v>
      </c>
      <c r="CT92" s="99">
        <f t="shared" ca="1" si="335"/>
        <v>5724.8529589568425</v>
      </c>
      <c r="CU92" s="99">
        <f t="shared" ca="1" si="336"/>
        <v>413.15</v>
      </c>
      <c r="CV92" s="99">
        <f t="shared" si="337"/>
        <v>0</v>
      </c>
      <c r="CW92" s="37"/>
      <c r="CX92" s="48">
        <f t="shared" ca="1" si="427"/>
        <v>8258.1659999999993</v>
      </c>
      <c r="CY92" s="48">
        <f t="shared" ca="1" si="427"/>
        <v>8258.1659999999993</v>
      </c>
      <c r="CZ92" s="48">
        <f t="shared" ca="1" si="427"/>
        <v>8258.1659999999993</v>
      </c>
      <c r="DA92" s="48">
        <f t="shared" ca="1" si="427"/>
        <v>8258.1659999999993</v>
      </c>
      <c r="DB92" s="48">
        <f t="shared" ca="1" si="427"/>
        <v>8258.1659999999993</v>
      </c>
      <c r="DC92" s="48">
        <f t="shared" ca="1" si="427"/>
        <v>8258.1659999999993</v>
      </c>
      <c r="DD92" s="48">
        <f t="shared" ca="1" si="427"/>
        <v>8258.1659999999993</v>
      </c>
      <c r="DE92" s="48">
        <f t="shared" ca="1" si="427"/>
        <v>8258.1659999999993</v>
      </c>
      <c r="DF92" s="48">
        <f t="shared" ca="1" si="427"/>
        <v>0</v>
      </c>
      <c r="DG92" s="48">
        <f t="shared" ca="1" si="427"/>
        <v>0</v>
      </c>
      <c r="DH92" s="48">
        <f t="shared" ca="1" si="427"/>
        <v>0</v>
      </c>
      <c r="DI92" s="48">
        <f t="shared" ca="1" si="427"/>
        <v>0</v>
      </c>
      <c r="DJ92" s="48">
        <f t="shared" ca="1" si="427"/>
        <v>0</v>
      </c>
      <c r="DK92" s="48">
        <f t="shared" ca="1" si="427"/>
        <v>0</v>
      </c>
      <c r="DL92" s="48">
        <f t="shared" ca="1" si="427"/>
        <v>0</v>
      </c>
      <c r="DM92" s="48">
        <f t="shared" ca="1" si="425"/>
        <v>0</v>
      </c>
      <c r="DN92" s="48">
        <f t="shared" ca="1" si="425"/>
        <v>0</v>
      </c>
      <c r="DO92" s="48">
        <f t="shared" ca="1" si="425"/>
        <v>0</v>
      </c>
      <c r="DP92" s="48">
        <f t="shared" ca="1" si="425"/>
        <v>0</v>
      </c>
      <c r="DQ92" s="48">
        <f t="shared" ca="1" si="425"/>
        <v>0</v>
      </c>
      <c r="DR92" s="48">
        <f t="shared" ca="1" si="425"/>
        <v>0</v>
      </c>
      <c r="DS92" s="48">
        <f t="shared" ca="1" si="425"/>
        <v>0</v>
      </c>
      <c r="DT92" s="48">
        <f t="shared" ca="1" si="425"/>
        <v>0</v>
      </c>
      <c r="DU92" s="48">
        <f t="shared" ca="1" si="425"/>
        <v>0</v>
      </c>
      <c r="DV92" s="48">
        <f t="shared" ca="1" si="425"/>
        <v>0</v>
      </c>
      <c r="DW92" s="48">
        <f t="shared" ca="1" si="425"/>
        <v>0</v>
      </c>
      <c r="DX92" s="48">
        <f t="shared" ca="1" si="425"/>
        <v>0</v>
      </c>
      <c r="DY92" s="48">
        <f t="shared" ca="1" si="425"/>
        <v>0</v>
      </c>
      <c r="DZ92" s="48">
        <f t="shared" ca="1" si="425"/>
        <v>0</v>
      </c>
      <c r="EA92" s="48">
        <f t="shared" ca="1" si="425"/>
        <v>0</v>
      </c>
      <c r="EB92" s="48">
        <f t="shared" ca="1" si="425"/>
        <v>0</v>
      </c>
      <c r="EC92" s="48">
        <f t="shared" ref="EC92:ER107" ca="1" si="433">IF(AND($H92&lt;=EC$9,$H92+$AG92&gt;EC$9),IF(AND($H92+$AH92&lt;=EC$9,$AH92&gt;0),$W92,$S92),0)</f>
        <v>0</v>
      </c>
      <c r="ED92" s="48">
        <f t="shared" ca="1" si="433"/>
        <v>0</v>
      </c>
      <c r="EE92" s="48">
        <f t="shared" ca="1" si="433"/>
        <v>0</v>
      </c>
      <c r="EF92" s="48">
        <f t="shared" ca="1" si="433"/>
        <v>0</v>
      </c>
      <c r="EG92" s="48">
        <f t="shared" ca="1" si="433"/>
        <v>0</v>
      </c>
      <c r="EH92" s="48">
        <f t="shared" ca="1" si="433"/>
        <v>0</v>
      </c>
      <c r="EI92" s="48">
        <f t="shared" ca="1" si="433"/>
        <v>0</v>
      </c>
      <c r="EJ92" s="48">
        <f t="shared" ca="1" si="433"/>
        <v>0</v>
      </c>
      <c r="EK92" s="48">
        <f t="shared" ca="1" si="433"/>
        <v>0</v>
      </c>
      <c r="EL92" s="48">
        <f t="shared" ca="1" si="433"/>
        <v>0</v>
      </c>
      <c r="EM92" s="48">
        <f t="shared" ca="1" si="433"/>
        <v>0</v>
      </c>
      <c r="EN92" s="48">
        <f t="shared" ca="1" si="431"/>
        <v>0</v>
      </c>
      <c r="EO92" s="48">
        <f t="shared" ca="1" si="431"/>
        <v>0</v>
      </c>
      <c r="EP92" s="48">
        <f t="shared" ca="1" si="431"/>
        <v>0</v>
      </c>
      <c r="EQ92" s="48">
        <f t="shared" ca="1" si="422"/>
        <v>0</v>
      </c>
      <c r="ER92" s="48">
        <f t="shared" ca="1" si="422"/>
        <v>0</v>
      </c>
      <c r="ES92" s="48">
        <f t="shared" ca="1" si="410"/>
        <v>0</v>
      </c>
      <c r="ET92" s="48">
        <f t="shared" ca="1" si="400"/>
        <v>0</v>
      </c>
      <c r="EU92" s="48">
        <f t="shared" ca="1" si="400"/>
        <v>0</v>
      </c>
      <c r="EV92" s="48">
        <f t="shared" ca="1" si="400"/>
        <v>0</v>
      </c>
      <c r="EW92" s="48">
        <f t="shared" ca="1" si="400"/>
        <v>0</v>
      </c>
      <c r="EX92" s="48">
        <f t="shared" ca="1" si="400"/>
        <v>0</v>
      </c>
      <c r="EY92" s="68"/>
      <c r="EZ92" s="48">
        <f t="shared" ca="1" si="428"/>
        <v>6.5019999999999989</v>
      </c>
      <c r="FA92" s="48">
        <f t="shared" ca="1" si="428"/>
        <v>6.5019999999999989</v>
      </c>
      <c r="FB92" s="48">
        <f t="shared" ca="1" si="428"/>
        <v>6.5019999999999989</v>
      </c>
      <c r="FC92" s="48">
        <f t="shared" ca="1" si="428"/>
        <v>6.5019999999999989</v>
      </c>
      <c r="FD92" s="48">
        <f t="shared" ca="1" si="428"/>
        <v>6.5019999999999989</v>
      </c>
      <c r="FE92" s="48">
        <f t="shared" ca="1" si="428"/>
        <v>6.5019999999999989</v>
      </c>
      <c r="FF92" s="48">
        <f t="shared" ca="1" si="428"/>
        <v>6.5019999999999989</v>
      </c>
      <c r="FG92" s="48">
        <f t="shared" ca="1" si="428"/>
        <v>6.5019999999999989</v>
      </c>
      <c r="FH92" s="48">
        <f t="shared" ca="1" si="428"/>
        <v>0</v>
      </c>
      <c r="FI92" s="48">
        <f t="shared" ca="1" si="428"/>
        <v>0</v>
      </c>
      <c r="FJ92" s="48">
        <f t="shared" ca="1" si="428"/>
        <v>0</v>
      </c>
      <c r="FK92" s="48">
        <f t="shared" ca="1" si="428"/>
        <v>0</v>
      </c>
      <c r="FL92" s="48">
        <f t="shared" ca="1" si="428"/>
        <v>0</v>
      </c>
      <c r="FM92" s="48">
        <f t="shared" ca="1" si="428"/>
        <v>0</v>
      </c>
      <c r="FN92" s="48">
        <f t="shared" ca="1" si="428"/>
        <v>0</v>
      </c>
      <c r="FO92" s="48">
        <f t="shared" ca="1" si="426"/>
        <v>0</v>
      </c>
      <c r="FP92" s="48">
        <f t="shared" ca="1" si="426"/>
        <v>0</v>
      </c>
      <c r="FQ92" s="48">
        <f t="shared" ca="1" si="426"/>
        <v>0</v>
      </c>
      <c r="FR92" s="48">
        <f t="shared" ca="1" si="426"/>
        <v>0</v>
      </c>
      <c r="FS92" s="48">
        <f t="shared" ca="1" si="426"/>
        <v>0</v>
      </c>
      <c r="FT92" s="48">
        <f t="shared" ca="1" si="426"/>
        <v>0</v>
      </c>
      <c r="FU92" s="48">
        <f t="shared" ca="1" si="426"/>
        <v>0</v>
      </c>
      <c r="FV92" s="48">
        <f t="shared" ca="1" si="426"/>
        <v>0</v>
      </c>
      <c r="FW92" s="48">
        <f t="shared" ca="1" si="426"/>
        <v>0</v>
      </c>
      <c r="FX92" s="48">
        <f t="shared" ca="1" si="426"/>
        <v>0</v>
      </c>
      <c r="FY92" s="48">
        <f t="shared" ca="1" si="426"/>
        <v>0</v>
      </c>
      <c r="FZ92" s="48">
        <f t="shared" ca="1" si="426"/>
        <v>0</v>
      </c>
      <c r="GA92" s="48">
        <f t="shared" ca="1" si="426"/>
        <v>0</v>
      </c>
      <c r="GB92" s="48">
        <f t="shared" ca="1" si="426"/>
        <v>0</v>
      </c>
      <c r="GC92" s="48">
        <f t="shared" ca="1" si="426"/>
        <v>0</v>
      </c>
      <c r="GD92" s="48">
        <f t="shared" ca="1" si="426"/>
        <v>0</v>
      </c>
      <c r="GE92" s="48">
        <f t="shared" ref="GE92:GT107" ca="1" si="434">IF(AND($H92&lt;=GE$9,$H92+$AG92&gt;GE$9),IF(AND($H92+$AH92&lt;=GE$9,$AH92&gt;0),$AE92,$AA92),0)</f>
        <v>0</v>
      </c>
      <c r="GF92" s="48">
        <f t="shared" ca="1" si="434"/>
        <v>0</v>
      </c>
      <c r="GG92" s="48">
        <f t="shared" ca="1" si="434"/>
        <v>0</v>
      </c>
      <c r="GH92" s="48">
        <f t="shared" ca="1" si="434"/>
        <v>0</v>
      </c>
      <c r="GI92" s="48">
        <f t="shared" ca="1" si="434"/>
        <v>0</v>
      </c>
      <c r="GJ92" s="48">
        <f t="shared" ca="1" si="434"/>
        <v>0</v>
      </c>
      <c r="GK92" s="48">
        <f t="shared" ca="1" si="434"/>
        <v>0</v>
      </c>
      <c r="GL92" s="48">
        <f t="shared" ca="1" si="434"/>
        <v>0</v>
      </c>
      <c r="GM92" s="48">
        <f t="shared" ca="1" si="434"/>
        <v>0</v>
      </c>
      <c r="GN92" s="48">
        <f t="shared" ca="1" si="434"/>
        <v>0</v>
      </c>
      <c r="GO92" s="48">
        <f t="shared" ca="1" si="434"/>
        <v>0</v>
      </c>
      <c r="GP92" s="48">
        <f t="shared" ca="1" si="432"/>
        <v>0</v>
      </c>
      <c r="GQ92" s="48">
        <f t="shared" ca="1" si="432"/>
        <v>0</v>
      </c>
      <c r="GR92" s="48">
        <f t="shared" ca="1" si="432"/>
        <v>0</v>
      </c>
      <c r="GS92" s="48">
        <f t="shared" ca="1" si="424"/>
        <v>0</v>
      </c>
      <c r="GT92" s="48">
        <f t="shared" ca="1" si="424"/>
        <v>0</v>
      </c>
      <c r="GU92" s="48">
        <f t="shared" ca="1" si="413"/>
        <v>0</v>
      </c>
      <c r="GV92" s="48">
        <f t="shared" ca="1" si="404"/>
        <v>0</v>
      </c>
      <c r="GW92" s="48">
        <f t="shared" ca="1" si="404"/>
        <v>0</v>
      </c>
      <c r="GX92" s="48">
        <f t="shared" ca="1" si="404"/>
        <v>0</v>
      </c>
      <c r="GY92" s="48">
        <f t="shared" ca="1" si="404"/>
        <v>0</v>
      </c>
      <c r="GZ92" s="48">
        <f t="shared" ca="1" si="404"/>
        <v>0</v>
      </c>
      <c r="HA92" s="68"/>
      <c r="HB92" s="148">
        <f t="shared" ca="1" si="416"/>
        <v>1.7823880836928849</v>
      </c>
      <c r="HC92" s="148">
        <f t="shared" ca="1" si="405"/>
        <v>5.720553307459193</v>
      </c>
      <c r="HD92" s="148">
        <f t="shared" ca="1" si="417"/>
        <v>2.232862868814133</v>
      </c>
      <c r="HE92" s="148">
        <f t="shared" ca="1" si="406"/>
        <v>4.6289615075089303</v>
      </c>
      <c r="HF92" s="148">
        <f t="shared" ca="1" si="407"/>
        <v>0.38505139453019016</v>
      </c>
      <c r="HG92" s="146"/>
      <c r="HH92" s="147"/>
      <c r="HI92" s="147"/>
      <c r="HJ92" s="147"/>
      <c r="HK92" s="148"/>
      <c r="HL92" s="147"/>
      <c r="HM92" s="147"/>
      <c r="HN92" s="147"/>
      <c r="HO92" s="148"/>
      <c r="HP92" s="146"/>
      <c r="HQ92" s="147"/>
      <c r="HR92" s="147"/>
      <c r="HS92" s="147"/>
      <c r="HT92" s="148"/>
      <c r="HU92" s="147"/>
      <c r="HV92" s="147"/>
      <c r="HW92" s="147"/>
      <c r="HX92" s="148"/>
      <c r="HY92" s="149"/>
      <c r="HZ92" s="148"/>
      <c r="IA92" s="148"/>
      <c r="IB92" s="150"/>
      <c r="IC92" s="148"/>
      <c r="ID92" s="150"/>
      <c r="IE92" s="148"/>
      <c r="IF92" s="151"/>
    </row>
    <row r="93" spans="1:240" s="36" customFormat="1" ht="14.45" customHeight="1">
      <c r="A93" s="39"/>
      <c r="B93" s="50" t="str">
        <f t="shared" si="376"/>
        <v>C&amp;I_C&amp;I Prescriptive_Lighting_Fixture Mount Occupancy_2017_Actual</v>
      </c>
      <c r="C93" s="50">
        <f>INDEX('Measure Inputs'!$D:$D,MATCH($B93,'Measure Inputs'!$B:$B,0))</f>
        <v>57</v>
      </c>
      <c r="D93" s="51" t="str">
        <f>'Measure Inputs'!G63</f>
        <v>C&amp;I</v>
      </c>
      <c r="E93" s="51" t="str">
        <f>'Measure Inputs'!H63</f>
        <v>C&amp;I Prescriptive</v>
      </c>
      <c r="F93" s="51" t="str">
        <f>'Measure Inputs'!I63</f>
        <v>Lighting</v>
      </c>
      <c r="G93" s="51" t="str">
        <f>'Measure Inputs'!J63</f>
        <v>Fixture Mount Occupancy</v>
      </c>
      <c r="H93" s="51">
        <f>'Measure Inputs'!K63</f>
        <v>2017</v>
      </c>
      <c r="I93" s="51" t="str">
        <f>'Measure Inputs'!L63</f>
        <v>Actual</v>
      </c>
      <c r="J93" s="37"/>
      <c r="K93" s="98" t="str">
        <f ca="1">INDEX(OFFSET('Measure Inputs'!$O$7,,,InputRows),$C93)</f>
        <v>Units</v>
      </c>
      <c r="L93" s="38">
        <f ca="1">INDEX(OFFSET('Measure Inputs'!$Q$7,,,InputRows),$C93)</f>
        <v>0</v>
      </c>
      <c r="M93" s="165">
        <f>INDEX('General Inputs'!$E$14:$E$15,MATCH(D93,'General Inputs'!$D$14:$D$15,0))</f>
        <v>1.0469999999999999</v>
      </c>
      <c r="N93" s="54">
        <f ca="1">INDEX(OFFSET('Measure Inputs'!$Y$7,,,InputRows),$C93)</f>
        <v>1</v>
      </c>
      <c r="O93" s="54">
        <f ca="1">INDEX(OFFSET('Measure Inputs'!$Z$7,,,InputRows),$C93)</f>
        <v>1</v>
      </c>
      <c r="P93" s="37"/>
      <c r="Q93" s="125">
        <f ca="1">CONVERT(INDEX(OFFSET('Measure Inputs'!$AB$7,,,InputRows),$C93),'Measure Inputs'!$AB$6,Q$8)*$L93</f>
        <v>0</v>
      </c>
      <c r="R93" s="125">
        <f t="shared" ca="1" si="377"/>
        <v>0</v>
      </c>
      <c r="S93" s="125">
        <f t="shared" ca="1" si="378"/>
        <v>0</v>
      </c>
      <c r="T93" s="37"/>
      <c r="U93" s="125">
        <f ca="1">CONVERT(INDEX(OFFSET('Measure Inputs'!$AD$7,,,InputRows),$C93),'Measure Inputs'!$AD$6,U$8)*$L93</f>
        <v>0</v>
      </c>
      <c r="V93" s="125">
        <f t="shared" ca="1" si="379"/>
        <v>0</v>
      </c>
      <c r="W93" s="125">
        <f t="shared" ca="1" si="380"/>
        <v>0</v>
      </c>
      <c r="X93" s="37"/>
      <c r="Y93" s="125">
        <f ca="1">CONVERT(INDEX(OFFSET('Measure Inputs'!$AC$7,,,InputRows),$C93),'Measure Inputs'!$AC$6,Y$8)*$L93</f>
        <v>0</v>
      </c>
      <c r="Z93" s="125">
        <f t="shared" ca="1" si="381"/>
        <v>0</v>
      </c>
      <c r="AA93" s="125">
        <f t="shared" ca="1" si="382"/>
        <v>0</v>
      </c>
      <c r="AB93" s="37"/>
      <c r="AC93" s="125">
        <f ca="1">CONVERT(INDEX(OFFSET('Measure Inputs'!$AE$7,,,InputRows),$C93),'Measure Inputs'!$AE$6,AC$8)*$L93</f>
        <v>0</v>
      </c>
      <c r="AD93" s="125">
        <f t="shared" ca="1" si="383"/>
        <v>0</v>
      </c>
      <c r="AE93" s="125">
        <f t="shared" ca="1" si="384"/>
        <v>0</v>
      </c>
      <c r="AF93" s="37"/>
      <c r="AG93" s="96">
        <f ca="1">INDEX(OFFSET('Measure Inputs'!$R$7,,,InputRows),$C93)</f>
        <v>8</v>
      </c>
      <c r="AH93" s="96">
        <f ca="1">INDEX(OFFSET('Measure Inputs'!$S$7,,,InputRows),$C93)</f>
        <v>0</v>
      </c>
      <c r="AI93" s="96">
        <f t="shared" ca="1" si="385"/>
        <v>0</v>
      </c>
      <c r="AJ93" s="99">
        <f ca="1">INDEX(OFFSET('Measure Inputs'!$T$7,,,InputRows),$C93)*$L93*$N93*$O93</f>
        <v>0</v>
      </c>
      <c r="AK93" s="99">
        <f ca="1">INDEX(OFFSET('Measure Inputs'!$U$7,,,InputRows),$C93)*$L93*$N93*$O93</f>
        <v>0</v>
      </c>
      <c r="AL93" s="99">
        <f ca="1">INDEX(OFFSET('Measure Inputs'!$V$7,,,InputRows),$C93)*$L93*$N93*$O93</f>
        <v>0</v>
      </c>
      <c r="AM93" s="99">
        <f ca="1">INDEX(OFFSET('Measure Inputs'!$W$7,,,InputRows),$C93)*$L93*$N93*$O93</f>
        <v>0</v>
      </c>
      <c r="AN93" s="99">
        <f ca="1">INDEX(OFFSET('Measure Inputs'!$X$7,,,InputRows),$C93)*$L93</f>
        <v>0</v>
      </c>
      <c r="AO93" s="99"/>
      <c r="AP93" s="99">
        <f t="shared" ca="1" si="386"/>
        <v>0</v>
      </c>
      <c r="AQ93" s="37"/>
      <c r="AR93" s="99">
        <f ca="1">SUMPRODUCT(--($CX$9:$EX$9=$H93)*$AJ93,'General Inputs'!$K$40:$BK$40)+SUMPRODUCT(--($CX$9:$EX$9=$H93+$AH93)*-$AK93,'General Inputs'!$K$43:$BK$43)</f>
        <v>0</v>
      </c>
      <c r="AS93" s="99">
        <f ca="1">CONVERT(SUMPRODUCT($CX93:$EX93,'General Inputs'!$K$29:$BK$29,'General Inputs'!$K$40:$BK$40)*$M93,$Q$8,'General Inputs'!$E$17)</f>
        <v>0</v>
      </c>
      <c r="AT93" s="99">
        <f ca="1">SUMPRODUCT(--($CX$9:$EX$9=$H93)*$AN93,'General Inputs'!$K$40:$BK$40)</f>
        <v>0</v>
      </c>
      <c r="AU93" s="99">
        <f>SUMPRODUCT(--($CX$9:$EX$9=$H93)*$AO93,'General Inputs'!$K$40:$BK$40)</f>
        <v>0</v>
      </c>
      <c r="AV93" s="99">
        <f ca="1">CONVERT(SUMPRODUCT($CX93:$EX93,'General Inputs'!$K$40:$BK$40,OFFSET('General Inputs'!$K$34:$BK$34,MATCH($D93,'General Inputs'!$J$34:$J$35,0)-1,)),$Q$8,'General Inputs'!$G$32)</f>
        <v>0</v>
      </c>
      <c r="AW93" s="99">
        <f ca="1">CONVERT(SUMPRODUCT($CX93:$EX93,'General Inputs'!$K$27:$BK$27,'General Inputs'!$K$40:$BK$40)*$M93,$Q$8,'General Inputs'!$E$17)</f>
        <v>0</v>
      </c>
      <c r="AX93" s="99">
        <f ca="1">CONVERT(SUMPRODUCT($EZ93:$GZ93,'General Inputs'!$K$28:$BK$28,'General Inputs'!$K$40:$BK$40)*$M93,$Q$8,'General Inputs'!$E$17)</f>
        <v>0</v>
      </c>
      <c r="AY93" s="97">
        <f ca="1">SUMPRODUCT($CX93:$EX93,'General Inputs'!$K$40:$BK$40)</f>
        <v>0</v>
      </c>
      <c r="AZ93" s="37"/>
      <c r="BA93" s="99">
        <f t="shared" ca="1" si="387"/>
        <v>0</v>
      </c>
      <c r="BB93" s="101" t="e">
        <f t="shared" ca="1" si="388"/>
        <v>#DIV/0!</v>
      </c>
      <c r="BC93" s="99">
        <f t="shared" ca="1" si="309"/>
        <v>0</v>
      </c>
      <c r="BD93" s="99">
        <f t="shared" ca="1" si="310"/>
        <v>0</v>
      </c>
      <c r="BE93" s="99">
        <f t="shared" ca="1" si="311"/>
        <v>0</v>
      </c>
      <c r="BF93" s="99">
        <f t="shared" ca="1" si="430"/>
        <v>0</v>
      </c>
      <c r="BG93" s="99">
        <f t="shared" si="313"/>
        <v>0</v>
      </c>
      <c r="BH93" s="99">
        <f t="shared" ca="1" si="314"/>
        <v>0</v>
      </c>
      <c r="BI93" s="37"/>
      <c r="BJ93" s="99">
        <f t="shared" ca="1" si="389"/>
        <v>0</v>
      </c>
      <c r="BK93" s="101" t="e">
        <f t="shared" ca="1" si="390"/>
        <v>#DIV/0!</v>
      </c>
      <c r="BL93" s="99">
        <f t="shared" ca="1" si="315"/>
        <v>0</v>
      </c>
      <c r="BM93" s="99">
        <f t="shared" ca="1" si="429"/>
        <v>0</v>
      </c>
      <c r="BN93" s="99">
        <f t="shared" ca="1" si="316"/>
        <v>0</v>
      </c>
      <c r="BO93" s="99">
        <f t="shared" ca="1" si="317"/>
        <v>0</v>
      </c>
      <c r="BP93" s="99">
        <f t="shared" ca="1" si="318"/>
        <v>0</v>
      </c>
      <c r="BQ93" s="99">
        <f t="shared" si="319"/>
        <v>0</v>
      </c>
      <c r="BR93" s="99">
        <f t="shared" ca="1" si="320"/>
        <v>0</v>
      </c>
      <c r="BS93" s="37"/>
      <c r="BT93" s="99">
        <f t="shared" ca="1" si="391"/>
        <v>0</v>
      </c>
      <c r="BU93" s="101" t="e">
        <f t="shared" ca="1" si="392"/>
        <v>#DIV/0!</v>
      </c>
      <c r="BV93" s="101" t="e">
        <f t="shared" ca="1" si="321"/>
        <v>#DIV/0!</v>
      </c>
      <c r="BW93" s="99">
        <f t="shared" ca="1" si="322"/>
        <v>0</v>
      </c>
      <c r="BX93" s="99">
        <f t="shared" ca="1" si="323"/>
        <v>0</v>
      </c>
      <c r="BY93" s="99">
        <f t="shared" ca="1" si="324"/>
        <v>0</v>
      </c>
      <c r="BZ93" s="99">
        <f t="shared" ca="1" si="325"/>
        <v>0</v>
      </c>
      <c r="CA93" s="99">
        <f t="shared" ca="1" si="326"/>
        <v>0</v>
      </c>
      <c r="CB93" s="37"/>
      <c r="CC93" s="99">
        <f t="shared" ca="1" si="393"/>
        <v>0</v>
      </c>
      <c r="CD93" s="101" t="e">
        <f t="shared" ca="1" si="394"/>
        <v>#DIV/0!</v>
      </c>
      <c r="CE93" s="102" t="e">
        <f t="shared" ca="1" si="327"/>
        <v>#DIV/0!</v>
      </c>
      <c r="CF93" s="99">
        <f t="shared" ca="1" si="328"/>
        <v>0</v>
      </c>
      <c r="CG93" s="99">
        <f t="shared" ca="1" si="329"/>
        <v>0</v>
      </c>
      <c r="CH93" s="99">
        <f t="shared" ca="1" si="330"/>
        <v>0</v>
      </c>
      <c r="CI93" s="99">
        <f t="shared" ca="1" si="418"/>
        <v>0</v>
      </c>
      <c r="CJ93" s="99">
        <f t="shared" ca="1" si="419"/>
        <v>0</v>
      </c>
      <c r="CK93" s="99">
        <f t="shared" si="331"/>
        <v>0</v>
      </c>
      <c r="CL93" s="37"/>
      <c r="CM93" s="99">
        <f t="shared" ca="1" si="395"/>
        <v>0</v>
      </c>
      <c r="CN93" s="101" t="e">
        <f t="shared" ca="1" si="396"/>
        <v>#DIV/0!</v>
      </c>
      <c r="CO93" s="126"/>
      <c r="CP93" s="99">
        <f t="shared" ca="1" si="332"/>
        <v>0</v>
      </c>
      <c r="CQ93" s="99">
        <f t="shared" ca="1" si="333"/>
        <v>0</v>
      </c>
      <c r="CR93" s="99">
        <f t="shared" ca="1" si="334"/>
        <v>0</v>
      </c>
      <c r="CS93" s="99">
        <f t="shared" ca="1" si="420"/>
        <v>0</v>
      </c>
      <c r="CT93" s="99">
        <f t="shared" ca="1" si="335"/>
        <v>0</v>
      </c>
      <c r="CU93" s="99">
        <f t="shared" ca="1" si="336"/>
        <v>0</v>
      </c>
      <c r="CV93" s="99">
        <f t="shared" si="337"/>
        <v>0</v>
      </c>
      <c r="CW93" s="37"/>
      <c r="CX93" s="48">
        <f t="shared" ca="1" si="427"/>
        <v>0</v>
      </c>
      <c r="CY93" s="48">
        <f t="shared" ca="1" si="427"/>
        <v>0</v>
      </c>
      <c r="CZ93" s="48">
        <f t="shared" ca="1" si="427"/>
        <v>0</v>
      </c>
      <c r="DA93" s="48">
        <f t="shared" ca="1" si="427"/>
        <v>0</v>
      </c>
      <c r="DB93" s="48">
        <f t="shared" ca="1" si="427"/>
        <v>0</v>
      </c>
      <c r="DC93" s="48">
        <f t="shared" ca="1" si="427"/>
        <v>0</v>
      </c>
      <c r="DD93" s="48">
        <f t="shared" ca="1" si="427"/>
        <v>0</v>
      </c>
      <c r="DE93" s="48">
        <f t="shared" ca="1" si="427"/>
        <v>0</v>
      </c>
      <c r="DF93" s="48">
        <f t="shared" ca="1" si="427"/>
        <v>0</v>
      </c>
      <c r="DG93" s="48">
        <f t="shared" ca="1" si="427"/>
        <v>0</v>
      </c>
      <c r="DH93" s="48">
        <f t="shared" ca="1" si="427"/>
        <v>0</v>
      </c>
      <c r="DI93" s="48">
        <f t="shared" ca="1" si="427"/>
        <v>0</v>
      </c>
      <c r="DJ93" s="48">
        <f t="shared" ca="1" si="427"/>
        <v>0</v>
      </c>
      <c r="DK93" s="48">
        <f t="shared" ca="1" si="427"/>
        <v>0</v>
      </c>
      <c r="DL93" s="48">
        <f t="shared" ca="1" si="427"/>
        <v>0</v>
      </c>
      <c r="DM93" s="48">
        <f t="shared" ca="1" si="425"/>
        <v>0</v>
      </c>
      <c r="DN93" s="48">
        <f t="shared" ca="1" si="425"/>
        <v>0</v>
      </c>
      <c r="DO93" s="48">
        <f t="shared" ca="1" si="425"/>
        <v>0</v>
      </c>
      <c r="DP93" s="48">
        <f t="shared" ca="1" si="425"/>
        <v>0</v>
      </c>
      <c r="DQ93" s="48">
        <f t="shared" ca="1" si="425"/>
        <v>0</v>
      </c>
      <c r="DR93" s="48">
        <f t="shared" ca="1" si="425"/>
        <v>0</v>
      </c>
      <c r="DS93" s="48">
        <f t="shared" ca="1" si="425"/>
        <v>0</v>
      </c>
      <c r="DT93" s="48">
        <f t="shared" ca="1" si="425"/>
        <v>0</v>
      </c>
      <c r="DU93" s="48">
        <f t="shared" ca="1" si="425"/>
        <v>0</v>
      </c>
      <c r="DV93" s="48">
        <f t="shared" ca="1" si="425"/>
        <v>0</v>
      </c>
      <c r="DW93" s="48">
        <f t="shared" ca="1" si="425"/>
        <v>0</v>
      </c>
      <c r="DX93" s="48">
        <f t="shared" ca="1" si="425"/>
        <v>0</v>
      </c>
      <c r="DY93" s="48">
        <f t="shared" ca="1" si="425"/>
        <v>0</v>
      </c>
      <c r="DZ93" s="48">
        <f t="shared" ca="1" si="425"/>
        <v>0</v>
      </c>
      <c r="EA93" s="48">
        <f t="shared" ca="1" si="425"/>
        <v>0</v>
      </c>
      <c r="EB93" s="48">
        <f t="shared" ref="EB93:EQ108" ca="1" si="435">IF(AND($H93&lt;=EB$9,$H93+$AG93&gt;EB$9),IF(AND($H93+$AH93&lt;=EB$9,$AH93&gt;0),$W93,$S93),0)</f>
        <v>0</v>
      </c>
      <c r="EC93" s="48">
        <f t="shared" ca="1" si="433"/>
        <v>0</v>
      </c>
      <c r="ED93" s="48">
        <f t="shared" ca="1" si="433"/>
        <v>0</v>
      </c>
      <c r="EE93" s="48">
        <f t="shared" ca="1" si="433"/>
        <v>0</v>
      </c>
      <c r="EF93" s="48">
        <f t="shared" ca="1" si="433"/>
        <v>0</v>
      </c>
      <c r="EG93" s="48">
        <f t="shared" ca="1" si="433"/>
        <v>0</v>
      </c>
      <c r="EH93" s="48">
        <f t="shared" ca="1" si="433"/>
        <v>0</v>
      </c>
      <c r="EI93" s="48">
        <f t="shared" ca="1" si="433"/>
        <v>0</v>
      </c>
      <c r="EJ93" s="48">
        <f t="shared" ca="1" si="433"/>
        <v>0</v>
      </c>
      <c r="EK93" s="48">
        <f t="shared" ca="1" si="433"/>
        <v>0</v>
      </c>
      <c r="EL93" s="48">
        <f t="shared" ca="1" si="433"/>
        <v>0</v>
      </c>
      <c r="EM93" s="48">
        <f t="shared" ca="1" si="433"/>
        <v>0</v>
      </c>
      <c r="EN93" s="48">
        <f t="shared" ca="1" si="431"/>
        <v>0</v>
      </c>
      <c r="EO93" s="48">
        <f t="shared" ca="1" si="431"/>
        <v>0</v>
      </c>
      <c r="EP93" s="48">
        <f t="shared" ca="1" si="431"/>
        <v>0</v>
      </c>
      <c r="EQ93" s="48">
        <f t="shared" ca="1" si="422"/>
        <v>0</v>
      </c>
      <c r="ER93" s="48">
        <f t="shared" ca="1" si="422"/>
        <v>0</v>
      </c>
      <c r="ES93" s="48">
        <f t="shared" ca="1" si="410"/>
        <v>0</v>
      </c>
      <c r="ET93" s="48">
        <f t="shared" ca="1" si="400"/>
        <v>0</v>
      </c>
      <c r="EU93" s="48">
        <f t="shared" ca="1" si="400"/>
        <v>0</v>
      </c>
      <c r="EV93" s="48">
        <f t="shared" ca="1" si="400"/>
        <v>0</v>
      </c>
      <c r="EW93" s="48">
        <f t="shared" ca="1" si="400"/>
        <v>0</v>
      </c>
      <c r="EX93" s="48">
        <f t="shared" ca="1" si="400"/>
        <v>0</v>
      </c>
      <c r="EY93" s="68"/>
      <c r="EZ93" s="48">
        <f t="shared" ca="1" si="428"/>
        <v>0</v>
      </c>
      <c r="FA93" s="48">
        <f t="shared" ca="1" si="428"/>
        <v>0</v>
      </c>
      <c r="FB93" s="48">
        <f t="shared" ca="1" si="428"/>
        <v>0</v>
      </c>
      <c r="FC93" s="48">
        <f t="shared" ca="1" si="428"/>
        <v>0</v>
      </c>
      <c r="FD93" s="48">
        <f t="shared" ca="1" si="428"/>
        <v>0</v>
      </c>
      <c r="FE93" s="48">
        <f t="shared" ca="1" si="428"/>
        <v>0</v>
      </c>
      <c r="FF93" s="48">
        <f t="shared" ca="1" si="428"/>
        <v>0</v>
      </c>
      <c r="FG93" s="48">
        <f t="shared" ca="1" si="428"/>
        <v>0</v>
      </c>
      <c r="FH93" s="48">
        <f t="shared" ca="1" si="428"/>
        <v>0</v>
      </c>
      <c r="FI93" s="48">
        <f t="shared" ca="1" si="428"/>
        <v>0</v>
      </c>
      <c r="FJ93" s="48">
        <f t="shared" ca="1" si="428"/>
        <v>0</v>
      </c>
      <c r="FK93" s="48">
        <f t="shared" ca="1" si="428"/>
        <v>0</v>
      </c>
      <c r="FL93" s="48">
        <f t="shared" ca="1" si="428"/>
        <v>0</v>
      </c>
      <c r="FM93" s="48">
        <f t="shared" ca="1" si="428"/>
        <v>0</v>
      </c>
      <c r="FN93" s="48">
        <f t="shared" ca="1" si="428"/>
        <v>0</v>
      </c>
      <c r="FO93" s="48">
        <f t="shared" ca="1" si="426"/>
        <v>0</v>
      </c>
      <c r="FP93" s="48">
        <f t="shared" ca="1" si="426"/>
        <v>0</v>
      </c>
      <c r="FQ93" s="48">
        <f t="shared" ca="1" si="426"/>
        <v>0</v>
      </c>
      <c r="FR93" s="48">
        <f t="shared" ca="1" si="426"/>
        <v>0</v>
      </c>
      <c r="FS93" s="48">
        <f t="shared" ca="1" si="426"/>
        <v>0</v>
      </c>
      <c r="FT93" s="48">
        <f t="shared" ca="1" si="426"/>
        <v>0</v>
      </c>
      <c r="FU93" s="48">
        <f t="shared" ca="1" si="426"/>
        <v>0</v>
      </c>
      <c r="FV93" s="48">
        <f t="shared" ca="1" si="426"/>
        <v>0</v>
      </c>
      <c r="FW93" s="48">
        <f t="shared" ca="1" si="426"/>
        <v>0</v>
      </c>
      <c r="FX93" s="48">
        <f t="shared" ca="1" si="426"/>
        <v>0</v>
      </c>
      <c r="FY93" s="48">
        <f t="shared" ca="1" si="426"/>
        <v>0</v>
      </c>
      <c r="FZ93" s="48">
        <f t="shared" ca="1" si="426"/>
        <v>0</v>
      </c>
      <c r="GA93" s="48">
        <f t="shared" ca="1" si="426"/>
        <v>0</v>
      </c>
      <c r="GB93" s="48">
        <f t="shared" ca="1" si="426"/>
        <v>0</v>
      </c>
      <c r="GC93" s="48">
        <f t="shared" ca="1" si="426"/>
        <v>0</v>
      </c>
      <c r="GD93" s="48">
        <f t="shared" ref="GD93:GS108" ca="1" si="436">IF(AND($H93&lt;=GD$9,$H93+$AG93&gt;GD$9),IF(AND($H93+$AH93&lt;=GD$9,$AH93&gt;0),$AE93,$AA93),0)</f>
        <v>0</v>
      </c>
      <c r="GE93" s="48">
        <f t="shared" ca="1" si="434"/>
        <v>0</v>
      </c>
      <c r="GF93" s="48">
        <f t="shared" ca="1" si="434"/>
        <v>0</v>
      </c>
      <c r="GG93" s="48">
        <f t="shared" ca="1" si="434"/>
        <v>0</v>
      </c>
      <c r="GH93" s="48">
        <f t="shared" ca="1" si="434"/>
        <v>0</v>
      </c>
      <c r="GI93" s="48">
        <f t="shared" ca="1" si="434"/>
        <v>0</v>
      </c>
      <c r="GJ93" s="48">
        <f t="shared" ca="1" si="434"/>
        <v>0</v>
      </c>
      <c r="GK93" s="48">
        <f t="shared" ca="1" si="434"/>
        <v>0</v>
      </c>
      <c r="GL93" s="48">
        <f t="shared" ca="1" si="434"/>
        <v>0</v>
      </c>
      <c r="GM93" s="48">
        <f t="shared" ca="1" si="434"/>
        <v>0</v>
      </c>
      <c r="GN93" s="48">
        <f t="shared" ca="1" si="434"/>
        <v>0</v>
      </c>
      <c r="GO93" s="48">
        <f t="shared" ca="1" si="434"/>
        <v>0</v>
      </c>
      <c r="GP93" s="48">
        <f t="shared" ca="1" si="432"/>
        <v>0</v>
      </c>
      <c r="GQ93" s="48">
        <f t="shared" ca="1" si="432"/>
        <v>0</v>
      </c>
      <c r="GR93" s="48">
        <f t="shared" ca="1" si="432"/>
        <v>0</v>
      </c>
      <c r="GS93" s="48">
        <f t="shared" ca="1" si="424"/>
        <v>0</v>
      </c>
      <c r="GT93" s="48">
        <f t="shared" ca="1" si="424"/>
        <v>0</v>
      </c>
      <c r="GU93" s="48">
        <f t="shared" ca="1" si="413"/>
        <v>0</v>
      </c>
      <c r="GV93" s="48">
        <f t="shared" ca="1" si="404"/>
        <v>0</v>
      </c>
      <c r="GW93" s="48">
        <f t="shared" ca="1" si="404"/>
        <v>0</v>
      </c>
      <c r="GX93" s="48">
        <f t="shared" ca="1" si="404"/>
        <v>0</v>
      </c>
      <c r="GY93" s="48">
        <f t="shared" ca="1" si="404"/>
        <v>0</v>
      </c>
      <c r="GZ93" s="48">
        <f t="shared" ca="1" si="404"/>
        <v>0</v>
      </c>
      <c r="HA93" s="68"/>
      <c r="HB93" s="148" t="str">
        <f t="shared" ca="1" si="416"/>
        <v>n/a</v>
      </c>
      <c r="HC93" s="148" t="str">
        <f t="shared" ca="1" si="405"/>
        <v>n/a</v>
      </c>
      <c r="HD93" s="148" t="str">
        <f t="shared" ca="1" si="417"/>
        <v>n/a</v>
      </c>
      <c r="HE93" s="148" t="str">
        <f t="shared" ca="1" si="406"/>
        <v>n/a</v>
      </c>
      <c r="HF93" s="148" t="str">
        <f t="shared" ca="1" si="407"/>
        <v>n/a</v>
      </c>
      <c r="HG93" s="146"/>
      <c r="HH93" s="147"/>
      <c r="HI93" s="147"/>
      <c r="HJ93" s="147"/>
      <c r="HK93" s="148"/>
      <c r="HL93" s="147"/>
      <c r="HM93" s="147"/>
      <c r="HN93" s="147"/>
      <c r="HO93" s="148"/>
      <c r="HP93" s="146"/>
      <c r="HQ93" s="147"/>
      <c r="HR93" s="147"/>
      <c r="HS93" s="147"/>
      <c r="HT93" s="148"/>
      <c r="HU93" s="147"/>
      <c r="HV93" s="147"/>
      <c r="HW93" s="147"/>
      <c r="HX93" s="148"/>
      <c r="HY93" s="149"/>
      <c r="HZ93" s="148"/>
      <c r="IA93" s="148"/>
      <c r="IB93" s="150"/>
      <c r="IC93" s="148"/>
      <c r="ID93" s="150"/>
      <c r="IE93" s="148"/>
      <c r="IF93" s="151"/>
    </row>
    <row r="94" spans="1:240" s="36" customFormat="1" ht="14.45" customHeight="1">
      <c r="A94" s="39"/>
      <c r="B94" s="50" t="str">
        <f t="shared" si="376"/>
        <v>C&amp;I_C&amp;I Prescriptive_Lighting_Exit Sign_2017_Actual</v>
      </c>
      <c r="C94" s="50">
        <f>INDEX('Measure Inputs'!$D:$D,MATCH($B94,'Measure Inputs'!$B:$B,0))</f>
        <v>58</v>
      </c>
      <c r="D94" s="51" t="str">
        <f>'Measure Inputs'!G64</f>
        <v>C&amp;I</v>
      </c>
      <c r="E94" s="51" t="str">
        <f>'Measure Inputs'!H64</f>
        <v>C&amp;I Prescriptive</v>
      </c>
      <c r="F94" s="51" t="str">
        <f>'Measure Inputs'!I64</f>
        <v>Lighting</v>
      </c>
      <c r="G94" s="51" t="str">
        <f>'Measure Inputs'!J64</f>
        <v>Exit Sign</v>
      </c>
      <c r="H94" s="51">
        <f>'Measure Inputs'!K64</f>
        <v>2017</v>
      </c>
      <c r="I94" s="51" t="str">
        <f>'Measure Inputs'!L64</f>
        <v>Actual</v>
      </c>
      <c r="J94" s="37"/>
      <c r="K94" s="98" t="str">
        <f ca="1">INDEX(OFFSET('Measure Inputs'!$O$7,,,InputRows),$C94)</f>
        <v>Units</v>
      </c>
      <c r="L94" s="38">
        <f ca="1">INDEX(OFFSET('Measure Inputs'!$Q$7,,,InputRows),$C94)</f>
        <v>30</v>
      </c>
      <c r="M94" s="165">
        <f>INDEX('General Inputs'!$E$14:$E$15,MATCH(D94,'General Inputs'!$D$14:$D$15,0))</f>
        <v>1.0469999999999999</v>
      </c>
      <c r="N94" s="54">
        <f ca="1">INDEX(OFFSET('Measure Inputs'!$Y$7,,,InputRows),$C94)</f>
        <v>1</v>
      </c>
      <c r="O94" s="54">
        <f ca="1">INDEX(OFFSET('Measure Inputs'!$Z$7,,,InputRows),$C94)</f>
        <v>1</v>
      </c>
      <c r="P94" s="37"/>
      <c r="Q94" s="125">
        <f ca="1">CONVERT(INDEX(OFFSET('Measure Inputs'!$AB$7,,,InputRows),$C94),'Measure Inputs'!$AB$6,Q$8)*$L94</f>
        <v>5134.2830000000004</v>
      </c>
      <c r="R94" s="125">
        <f t="shared" ca="1" si="377"/>
        <v>5134.2830000000004</v>
      </c>
      <c r="S94" s="125">
        <f t="shared" ca="1" si="378"/>
        <v>5134.2830000000004</v>
      </c>
      <c r="T94" s="37"/>
      <c r="U94" s="125">
        <f ca="1">CONVERT(INDEX(OFFSET('Measure Inputs'!$AD$7,,,InputRows),$C94),'Measure Inputs'!$AD$6,U$8)*$L94</f>
        <v>0</v>
      </c>
      <c r="V94" s="125">
        <f t="shared" ca="1" si="379"/>
        <v>0</v>
      </c>
      <c r="W94" s="125">
        <f t="shared" ca="1" si="380"/>
        <v>0</v>
      </c>
      <c r="X94" s="37"/>
      <c r="Y94" s="125">
        <f ca="1">CONVERT(INDEX(OFFSET('Measure Inputs'!$AC$7,,,InputRows),$C94),'Measure Inputs'!$AC$6,Y$8)*$L94</f>
        <v>1.282605</v>
      </c>
      <c r="Z94" s="125">
        <f t="shared" ca="1" si="381"/>
        <v>1.282605</v>
      </c>
      <c r="AA94" s="125">
        <f t="shared" ca="1" si="382"/>
        <v>1.282605</v>
      </c>
      <c r="AB94" s="37"/>
      <c r="AC94" s="125">
        <f ca="1">CONVERT(INDEX(OFFSET('Measure Inputs'!$AE$7,,,InputRows),$C94),'Measure Inputs'!$AE$6,AC$8)*$L94</f>
        <v>0</v>
      </c>
      <c r="AD94" s="125">
        <f t="shared" ca="1" si="383"/>
        <v>0</v>
      </c>
      <c r="AE94" s="125">
        <f t="shared" ca="1" si="384"/>
        <v>0</v>
      </c>
      <c r="AF94" s="37"/>
      <c r="AG94" s="96">
        <f ca="1">INDEX(OFFSET('Measure Inputs'!$R$7,,,InputRows),$C94)</f>
        <v>16</v>
      </c>
      <c r="AH94" s="96">
        <f ca="1">INDEX(OFFSET('Measure Inputs'!$S$7,,,InputRows),$C94)</f>
        <v>0</v>
      </c>
      <c r="AI94" s="96">
        <f t="shared" ca="1" si="385"/>
        <v>82148.528000000006</v>
      </c>
      <c r="AJ94" s="99">
        <f ca="1">INDEX(OFFSET('Measure Inputs'!$T$7,,,InputRows),$C94)*$L94*$N94*$O94</f>
        <v>750</v>
      </c>
      <c r="AK94" s="99">
        <f ca="1">INDEX(OFFSET('Measure Inputs'!$U$7,,,InputRows),$C94)*$L94*$N94*$O94</f>
        <v>0</v>
      </c>
      <c r="AL94" s="99">
        <f ca="1">INDEX(OFFSET('Measure Inputs'!$V$7,,,InputRows),$C94)*$L94*$N94*$O94</f>
        <v>0</v>
      </c>
      <c r="AM94" s="99">
        <f ca="1">INDEX(OFFSET('Measure Inputs'!$W$7,,,InputRows),$C94)*$L94*$N94*$O94</f>
        <v>0</v>
      </c>
      <c r="AN94" s="99">
        <f ca="1">INDEX(OFFSET('Measure Inputs'!$X$7,,,InputRows),$C94)*$L94</f>
        <v>222.30500000000001</v>
      </c>
      <c r="AO94" s="99"/>
      <c r="AP94" s="99">
        <f t="shared" ca="1" si="386"/>
        <v>222.30500000000001</v>
      </c>
      <c r="AQ94" s="37"/>
      <c r="AR94" s="99">
        <f ca="1">SUMPRODUCT(--($CX$9:$EX$9=$H94)*$AJ94,'General Inputs'!$K$40:$BK$40)+SUMPRODUCT(--($CX$9:$EX$9=$H94+$AH94)*-$AK94,'General Inputs'!$K$43:$BK$43)</f>
        <v>750</v>
      </c>
      <c r="AS94" s="99">
        <f ca="1">CONVERT(SUMPRODUCT($CX94:$EX94,'General Inputs'!$K$29:$BK$29,'General Inputs'!$K$40:$BK$40)*$M94,$Q$8,'General Inputs'!$E$17)</f>
        <v>559.95563663220014</v>
      </c>
      <c r="AT94" s="99">
        <f ca="1">SUMPRODUCT(--($CX$9:$EX$9=$H94)*$AN94,'General Inputs'!$K$40:$BK$40)</f>
        <v>222.30500000000001</v>
      </c>
      <c r="AU94" s="99">
        <f>SUMPRODUCT(--($CX$9:$EX$9=$H94)*$AO94,'General Inputs'!$K$40:$BK$40)</f>
        <v>0</v>
      </c>
      <c r="AV94" s="99">
        <f ca="1">CONVERT(SUMPRODUCT($CX94:$EX94,'General Inputs'!$K$40:$BK$40,OFFSET('General Inputs'!$K$34:$BK$34,MATCH($D94,'General Inputs'!$J$34:$J$35,0)-1,)),$Q$8,'General Inputs'!$G$32)</f>
        <v>5595.2799671706944</v>
      </c>
      <c r="AW94" s="99">
        <f ca="1">CONVERT(SUMPRODUCT($CX94:$EX94,'General Inputs'!$K$27:$BK$27,'General Inputs'!$K$40:$BK$40)*$M94,$Q$8,'General Inputs'!$E$17)</f>
        <v>1474.77095440012</v>
      </c>
      <c r="AX94" s="99">
        <f ca="1">CONVERT(SUMPRODUCT($EZ94:$GZ94,'General Inputs'!$K$28:$BK$28,'General Inputs'!$K$40:$BK$40)*$M94,$Q$8,'General Inputs'!$E$17)</f>
        <v>264.99110397073088</v>
      </c>
      <c r="AY94" s="97">
        <f ca="1">SUMPRODUCT($CX94:$EX94,'General Inputs'!$K$40:$BK$40)</f>
        <v>46913.959402151522</v>
      </c>
      <c r="AZ94" s="37"/>
      <c r="BA94" s="99">
        <f t="shared" ca="1" si="387"/>
        <v>989.76205837085081</v>
      </c>
      <c r="BB94" s="101">
        <f t="shared" ca="1" si="388"/>
        <v>2.3196827444944677</v>
      </c>
      <c r="BC94" s="99">
        <f t="shared" ca="1" si="309"/>
        <v>750</v>
      </c>
      <c r="BD94" s="99">
        <f t="shared" ca="1" si="310"/>
        <v>1739.7620583708508</v>
      </c>
      <c r="BE94" s="99">
        <f t="shared" ca="1" si="311"/>
        <v>1474.77095440012</v>
      </c>
      <c r="BF94" s="99">
        <f t="shared" ca="1" si="430"/>
        <v>264.99110397073088</v>
      </c>
      <c r="BG94" s="99">
        <f t="shared" si="313"/>
        <v>0</v>
      </c>
      <c r="BH94" s="99">
        <f t="shared" ca="1" si="314"/>
        <v>750</v>
      </c>
      <c r="BI94" s="37"/>
      <c r="BJ94" s="99">
        <f t="shared" ca="1" si="389"/>
        <v>1549.7176950030507</v>
      </c>
      <c r="BK94" s="101">
        <f t="shared" ca="1" si="390"/>
        <v>3.0662902600040676</v>
      </c>
      <c r="BL94" s="99">
        <f t="shared" ca="1" si="315"/>
        <v>750</v>
      </c>
      <c r="BM94" s="99">
        <f t="shared" ca="1" si="429"/>
        <v>2299.7176950030507</v>
      </c>
      <c r="BN94" s="99">
        <f t="shared" ca="1" si="316"/>
        <v>1474.77095440012</v>
      </c>
      <c r="BO94" s="99">
        <f t="shared" ca="1" si="317"/>
        <v>264.99110397073088</v>
      </c>
      <c r="BP94" s="99">
        <f t="shared" ca="1" si="318"/>
        <v>559.95563663220014</v>
      </c>
      <c r="BQ94" s="99">
        <f t="shared" si="319"/>
        <v>0</v>
      </c>
      <c r="BR94" s="99">
        <f t="shared" ca="1" si="320"/>
        <v>750</v>
      </c>
      <c r="BS94" s="37"/>
      <c r="BT94" s="99">
        <f t="shared" ca="1" si="391"/>
        <v>5067.5849671706947</v>
      </c>
      <c r="BU94" s="101">
        <f t="shared" ca="1" si="392"/>
        <v>7.756779956227593</v>
      </c>
      <c r="BV94" s="101">
        <f t="shared" ca="1" si="321"/>
        <v>2.0627116007273445</v>
      </c>
      <c r="BW94" s="99">
        <f t="shared" ca="1" si="322"/>
        <v>750</v>
      </c>
      <c r="BX94" s="99">
        <f t="shared" ca="1" si="323"/>
        <v>5817.5849671706947</v>
      </c>
      <c r="BY94" s="99">
        <f t="shared" ca="1" si="324"/>
        <v>5595.2799671706944</v>
      </c>
      <c r="BZ94" s="99">
        <f t="shared" ca="1" si="325"/>
        <v>222.30500000000001</v>
      </c>
      <c r="CA94" s="99">
        <f t="shared" ca="1" si="326"/>
        <v>750</v>
      </c>
      <c r="CB94" s="37"/>
      <c r="CC94" s="99">
        <f t="shared" ca="1" si="393"/>
        <v>1517.4570583708507</v>
      </c>
      <c r="CD94" s="101">
        <f t="shared" ca="1" si="394"/>
        <v>7.8260140724268492</v>
      </c>
      <c r="CE94" s="102">
        <f t="shared" ca="1" si="327"/>
        <v>-0.10082060174192772</v>
      </c>
      <c r="CF94" s="99">
        <f t="shared" ca="1" si="328"/>
        <v>222.30500000000001</v>
      </c>
      <c r="CG94" s="99">
        <f t="shared" ca="1" si="329"/>
        <v>1739.7620583708508</v>
      </c>
      <c r="CH94" s="99">
        <f t="shared" ca="1" si="330"/>
        <v>1474.77095440012</v>
      </c>
      <c r="CI94" s="99">
        <f t="shared" ca="1" si="418"/>
        <v>264.99110397073088</v>
      </c>
      <c r="CJ94" s="99">
        <f t="shared" ca="1" si="419"/>
        <v>222.30500000000001</v>
      </c>
      <c r="CK94" s="99">
        <f t="shared" si="331"/>
        <v>0</v>
      </c>
      <c r="CL94" s="37"/>
      <c r="CM94" s="99">
        <f t="shared" ca="1" si="395"/>
        <v>-4077.8229087998438</v>
      </c>
      <c r="CN94" s="101">
        <f t="shared" ca="1" si="396"/>
        <v>0.29905228169223647</v>
      </c>
      <c r="CO94" s="126"/>
      <c r="CP94" s="99">
        <f t="shared" ca="1" si="332"/>
        <v>5817.5849671706947</v>
      </c>
      <c r="CQ94" s="99">
        <f t="shared" ca="1" si="333"/>
        <v>1739.7620583708508</v>
      </c>
      <c r="CR94" s="99">
        <f t="shared" ca="1" si="334"/>
        <v>1474.77095440012</v>
      </c>
      <c r="CS94" s="99">
        <f t="shared" ca="1" si="420"/>
        <v>264.99110397073088</v>
      </c>
      <c r="CT94" s="99">
        <f t="shared" ca="1" si="335"/>
        <v>5595.2799671706944</v>
      </c>
      <c r="CU94" s="99">
        <f t="shared" ca="1" si="336"/>
        <v>222.30500000000001</v>
      </c>
      <c r="CV94" s="99">
        <f t="shared" si="337"/>
        <v>0</v>
      </c>
      <c r="CW94" s="37"/>
      <c r="CX94" s="48">
        <f t="shared" ref="CX94:DM109" ca="1" si="437">IF(AND($H94&lt;=CX$9,$H94+$AG94&gt;CX$9),IF(AND($H94+$AH94&lt;=CX$9,$AH94&gt;0),$W94,$S94),0)</f>
        <v>5134.2830000000004</v>
      </c>
      <c r="CY94" s="48">
        <f t="shared" ca="1" si="437"/>
        <v>5134.2830000000004</v>
      </c>
      <c r="CZ94" s="48">
        <f t="shared" ca="1" si="437"/>
        <v>5134.2830000000004</v>
      </c>
      <c r="DA94" s="48">
        <f t="shared" ca="1" si="437"/>
        <v>5134.2830000000004</v>
      </c>
      <c r="DB94" s="48">
        <f t="shared" ca="1" si="437"/>
        <v>5134.2830000000004</v>
      </c>
      <c r="DC94" s="48">
        <f t="shared" ca="1" si="437"/>
        <v>5134.2830000000004</v>
      </c>
      <c r="DD94" s="48">
        <f t="shared" ca="1" si="437"/>
        <v>5134.2830000000004</v>
      </c>
      <c r="DE94" s="48">
        <f t="shared" ca="1" si="437"/>
        <v>5134.2830000000004</v>
      </c>
      <c r="DF94" s="48">
        <f t="shared" ca="1" si="437"/>
        <v>5134.2830000000004</v>
      </c>
      <c r="DG94" s="48">
        <f t="shared" ca="1" si="437"/>
        <v>5134.2830000000004</v>
      </c>
      <c r="DH94" s="48">
        <f t="shared" ca="1" si="437"/>
        <v>5134.2830000000004</v>
      </c>
      <c r="DI94" s="48">
        <f t="shared" ca="1" si="437"/>
        <v>5134.2830000000004</v>
      </c>
      <c r="DJ94" s="48">
        <f t="shared" ca="1" si="437"/>
        <v>5134.2830000000004</v>
      </c>
      <c r="DK94" s="48">
        <f t="shared" ca="1" si="437"/>
        <v>5134.2830000000004</v>
      </c>
      <c r="DL94" s="48">
        <f t="shared" ca="1" si="437"/>
        <v>5134.2830000000004</v>
      </c>
      <c r="DM94" s="48">
        <f t="shared" ca="1" si="437"/>
        <v>5134.2830000000004</v>
      </c>
      <c r="DN94" s="48">
        <f t="shared" ref="DN94:EC109" ca="1" si="438">IF(AND($H94&lt;=DN$9,$H94+$AG94&gt;DN$9),IF(AND($H94+$AH94&lt;=DN$9,$AH94&gt;0),$W94,$S94),0)</f>
        <v>0</v>
      </c>
      <c r="DO94" s="48">
        <f t="shared" ca="1" si="438"/>
        <v>0</v>
      </c>
      <c r="DP94" s="48">
        <f t="shared" ca="1" si="438"/>
        <v>0</v>
      </c>
      <c r="DQ94" s="48">
        <f t="shared" ca="1" si="438"/>
        <v>0</v>
      </c>
      <c r="DR94" s="48">
        <f t="shared" ca="1" si="438"/>
        <v>0</v>
      </c>
      <c r="DS94" s="48">
        <f t="shared" ca="1" si="438"/>
        <v>0</v>
      </c>
      <c r="DT94" s="48">
        <f t="shared" ca="1" si="438"/>
        <v>0</v>
      </c>
      <c r="DU94" s="48">
        <f t="shared" ca="1" si="438"/>
        <v>0</v>
      </c>
      <c r="DV94" s="48">
        <f t="shared" ca="1" si="438"/>
        <v>0</v>
      </c>
      <c r="DW94" s="48">
        <f t="shared" ca="1" si="438"/>
        <v>0</v>
      </c>
      <c r="DX94" s="48">
        <f t="shared" ca="1" si="438"/>
        <v>0</v>
      </c>
      <c r="DY94" s="48">
        <f t="shared" ca="1" si="438"/>
        <v>0</v>
      </c>
      <c r="DZ94" s="48">
        <f t="shared" ca="1" si="438"/>
        <v>0</v>
      </c>
      <c r="EA94" s="48">
        <f t="shared" ca="1" si="438"/>
        <v>0</v>
      </c>
      <c r="EB94" s="48">
        <f t="shared" ca="1" si="435"/>
        <v>0</v>
      </c>
      <c r="EC94" s="48">
        <f t="shared" ca="1" si="433"/>
        <v>0</v>
      </c>
      <c r="ED94" s="48">
        <f t="shared" ca="1" si="433"/>
        <v>0</v>
      </c>
      <c r="EE94" s="48">
        <f t="shared" ca="1" si="433"/>
        <v>0</v>
      </c>
      <c r="EF94" s="48">
        <f t="shared" ca="1" si="433"/>
        <v>0</v>
      </c>
      <c r="EG94" s="48">
        <f t="shared" ca="1" si="433"/>
        <v>0</v>
      </c>
      <c r="EH94" s="48">
        <f t="shared" ca="1" si="433"/>
        <v>0</v>
      </c>
      <c r="EI94" s="48">
        <f t="shared" ca="1" si="433"/>
        <v>0</v>
      </c>
      <c r="EJ94" s="48">
        <f t="shared" ca="1" si="433"/>
        <v>0</v>
      </c>
      <c r="EK94" s="48">
        <f t="shared" ca="1" si="433"/>
        <v>0</v>
      </c>
      <c r="EL94" s="48">
        <f t="shared" ca="1" si="433"/>
        <v>0</v>
      </c>
      <c r="EM94" s="48">
        <f t="shared" ca="1" si="433"/>
        <v>0</v>
      </c>
      <c r="EN94" s="48">
        <f t="shared" ca="1" si="431"/>
        <v>0</v>
      </c>
      <c r="EO94" s="48">
        <f t="shared" ca="1" si="431"/>
        <v>0</v>
      </c>
      <c r="EP94" s="48">
        <f t="shared" ca="1" si="431"/>
        <v>0</v>
      </c>
      <c r="EQ94" s="48">
        <f t="shared" ca="1" si="422"/>
        <v>0</v>
      </c>
      <c r="ER94" s="48">
        <f t="shared" ca="1" si="422"/>
        <v>0</v>
      </c>
      <c r="ES94" s="48">
        <f t="shared" ca="1" si="410"/>
        <v>0</v>
      </c>
      <c r="ET94" s="48">
        <f t="shared" ca="1" si="400"/>
        <v>0</v>
      </c>
      <c r="EU94" s="48">
        <f t="shared" ca="1" si="400"/>
        <v>0</v>
      </c>
      <c r="EV94" s="48">
        <f t="shared" ca="1" si="400"/>
        <v>0</v>
      </c>
      <c r="EW94" s="48">
        <f t="shared" ca="1" si="400"/>
        <v>0</v>
      </c>
      <c r="EX94" s="48">
        <f t="shared" ca="1" si="400"/>
        <v>0</v>
      </c>
      <c r="EY94" s="68"/>
      <c r="EZ94" s="48">
        <f t="shared" ref="EZ94:FO109" ca="1" si="439">IF(AND($H94&lt;=EZ$9,$H94+$AG94&gt;EZ$9),IF(AND($H94+$AH94&lt;=EZ$9,$AH94&gt;0),$AE94,$AA94),0)</f>
        <v>1.282605</v>
      </c>
      <c r="FA94" s="48">
        <f t="shared" ca="1" si="439"/>
        <v>1.282605</v>
      </c>
      <c r="FB94" s="48">
        <f t="shared" ca="1" si="439"/>
        <v>1.282605</v>
      </c>
      <c r="FC94" s="48">
        <f t="shared" ca="1" si="439"/>
        <v>1.282605</v>
      </c>
      <c r="FD94" s="48">
        <f t="shared" ca="1" si="439"/>
        <v>1.282605</v>
      </c>
      <c r="FE94" s="48">
        <f t="shared" ca="1" si="439"/>
        <v>1.282605</v>
      </c>
      <c r="FF94" s="48">
        <f t="shared" ca="1" si="439"/>
        <v>1.282605</v>
      </c>
      <c r="FG94" s="48">
        <f t="shared" ca="1" si="439"/>
        <v>1.282605</v>
      </c>
      <c r="FH94" s="48">
        <f t="shared" ca="1" si="439"/>
        <v>1.282605</v>
      </c>
      <c r="FI94" s="48">
        <f t="shared" ca="1" si="439"/>
        <v>1.282605</v>
      </c>
      <c r="FJ94" s="48">
        <f t="shared" ca="1" si="439"/>
        <v>1.282605</v>
      </c>
      <c r="FK94" s="48">
        <f t="shared" ca="1" si="439"/>
        <v>1.282605</v>
      </c>
      <c r="FL94" s="48">
        <f t="shared" ca="1" si="439"/>
        <v>1.282605</v>
      </c>
      <c r="FM94" s="48">
        <f t="shared" ca="1" si="439"/>
        <v>1.282605</v>
      </c>
      <c r="FN94" s="48">
        <f t="shared" ca="1" si="439"/>
        <v>1.282605</v>
      </c>
      <c r="FO94" s="48">
        <f t="shared" ca="1" si="439"/>
        <v>1.282605</v>
      </c>
      <c r="FP94" s="48">
        <f t="shared" ref="FP94:GE109" ca="1" si="440">IF(AND($H94&lt;=FP$9,$H94+$AG94&gt;FP$9),IF(AND($H94+$AH94&lt;=FP$9,$AH94&gt;0),$AE94,$AA94),0)</f>
        <v>0</v>
      </c>
      <c r="FQ94" s="48">
        <f t="shared" ca="1" si="440"/>
        <v>0</v>
      </c>
      <c r="FR94" s="48">
        <f t="shared" ca="1" si="440"/>
        <v>0</v>
      </c>
      <c r="FS94" s="48">
        <f t="shared" ca="1" si="440"/>
        <v>0</v>
      </c>
      <c r="FT94" s="48">
        <f t="shared" ca="1" si="440"/>
        <v>0</v>
      </c>
      <c r="FU94" s="48">
        <f t="shared" ca="1" si="440"/>
        <v>0</v>
      </c>
      <c r="FV94" s="48">
        <f t="shared" ca="1" si="440"/>
        <v>0</v>
      </c>
      <c r="FW94" s="48">
        <f t="shared" ca="1" si="440"/>
        <v>0</v>
      </c>
      <c r="FX94" s="48">
        <f t="shared" ca="1" si="440"/>
        <v>0</v>
      </c>
      <c r="FY94" s="48">
        <f t="shared" ca="1" si="440"/>
        <v>0</v>
      </c>
      <c r="FZ94" s="48">
        <f t="shared" ca="1" si="440"/>
        <v>0</v>
      </c>
      <c r="GA94" s="48">
        <f t="shared" ca="1" si="440"/>
        <v>0</v>
      </c>
      <c r="GB94" s="48">
        <f t="shared" ca="1" si="440"/>
        <v>0</v>
      </c>
      <c r="GC94" s="48">
        <f t="shared" ca="1" si="440"/>
        <v>0</v>
      </c>
      <c r="GD94" s="48">
        <f t="shared" ca="1" si="436"/>
        <v>0</v>
      </c>
      <c r="GE94" s="48">
        <f t="shared" ca="1" si="434"/>
        <v>0</v>
      </c>
      <c r="GF94" s="48">
        <f t="shared" ca="1" si="434"/>
        <v>0</v>
      </c>
      <c r="GG94" s="48">
        <f t="shared" ca="1" si="434"/>
        <v>0</v>
      </c>
      <c r="GH94" s="48">
        <f t="shared" ca="1" si="434"/>
        <v>0</v>
      </c>
      <c r="GI94" s="48">
        <f t="shared" ca="1" si="434"/>
        <v>0</v>
      </c>
      <c r="GJ94" s="48">
        <f t="shared" ca="1" si="434"/>
        <v>0</v>
      </c>
      <c r="GK94" s="48">
        <f t="shared" ca="1" si="434"/>
        <v>0</v>
      </c>
      <c r="GL94" s="48">
        <f t="shared" ca="1" si="434"/>
        <v>0</v>
      </c>
      <c r="GM94" s="48">
        <f t="shared" ca="1" si="434"/>
        <v>0</v>
      </c>
      <c r="GN94" s="48">
        <f t="shared" ca="1" si="434"/>
        <v>0</v>
      </c>
      <c r="GO94" s="48">
        <f t="shared" ca="1" si="434"/>
        <v>0</v>
      </c>
      <c r="GP94" s="48">
        <f t="shared" ca="1" si="432"/>
        <v>0</v>
      </c>
      <c r="GQ94" s="48">
        <f t="shared" ca="1" si="432"/>
        <v>0</v>
      </c>
      <c r="GR94" s="48">
        <f t="shared" ca="1" si="432"/>
        <v>0</v>
      </c>
      <c r="GS94" s="48">
        <f t="shared" ca="1" si="424"/>
        <v>0</v>
      </c>
      <c r="GT94" s="48">
        <f t="shared" ca="1" si="424"/>
        <v>0</v>
      </c>
      <c r="GU94" s="48">
        <f t="shared" ca="1" si="413"/>
        <v>0</v>
      </c>
      <c r="GV94" s="48">
        <f t="shared" ca="1" si="404"/>
        <v>0</v>
      </c>
      <c r="GW94" s="48">
        <f t="shared" ca="1" si="404"/>
        <v>0</v>
      </c>
      <c r="GX94" s="48">
        <f t="shared" ca="1" si="404"/>
        <v>0</v>
      </c>
      <c r="GY94" s="48">
        <f t="shared" ca="1" si="404"/>
        <v>0</v>
      </c>
      <c r="GZ94" s="48">
        <f t="shared" ca="1" si="404"/>
        <v>0</v>
      </c>
      <c r="HA94" s="68"/>
      <c r="HB94" s="148">
        <f t="shared" ca="1" si="416"/>
        <v>2.3196827444944677</v>
      </c>
      <c r="HC94" s="148">
        <f t="shared" ca="1" si="405"/>
        <v>7.8260140724268492</v>
      </c>
      <c r="HD94" s="148">
        <f t="shared" ca="1" si="417"/>
        <v>3.0662902600040676</v>
      </c>
      <c r="HE94" s="148">
        <f t="shared" ca="1" si="406"/>
        <v>7.756779956227593</v>
      </c>
      <c r="HF94" s="148">
        <f t="shared" ca="1" si="407"/>
        <v>0.29905228169223647</v>
      </c>
      <c r="HG94" s="146"/>
      <c r="HH94" s="147"/>
      <c r="HI94" s="147"/>
      <c r="HJ94" s="147"/>
      <c r="HK94" s="148"/>
      <c r="HL94" s="147"/>
      <c r="HM94" s="147"/>
      <c r="HN94" s="147"/>
      <c r="HO94" s="148"/>
      <c r="HP94" s="146"/>
      <c r="HQ94" s="147"/>
      <c r="HR94" s="147"/>
      <c r="HS94" s="147"/>
      <c r="HT94" s="148"/>
      <c r="HU94" s="147"/>
      <c r="HV94" s="147"/>
      <c r="HW94" s="147"/>
      <c r="HX94" s="148"/>
      <c r="HY94" s="149"/>
      <c r="HZ94" s="148"/>
      <c r="IA94" s="148"/>
      <c r="IB94" s="150"/>
      <c r="IC94" s="148"/>
      <c r="ID94" s="150"/>
      <c r="IE94" s="148"/>
      <c r="IF94" s="151"/>
    </row>
    <row r="95" spans="1:240" s="36" customFormat="1" ht="14.45" customHeight="1">
      <c r="A95" s="39"/>
      <c r="B95" s="50" t="str">
        <f t="shared" si="376"/>
        <v>C&amp;I_C&amp;I Prescriptive_Lighting_LED wall mounted area lights (wallpacks) (&lt;30W)_2017_Actual</v>
      </c>
      <c r="C95" s="50">
        <f>INDEX('Measure Inputs'!$D:$D,MATCH($B95,'Measure Inputs'!$B:$B,0))</f>
        <v>59</v>
      </c>
      <c r="D95" s="51" t="str">
        <f>'Measure Inputs'!G65</f>
        <v>C&amp;I</v>
      </c>
      <c r="E95" s="51" t="str">
        <f>'Measure Inputs'!H65</f>
        <v>C&amp;I Prescriptive</v>
      </c>
      <c r="F95" s="51" t="str">
        <f>'Measure Inputs'!I65</f>
        <v>Lighting</v>
      </c>
      <c r="G95" s="51" t="str">
        <f>'Measure Inputs'!J65</f>
        <v>LED wall mounted area lights (wallpacks) (&lt;30W)</v>
      </c>
      <c r="H95" s="51">
        <f>'Measure Inputs'!K65</f>
        <v>2017</v>
      </c>
      <c r="I95" s="51" t="str">
        <f>'Measure Inputs'!L65</f>
        <v>Actual</v>
      </c>
      <c r="J95" s="37"/>
      <c r="K95" s="98" t="str">
        <f ca="1">INDEX(OFFSET('Measure Inputs'!$O$7,,,InputRows),$C95)</f>
        <v>Units</v>
      </c>
      <c r="L95" s="38">
        <f ca="1">INDEX(OFFSET('Measure Inputs'!$Q$7,,,InputRows),$C95)</f>
        <v>0</v>
      </c>
      <c r="M95" s="165">
        <f>INDEX('General Inputs'!$E$14:$E$15,MATCH(D95,'General Inputs'!$D$14:$D$15,0))</f>
        <v>1.0469999999999999</v>
      </c>
      <c r="N95" s="54">
        <f ca="1">INDEX(OFFSET('Measure Inputs'!$Y$7,,,InputRows),$C95)</f>
        <v>1</v>
      </c>
      <c r="O95" s="54">
        <f ca="1">INDEX(OFFSET('Measure Inputs'!$Z$7,,,InputRows),$C95)</f>
        <v>1</v>
      </c>
      <c r="P95" s="37"/>
      <c r="Q95" s="125">
        <f ca="1">CONVERT(INDEX(OFFSET('Measure Inputs'!$AB$7,,,InputRows),$C95),'Measure Inputs'!$AB$6,Q$8)*$L95</f>
        <v>0</v>
      </c>
      <c r="R95" s="125">
        <f t="shared" ca="1" si="377"/>
        <v>0</v>
      </c>
      <c r="S95" s="125">
        <f t="shared" ca="1" si="378"/>
        <v>0</v>
      </c>
      <c r="T95" s="37"/>
      <c r="U95" s="125">
        <f ca="1">CONVERT(INDEX(OFFSET('Measure Inputs'!$AD$7,,,InputRows),$C95),'Measure Inputs'!$AD$6,U$8)*$L95</f>
        <v>0</v>
      </c>
      <c r="V95" s="125">
        <f t="shared" ca="1" si="379"/>
        <v>0</v>
      </c>
      <c r="W95" s="125">
        <f t="shared" ca="1" si="380"/>
        <v>0</v>
      </c>
      <c r="X95" s="37"/>
      <c r="Y95" s="125">
        <f ca="1">CONVERT(INDEX(OFFSET('Measure Inputs'!$AC$7,,,InputRows),$C95),'Measure Inputs'!$AC$6,Y$8)*$L95</f>
        <v>0</v>
      </c>
      <c r="Z95" s="125">
        <f t="shared" ca="1" si="381"/>
        <v>0</v>
      </c>
      <c r="AA95" s="125">
        <f t="shared" ca="1" si="382"/>
        <v>0</v>
      </c>
      <c r="AB95" s="37"/>
      <c r="AC95" s="125">
        <f ca="1">CONVERT(INDEX(OFFSET('Measure Inputs'!$AE$7,,,InputRows),$C95),'Measure Inputs'!$AE$6,AC$8)*$L95</f>
        <v>0</v>
      </c>
      <c r="AD95" s="125">
        <f t="shared" ca="1" si="383"/>
        <v>0</v>
      </c>
      <c r="AE95" s="125">
        <f t="shared" ca="1" si="384"/>
        <v>0</v>
      </c>
      <c r="AF95" s="37"/>
      <c r="AG95" s="96">
        <f ca="1">INDEX(OFFSET('Measure Inputs'!$R$7,,,InputRows),$C95)</f>
        <v>10</v>
      </c>
      <c r="AH95" s="96">
        <f ca="1">INDEX(OFFSET('Measure Inputs'!$S$7,,,InputRows),$C95)</f>
        <v>0</v>
      </c>
      <c r="AI95" s="96">
        <f t="shared" ca="1" si="385"/>
        <v>0</v>
      </c>
      <c r="AJ95" s="99">
        <f ca="1">INDEX(OFFSET('Measure Inputs'!$T$7,,,InputRows),$C95)*$L95*$N95*$O95</f>
        <v>0</v>
      </c>
      <c r="AK95" s="99">
        <f ca="1">INDEX(OFFSET('Measure Inputs'!$U$7,,,InputRows),$C95)*$L95*$N95*$O95</f>
        <v>0</v>
      </c>
      <c r="AL95" s="99">
        <f ca="1">INDEX(OFFSET('Measure Inputs'!$V$7,,,InputRows),$C95)*$L95*$N95*$O95</f>
        <v>0</v>
      </c>
      <c r="AM95" s="99">
        <f ca="1">INDEX(OFFSET('Measure Inputs'!$W$7,,,InputRows),$C95)*$L95*$N95*$O95</f>
        <v>0</v>
      </c>
      <c r="AN95" s="99">
        <f ca="1">INDEX(OFFSET('Measure Inputs'!$X$7,,,InputRows),$C95)*$L95</f>
        <v>0</v>
      </c>
      <c r="AO95" s="99"/>
      <c r="AP95" s="99">
        <f t="shared" ca="1" si="386"/>
        <v>0</v>
      </c>
      <c r="AQ95" s="37"/>
      <c r="AR95" s="99">
        <f ca="1">SUMPRODUCT(--($CX$9:$EX$9=$H95)*$AJ95,'General Inputs'!$K$40:$BK$40)+SUMPRODUCT(--($CX$9:$EX$9=$H95+$AH95)*-$AK95,'General Inputs'!$K$43:$BK$43)</f>
        <v>0</v>
      </c>
      <c r="AS95" s="99">
        <f ca="1">CONVERT(SUMPRODUCT($CX95:$EX95,'General Inputs'!$K$29:$BK$29,'General Inputs'!$K$40:$BK$40)*$M95,$Q$8,'General Inputs'!$E$17)</f>
        <v>0</v>
      </c>
      <c r="AT95" s="99">
        <f ca="1">SUMPRODUCT(--($CX$9:$EX$9=$H95)*$AN95,'General Inputs'!$K$40:$BK$40)</f>
        <v>0</v>
      </c>
      <c r="AU95" s="99">
        <f>SUMPRODUCT(--($CX$9:$EX$9=$H95)*$AO95,'General Inputs'!$K$40:$BK$40)</f>
        <v>0</v>
      </c>
      <c r="AV95" s="99">
        <f ca="1">CONVERT(SUMPRODUCT($CX95:$EX95,'General Inputs'!$K$40:$BK$40,OFFSET('General Inputs'!$K$34:$BK$34,MATCH($D95,'General Inputs'!$J$34:$J$35,0)-1,)),$Q$8,'General Inputs'!$G$32)</f>
        <v>0</v>
      </c>
      <c r="AW95" s="99">
        <f ca="1">CONVERT(SUMPRODUCT($CX95:$EX95,'General Inputs'!$K$27:$BK$27,'General Inputs'!$K$40:$BK$40)*$M95,$Q$8,'General Inputs'!$E$17)</f>
        <v>0</v>
      </c>
      <c r="AX95" s="99">
        <f ca="1">CONVERT(SUMPRODUCT($EZ95:$GZ95,'General Inputs'!$K$28:$BK$28,'General Inputs'!$K$40:$BK$40)*$M95,$Q$8,'General Inputs'!$E$17)</f>
        <v>0</v>
      </c>
      <c r="AY95" s="97">
        <f ca="1">SUMPRODUCT($CX95:$EX95,'General Inputs'!$K$40:$BK$40)</f>
        <v>0</v>
      </c>
      <c r="AZ95" s="37"/>
      <c r="BA95" s="99">
        <f t="shared" ca="1" si="387"/>
        <v>0</v>
      </c>
      <c r="BB95" s="101" t="e">
        <f t="shared" ca="1" si="388"/>
        <v>#DIV/0!</v>
      </c>
      <c r="BC95" s="99">
        <f t="shared" ca="1" si="309"/>
        <v>0</v>
      </c>
      <c r="BD95" s="99">
        <f t="shared" ca="1" si="310"/>
        <v>0</v>
      </c>
      <c r="BE95" s="99">
        <f t="shared" ca="1" si="311"/>
        <v>0</v>
      </c>
      <c r="BF95" s="99">
        <f t="shared" ca="1" si="430"/>
        <v>0</v>
      </c>
      <c r="BG95" s="99">
        <f t="shared" si="313"/>
        <v>0</v>
      </c>
      <c r="BH95" s="99">
        <f t="shared" ca="1" si="314"/>
        <v>0</v>
      </c>
      <c r="BI95" s="37"/>
      <c r="BJ95" s="99">
        <f t="shared" ca="1" si="389"/>
        <v>0</v>
      </c>
      <c r="BK95" s="101" t="e">
        <f t="shared" ca="1" si="390"/>
        <v>#DIV/0!</v>
      </c>
      <c r="BL95" s="99">
        <f t="shared" ca="1" si="315"/>
        <v>0</v>
      </c>
      <c r="BM95" s="99">
        <f t="shared" ca="1" si="429"/>
        <v>0</v>
      </c>
      <c r="BN95" s="99">
        <f t="shared" ca="1" si="316"/>
        <v>0</v>
      </c>
      <c r="BO95" s="99">
        <f t="shared" ca="1" si="317"/>
        <v>0</v>
      </c>
      <c r="BP95" s="99">
        <f t="shared" ca="1" si="318"/>
        <v>0</v>
      </c>
      <c r="BQ95" s="99">
        <f t="shared" si="319"/>
        <v>0</v>
      </c>
      <c r="BR95" s="99">
        <f t="shared" ca="1" si="320"/>
        <v>0</v>
      </c>
      <c r="BS95" s="37"/>
      <c r="BT95" s="99">
        <f t="shared" ca="1" si="391"/>
        <v>0</v>
      </c>
      <c r="BU95" s="101" t="e">
        <f t="shared" ca="1" si="392"/>
        <v>#DIV/0!</v>
      </c>
      <c r="BV95" s="101" t="e">
        <f t="shared" ca="1" si="321"/>
        <v>#DIV/0!</v>
      </c>
      <c r="BW95" s="99">
        <f t="shared" ca="1" si="322"/>
        <v>0</v>
      </c>
      <c r="BX95" s="99">
        <f t="shared" ca="1" si="323"/>
        <v>0</v>
      </c>
      <c r="BY95" s="99">
        <f t="shared" ca="1" si="324"/>
        <v>0</v>
      </c>
      <c r="BZ95" s="99">
        <f t="shared" ca="1" si="325"/>
        <v>0</v>
      </c>
      <c r="CA95" s="99">
        <f t="shared" ca="1" si="326"/>
        <v>0</v>
      </c>
      <c r="CB95" s="37"/>
      <c r="CC95" s="99">
        <f t="shared" ca="1" si="393"/>
        <v>0</v>
      </c>
      <c r="CD95" s="101" t="e">
        <f t="shared" ca="1" si="394"/>
        <v>#DIV/0!</v>
      </c>
      <c r="CE95" s="102" t="e">
        <f t="shared" ca="1" si="327"/>
        <v>#DIV/0!</v>
      </c>
      <c r="CF95" s="99">
        <f t="shared" ca="1" si="328"/>
        <v>0</v>
      </c>
      <c r="CG95" s="99">
        <f t="shared" ca="1" si="329"/>
        <v>0</v>
      </c>
      <c r="CH95" s="99">
        <f t="shared" ca="1" si="330"/>
        <v>0</v>
      </c>
      <c r="CI95" s="99">
        <f t="shared" ca="1" si="418"/>
        <v>0</v>
      </c>
      <c r="CJ95" s="99">
        <f t="shared" ca="1" si="419"/>
        <v>0</v>
      </c>
      <c r="CK95" s="99">
        <f t="shared" si="331"/>
        <v>0</v>
      </c>
      <c r="CL95" s="37"/>
      <c r="CM95" s="99">
        <f t="shared" ca="1" si="395"/>
        <v>0</v>
      </c>
      <c r="CN95" s="101" t="e">
        <f t="shared" ca="1" si="396"/>
        <v>#DIV/0!</v>
      </c>
      <c r="CO95" s="126"/>
      <c r="CP95" s="99">
        <f t="shared" ca="1" si="332"/>
        <v>0</v>
      </c>
      <c r="CQ95" s="99">
        <f t="shared" ca="1" si="333"/>
        <v>0</v>
      </c>
      <c r="CR95" s="99">
        <f t="shared" ca="1" si="334"/>
        <v>0</v>
      </c>
      <c r="CS95" s="99">
        <f t="shared" ca="1" si="420"/>
        <v>0</v>
      </c>
      <c r="CT95" s="99">
        <f t="shared" ca="1" si="335"/>
        <v>0</v>
      </c>
      <c r="CU95" s="99">
        <f t="shared" ca="1" si="336"/>
        <v>0</v>
      </c>
      <c r="CV95" s="99">
        <f t="shared" si="337"/>
        <v>0</v>
      </c>
      <c r="CW95" s="37"/>
      <c r="CX95" s="48">
        <f t="shared" ca="1" si="437"/>
        <v>0</v>
      </c>
      <c r="CY95" s="48">
        <f t="shared" ca="1" si="437"/>
        <v>0</v>
      </c>
      <c r="CZ95" s="48">
        <f t="shared" ca="1" si="437"/>
        <v>0</v>
      </c>
      <c r="DA95" s="48">
        <f t="shared" ca="1" si="437"/>
        <v>0</v>
      </c>
      <c r="DB95" s="48">
        <f t="shared" ca="1" si="437"/>
        <v>0</v>
      </c>
      <c r="DC95" s="48">
        <f t="shared" ca="1" si="437"/>
        <v>0</v>
      </c>
      <c r="DD95" s="48">
        <f t="shared" ca="1" si="437"/>
        <v>0</v>
      </c>
      <c r="DE95" s="48">
        <f t="shared" ca="1" si="437"/>
        <v>0</v>
      </c>
      <c r="DF95" s="48">
        <f t="shared" ca="1" si="437"/>
        <v>0</v>
      </c>
      <c r="DG95" s="48">
        <f t="shared" ca="1" si="437"/>
        <v>0</v>
      </c>
      <c r="DH95" s="48">
        <f t="shared" ca="1" si="437"/>
        <v>0</v>
      </c>
      <c r="DI95" s="48">
        <f t="shared" ca="1" si="437"/>
        <v>0</v>
      </c>
      <c r="DJ95" s="48">
        <f t="shared" ca="1" si="437"/>
        <v>0</v>
      </c>
      <c r="DK95" s="48">
        <f t="shared" ca="1" si="437"/>
        <v>0</v>
      </c>
      <c r="DL95" s="48">
        <f t="shared" ca="1" si="437"/>
        <v>0</v>
      </c>
      <c r="DM95" s="48">
        <f t="shared" ca="1" si="437"/>
        <v>0</v>
      </c>
      <c r="DN95" s="48">
        <f t="shared" ca="1" si="438"/>
        <v>0</v>
      </c>
      <c r="DO95" s="48">
        <f t="shared" ca="1" si="438"/>
        <v>0</v>
      </c>
      <c r="DP95" s="48">
        <f t="shared" ca="1" si="438"/>
        <v>0</v>
      </c>
      <c r="DQ95" s="48">
        <f t="shared" ca="1" si="438"/>
        <v>0</v>
      </c>
      <c r="DR95" s="48">
        <f t="shared" ca="1" si="438"/>
        <v>0</v>
      </c>
      <c r="DS95" s="48">
        <f t="shared" ca="1" si="438"/>
        <v>0</v>
      </c>
      <c r="DT95" s="48">
        <f t="shared" ca="1" si="438"/>
        <v>0</v>
      </c>
      <c r="DU95" s="48">
        <f t="shared" ca="1" si="438"/>
        <v>0</v>
      </c>
      <c r="DV95" s="48">
        <f t="shared" ca="1" si="438"/>
        <v>0</v>
      </c>
      <c r="DW95" s="48">
        <f t="shared" ca="1" si="438"/>
        <v>0</v>
      </c>
      <c r="DX95" s="48">
        <f t="shared" ca="1" si="438"/>
        <v>0</v>
      </c>
      <c r="DY95" s="48">
        <f t="shared" ca="1" si="438"/>
        <v>0</v>
      </c>
      <c r="DZ95" s="48">
        <f t="shared" ca="1" si="438"/>
        <v>0</v>
      </c>
      <c r="EA95" s="48">
        <f t="shared" ca="1" si="438"/>
        <v>0</v>
      </c>
      <c r="EB95" s="48">
        <f t="shared" ca="1" si="435"/>
        <v>0</v>
      </c>
      <c r="EC95" s="48">
        <f t="shared" ca="1" si="433"/>
        <v>0</v>
      </c>
      <c r="ED95" s="48">
        <f t="shared" ca="1" si="433"/>
        <v>0</v>
      </c>
      <c r="EE95" s="48">
        <f t="shared" ca="1" si="433"/>
        <v>0</v>
      </c>
      <c r="EF95" s="48">
        <f t="shared" ca="1" si="433"/>
        <v>0</v>
      </c>
      <c r="EG95" s="48">
        <f t="shared" ca="1" si="433"/>
        <v>0</v>
      </c>
      <c r="EH95" s="48">
        <f t="shared" ca="1" si="433"/>
        <v>0</v>
      </c>
      <c r="EI95" s="48">
        <f t="shared" ca="1" si="433"/>
        <v>0</v>
      </c>
      <c r="EJ95" s="48">
        <f t="shared" ca="1" si="433"/>
        <v>0</v>
      </c>
      <c r="EK95" s="48">
        <f t="shared" ca="1" si="433"/>
        <v>0</v>
      </c>
      <c r="EL95" s="48">
        <f t="shared" ca="1" si="433"/>
        <v>0</v>
      </c>
      <c r="EM95" s="48">
        <f t="shared" ca="1" si="433"/>
        <v>0</v>
      </c>
      <c r="EN95" s="48">
        <f t="shared" ca="1" si="431"/>
        <v>0</v>
      </c>
      <c r="EO95" s="48">
        <f t="shared" ca="1" si="431"/>
        <v>0</v>
      </c>
      <c r="EP95" s="48">
        <f t="shared" ca="1" si="431"/>
        <v>0</v>
      </c>
      <c r="EQ95" s="48">
        <f t="shared" ca="1" si="422"/>
        <v>0</v>
      </c>
      <c r="ER95" s="48">
        <f t="shared" ca="1" si="422"/>
        <v>0</v>
      </c>
      <c r="ES95" s="48">
        <f t="shared" ca="1" si="410"/>
        <v>0</v>
      </c>
      <c r="ET95" s="48">
        <f t="shared" ca="1" si="410"/>
        <v>0</v>
      </c>
      <c r="EU95" s="48">
        <f t="shared" ca="1" si="410"/>
        <v>0</v>
      </c>
      <c r="EV95" s="48">
        <f t="shared" ca="1" si="410"/>
        <v>0</v>
      </c>
      <c r="EW95" s="48">
        <f t="shared" ca="1" si="410"/>
        <v>0</v>
      </c>
      <c r="EX95" s="48">
        <f t="shared" ca="1" si="410"/>
        <v>0</v>
      </c>
      <c r="EY95" s="68"/>
      <c r="EZ95" s="48">
        <f t="shared" ca="1" si="439"/>
        <v>0</v>
      </c>
      <c r="FA95" s="48">
        <f t="shared" ca="1" si="439"/>
        <v>0</v>
      </c>
      <c r="FB95" s="48">
        <f t="shared" ca="1" si="439"/>
        <v>0</v>
      </c>
      <c r="FC95" s="48">
        <f t="shared" ca="1" si="439"/>
        <v>0</v>
      </c>
      <c r="FD95" s="48">
        <f t="shared" ca="1" si="439"/>
        <v>0</v>
      </c>
      <c r="FE95" s="48">
        <f t="shared" ca="1" si="439"/>
        <v>0</v>
      </c>
      <c r="FF95" s="48">
        <f t="shared" ca="1" si="439"/>
        <v>0</v>
      </c>
      <c r="FG95" s="48">
        <f t="shared" ca="1" si="439"/>
        <v>0</v>
      </c>
      <c r="FH95" s="48">
        <f t="shared" ca="1" si="439"/>
        <v>0</v>
      </c>
      <c r="FI95" s="48">
        <f t="shared" ca="1" si="439"/>
        <v>0</v>
      </c>
      <c r="FJ95" s="48">
        <f t="shared" ca="1" si="439"/>
        <v>0</v>
      </c>
      <c r="FK95" s="48">
        <f t="shared" ca="1" si="439"/>
        <v>0</v>
      </c>
      <c r="FL95" s="48">
        <f t="shared" ca="1" si="439"/>
        <v>0</v>
      </c>
      <c r="FM95" s="48">
        <f t="shared" ca="1" si="439"/>
        <v>0</v>
      </c>
      <c r="FN95" s="48">
        <f t="shared" ca="1" si="439"/>
        <v>0</v>
      </c>
      <c r="FO95" s="48">
        <f t="shared" ca="1" si="439"/>
        <v>0</v>
      </c>
      <c r="FP95" s="48">
        <f t="shared" ca="1" si="440"/>
        <v>0</v>
      </c>
      <c r="FQ95" s="48">
        <f t="shared" ca="1" si="440"/>
        <v>0</v>
      </c>
      <c r="FR95" s="48">
        <f t="shared" ca="1" si="440"/>
        <v>0</v>
      </c>
      <c r="FS95" s="48">
        <f t="shared" ca="1" si="440"/>
        <v>0</v>
      </c>
      <c r="FT95" s="48">
        <f t="shared" ca="1" si="440"/>
        <v>0</v>
      </c>
      <c r="FU95" s="48">
        <f t="shared" ca="1" si="440"/>
        <v>0</v>
      </c>
      <c r="FV95" s="48">
        <f t="shared" ca="1" si="440"/>
        <v>0</v>
      </c>
      <c r="FW95" s="48">
        <f t="shared" ca="1" si="440"/>
        <v>0</v>
      </c>
      <c r="FX95" s="48">
        <f t="shared" ca="1" si="440"/>
        <v>0</v>
      </c>
      <c r="FY95" s="48">
        <f t="shared" ca="1" si="440"/>
        <v>0</v>
      </c>
      <c r="FZ95" s="48">
        <f t="shared" ca="1" si="440"/>
        <v>0</v>
      </c>
      <c r="GA95" s="48">
        <f t="shared" ca="1" si="440"/>
        <v>0</v>
      </c>
      <c r="GB95" s="48">
        <f t="shared" ca="1" si="440"/>
        <v>0</v>
      </c>
      <c r="GC95" s="48">
        <f t="shared" ca="1" si="440"/>
        <v>0</v>
      </c>
      <c r="GD95" s="48">
        <f t="shared" ca="1" si="436"/>
        <v>0</v>
      </c>
      <c r="GE95" s="48">
        <f t="shared" ca="1" si="434"/>
        <v>0</v>
      </c>
      <c r="GF95" s="48">
        <f t="shared" ca="1" si="434"/>
        <v>0</v>
      </c>
      <c r="GG95" s="48">
        <f t="shared" ca="1" si="434"/>
        <v>0</v>
      </c>
      <c r="GH95" s="48">
        <f t="shared" ca="1" si="434"/>
        <v>0</v>
      </c>
      <c r="GI95" s="48">
        <f t="shared" ca="1" si="434"/>
        <v>0</v>
      </c>
      <c r="GJ95" s="48">
        <f t="shared" ca="1" si="434"/>
        <v>0</v>
      </c>
      <c r="GK95" s="48">
        <f t="shared" ca="1" si="434"/>
        <v>0</v>
      </c>
      <c r="GL95" s="48">
        <f t="shared" ca="1" si="434"/>
        <v>0</v>
      </c>
      <c r="GM95" s="48">
        <f t="shared" ca="1" si="434"/>
        <v>0</v>
      </c>
      <c r="GN95" s="48">
        <f t="shared" ca="1" si="434"/>
        <v>0</v>
      </c>
      <c r="GO95" s="48">
        <f t="shared" ca="1" si="434"/>
        <v>0</v>
      </c>
      <c r="GP95" s="48">
        <f t="shared" ca="1" si="432"/>
        <v>0</v>
      </c>
      <c r="GQ95" s="48">
        <f t="shared" ca="1" si="432"/>
        <v>0</v>
      </c>
      <c r="GR95" s="48">
        <f t="shared" ca="1" si="432"/>
        <v>0</v>
      </c>
      <c r="GS95" s="48">
        <f t="shared" ca="1" si="424"/>
        <v>0</v>
      </c>
      <c r="GT95" s="48">
        <f t="shared" ca="1" si="424"/>
        <v>0</v>
      </c>
      <c r="GU95" s="48">
        <f t="shared" ca="1" si="413"/>
        <v>0</v>
      </c>
      <c r="GV95" s="48">
        <f t="shared" ca="1" si="413"/>
        <v>0</v>
      </c>
      <c r="GW95" s="48">
        <f t="shared" ca="1" si="413"/>
        <v>0</v>
      </c>
      <c r="GX95" s="48">
        <f t="shared" ca="1" si="413"/>
        <v>0</v>
      </c>
      <c r="GY95" s="48">
        <f t="shared" ca="1" si="413"/>
        <v>0</v>
      </c>
      <c r="GZ95" s="48">
        <f t="shared" ca="1" si="413"/>
        <v>0</v>
      </c>
      <c r="HA95" s="68"/>
      <c r="HB95" s="148" t="str">
        <f t="shared" ca="1" si="416"/>
        <v>n/a</v>
      </c>
      <c r="HC95" s="148" t="str">
        <f t="shared" ca="1" si="405"/>
        <v>n/a</v>
      </c>
      <c r="HD95" s="148" t="str">
        <f t="shared" ca="1" si="417"/>
        <v>n/a</v>
      </c>
      <c r="HE95" s="148" t="str">
        <f t="shared" ca="1" si="406"/>
        <v>n/a</v>
      </c>
      <c r="HF95" s="148" t="str">
        <f t="shared" ca="1" si="407"/>
        <v>n/a</v>
      </c>
      <c r="HG95" s="146"/>
      <c r="HH95" s="147"/>
      <c r="HI95" s="147"/>
      <c r="HJ95" s="147"/>
      <c r="HK95" s="148"/>
      <c r="HL95" s="147"/>
      <c r="HM95" s="147"/>
      <c r="HN95" s="147"/>
      <c r="HO95" s="148"/>
      <c r="HP95" s="146"/>
      <c r="HQ95" s="147"/>
      <c r="HR95" s="147"/>
      <c r="HS95" s="147"/>
      <c r="HT95" s="148"/>
      <c r="HU95" s="147"/>
      <c r="HV95" s="147"/>
      <c r="HW95" s="147"/>
      <c r="HX95" s="148"/>
      <c r="HY95" s="149"/>
      <c r="HZ95" s="148"/>
      <c r="IA95" s="148"/>
      <c r="IB95" s="150"/>
      <c r="IC95" s="148"/>
      <c r="ID95" s="150"/>
      <c r="IE95" s="148"/>
      <c r="IF95" s="151"/>
    </row>
    <row r="96" spans="1:240" s="36" customFormat="1" ht="14.45" customHeight="1">
      <c r="A96" s="39"/>
      <c r="B96" s="50" t="str">
        <f t="shared" si="376"/>
        <v>C&amp;I_C&amp;I Prescriptive_Lighting_LED wall mounted area lights (wallpacks) (30 to 75W)_2017_Actual</v>
      </c>
      <c r="C96" s="50">
        <f>INDEX('Measure Inputs'!$D:$D,MATCH($B96,'Measure Inputs'!$B:$B,0))</f>
        <v>60</v>
      </c>
      <c r="D96" s="51" t="str">
        <f>'Measure Inputs'!G66</f>
        <v>C&amp;I</v>
      </c>
      <c r="E96" s="51" t="str">
        <f>'Measure Inputs'!H66</f>
        <v>C&amp;I Prescriptive</v>
      </c>
      <c r="F96" s="51" t="str">
        <f>'Measure Inputs'!I66</f>
        <v>Lighting</v>
      </c>
      <c r="G96" s="51" t="str">
        <f>'Measure Inputs'!J66</f>
        <v>LED wall mounted area lights (wallpacks) (30 to 75W)</v>
      </c>
      <c r="H96" s="51">
        <f>'Measure Inputs'!K66</f>
        <v>2017</v>
      </c>
      <c r="I96" s="51" t="str">
        <f>'Measure Inputs'!L66</f>
        <v>Actual</v>
      </c>
      <c r="J96" s="37"/>
      <c r="K96" s="98" t="str">
        <f ca="1">INDEX(OFFSET('Measure Inputs'!$O$7,,,InputRows),$C96)</f>
        <v>Units</v>
      </c>
      <c r="L96" s="38">
        <f ca="1">INDEX(OFFSET('Measure Inputs'!$Q$7,,,InputRows),$C96)</f>
        <v>0</v>
      </c>
      <c r="M96" s="165">
        <f>INDEX('General Inputs'!$E$14:$E$15,MATCH(D96,'General Inputs'!$D$14:$D$15,0))</f>
        <v>1.0469999999999999</v>
      </c>
      <c r="N96" s="54">
        <f ca="1">INDEX(OFFSET('Measure Inputs'!$Y$7,,,InputRows),$C96)</f>
        <v>1</v>
      </c>
      <c r="O96" s="54">
        <f ca="1">INDEX(OFFSET('Measure Inputs'!$Z$7,,,InputRows),$C96)</f>
        <v>1</v>
      </c>
      <c r="P96" s="37"/>
      <c r="Q96" s="125">
        <f ca="1">CONVERT(INDEX(OFFSET('Measure Inputs'!$AB$7,,,InputRows),$C96),'Measure Inputs'!$AB$6,Q$8)*$L96</f>
        <v>0</v>
      </c>
      <c r="R96" s="125">
        <f t="shared" ca="1" si="377"/>
        <v>0</v>
      </c>
      <c r="S96" s="125">
        <f t="shared" ca="1" si="378"/>
        <v>0</v>
      </c>
      <c r="T96" s="37"/>
      <c r="U96" s="125">
        <f ca="1">CONVERT(INDEX(OFFSET('Measure Inputs'!$AD$7,,,InputRows),$C96),'Measure Inputs'!$AD$6,U$8)*$L96</f>
        <v>0</v>
      </c>
      <c r="V96" s="125">
        <f t="shared" ca="1" si="379"/>
        <v>0</v>
      </c>
      <c r="W96" s="125">
        <f t="shared" ca="1" si="380"/>
        <v>0</v>
      </c>
      <c r="X96" s="37"/>
      <c r="Y96" s="125">
        <f ca="1">CONVERT(INDEX(OFFSET('Measure Inputs'!$AC$7,,,InputRows),$C96),'Measure Inputs'!$AC$6,Y$8)*$L96</f>
        <v>0</v>
      </c>
      <c r="Z96" s="125">
        <f t="shared" ca="1" si="381"/>
        <v>0</v>
      </c>
      <c r="AA96" s="125">
        <f t="shared" ca="1" si="382"/>
        <v>0</v>
      </c>
      <c r="AB96" s="37"/>
      <c r="AC96" s="125">
        <f ca="1">CONVERT(INDEX(OFFSET('Measure Inputs'!$AE$7,,,InputRows),$C96),'Measure Inputs'!$AE$6,AC$8)*$L96</f>
        <v>0</v>
      </c>
      <c r="AD96" s="125">
        <f t="shared" ca="1" si="383"/>
        <v>0</v>
      </c>
      <c r="AE96" s="125">
        <f t="shared" ca="1" si="384"/>
        <v>0</v>
      </c>
      <c r="AF96" s="37"/>
      <c r="AG96" s="96">
        <f ca="1">INDEX(OFFSET('Measure Inputs'!$R$7,,,InputRows),$C96)</f>
        <v>10</v>
      </c>
      <c r="AH96" s="96">
        <f ca="1">INDEX(OFFSET('Measure Inputs'!$S$7,,,InputRows),$C96)</f>
        <v>0</v>
      </c>
      <c r="AI96" s="96">
        <f t="shared" ca="1" si="385"/>
        <v>0</v>
      </c>
      <c r="AJ96" s="99">
        <f ca="1">INDEX(OFFSET('Measure Inputs'!$T$7,,,InputRows),$C96)*$L96*$N96*$O96</f>
        <v>0</v>
      </c>
      <c r="AK96" s="99">
        <f ca="1">INDEX(OFFSET('Measure Inputs'!$U$7,,,InputRows),$C96)*$L96*$N96*$O96</f>
        <v>0</v>
      </c>
      <c r="AL96" s="99">
        <f ca="1">INDEX(OFFSET('Measure Inputs'!$V$7,,,InputRows),$C96)*$L96*$N96*$O96</f>
        <v>0</v>
      </c>
      <c r="AM96" s="99">
        <f ca="1">INDEX(OFFSET('Measure Inputs'!$W$7,,,InputRows),$C96)*$L96*$N96*$O96</f>
        <v>0</v>
      </c>
      <c r="AN96" s="99">
        <f ca="1">INDEX(OFFSET('Measure Inputs'!$X$7,,,InputRows),$C96)*$L96</f>
        <v>0</v>
      </c>
      <c r="AO96" s="99"/>
      <c r="AP96" s="99">
        <f t="shared" ca="1" si="386"/>
        <v>0</v>
      </c>
      <c r="AQ96" s="37"/>
      <c r="AR96" s="99">
        <f ca="1">SUMPRODUCT(--($CX$9:$EX$9=$H96)*$AJ96,'General Inputs'!$K$40:$BK$40)+SUMPRODUCT(--($CX$9:$EX$9=$H96+$AH96)*-$AK96,'General Inputs'!$K$43:$BK$43)</f>
        <v>0</v>
      </c>
      <c r="AS96" s="99">
        <f ca="1">CONVERT(SUMPRODUCT($CX96:$EX96,'General Inputs'!$K$29:$BK$29,'General Inputs'!$K$40:$BK$40)*$M96,$Q$8,'General Inputs'!$E$17)</f>
        <v>0</v>
      </c>
      <c r="AT96" s="99">
        <f ca="1">SUMPRODUCT(--($CX$9:$EX$9=$H96)*$AN96,'General Inputs'!$K$40:$BK$40)</f>
        <v>0</v>
      </c>
      <c r="AU96" s="99">
        <f>SUMPRODUCT(--($CX$9:$EX$9=$H96)*$AO96,'General Inputs'!$K$40:$BK$40)</f>
        <v>0</v>
      </c>
      <c r="AV96" s="99">
        <f ca="1">CONVERT(SUMPRODUCT($CX96:$EX96,'General Inputs'!$K$40:$BK$40,OFFSET('General Inputs'!$K$34:$BK$34,MATCH($D96,'General Inputs'!$J$34:$J$35,0)-1,)),$Q$8,'General Inputs'!$G$32)</f>
        <v>0</v>
      </c>
      <c r="AW96" s="99">
        <f ca="1">CONVERT(SUMPRODUCT($CX96:$EX96,'General Inputs'!$K$27:$BK$27,'General Inputs'!$K$40:$BK$40)*$M96,$Q$8,'General Inputs'!$E$17)</f>
        <v>0</v>
      </c>
      <c r="AX96" s="99">
        <f ca="1">CONVERT(SUMPRODUCT($EZ96:$GZ96,'General Inputs'!$K$28:$BK$28,'General Inputs'!$K$40:$BK$40)*$M96,$Q$8,'General Inputs'!$E$17)</f>
        <v>0</v>
      </c>
      <c r="AY96" s="97">
        <f ca="1">SUMPRODUCT($CX96:$EX96,'General Inputs'!$K$40:$BK$40)</f>
        <v>0</v>
      </c>
      <c r="AZ96" s="37"/>
      <c r="BA96" s="99">
        <f t="shared" ca="1" si="387"/>
        <v>0</v>
      </c>
      <c r="BB96" s="101" t="e">
        <f t="shared" ca="1" si="388"/>
        <v>#DIV/0!</v>
      </c>
      <c r="BC96" s="99">
        <f t="shared" ca="1" si="309"/>
        <v>0</v>
      </c>
      <c r="BD96" s="99">
        <f t="shared" ca="1" si="310"/>
        <v>0</v>
      </c>
      <c r="BE96" s="99">
        <f t="shared" ca="1" si="311"/>
        <v>0</v>
      </c>
      <c r="BF96" s="99">
        <f t="shared" ca="1" si="430"/>
        <v>0</v>
      </c>
      <c r="BG96" s="99">
        <f t="shared" si="313"/>
        <v>0</v>
      </c>
      <c r="BH96" s="99">
        <f t="shared" ca="1" si="314"/>
        <v>0</v>
      </c>
      <c r="BI96" s="37"/>
      <c r="BJ96" s="99">
        <f t="shared" ca="1" si="389"/>
        <v>0</v>
      </c>
      <c r="BK96" s="101" t="e">
        <f t="shared" ca="1" si="390"/>
        <v>#DIV/0!</v>
      </c>
      <c r="BL96" s="99">
        <f t="shared" ca="1" si="315"/>
        <v>0</v>
      </c>
      <c r="BM96" s="99">
        <f t="shared" ca="1" si="429"/>
        <v>0</v>
      </c>
      <c r="BN96" s="99">
        <f t="shared" ca="1" si="316"/>
        <v>0</v>
      </c>
      <c r="BO96" s="99">
        <f t="shared" ca="1" si="317"/>
        <v>0</v>
      </c>
      <c r="BP96" s="99">
        <f t="shared" ca="1" si="318"/>
        <v>0</v>
      </c>
      <c r="BQ96" s="99">
        <f t="shared" si="319"/>
        <v>0</v>
      </c>
      <c r="BR96" s="99">
        <f t="shared" ca="1" si="320"/>
        <v>0</v>
      </c>
      <c r="BS96" s="37"/>
      <c r="BT96" s="99">
        <f t="shared" ca="1" si="391"/>
        <v>0</v>
      </c>
      <c r="BU96" s="101" t="e">
        <f t="shared" ca="1" si="392"/>
        <v>#DIV/0!</v>
      </c>
      <c r="BV96" s="101" t="e">
        <f t="shared" ca="1" si="321"/>
        <v>#DIV/0!</v>
      </c>
      <c r="BW96" s="99">
        <f t="shared" ca="1" si="322"/>
        <v>0</v>
      </c>
      <c r="BX96" s="99">
        <f t="shared" ca="1" si="323"/>
        <v>0</v>
      </c>
      <c r="BY96" s="99">
        <f t="shared" ca="1" si="324"/>
        <v>0</v>
      </c>
      <c r="BZ96" s="99">
        <f t="shared" ca="1" si="325"/>
        <v>0</v>
      </c>
      <c r="CA96" s="99">
        <f t="shared" ca="1" si="326"/>
        <v>0</v>
      </c>
      <c r="CB96" s="37"/>
      <c r="CC96" s="99">
        <f t="shared" ca="1" si="393"/>
        <v>0</v>
      </c>
      <c r="CD96" s="101" t="e">
        <f t="shared" ca="1" si="394"/>
        <v>#DIV/0!</v>
      </c>
      <c r="CE96" s="102" t="e">
        <f t="shared" ca="1" si="327"/>
        <v>#DIV/0!</v>
      </c>
      <c r="CF96" s="99">
        <f t="shared" ca="1" si="328"/>
        <v>0</v>
      </c>
      <c r="CG96" s="99">
        <f t="shared" ca="1" si="329"/>
        <v>0</v>
      </c>
      <c r="CH96" s="99">
        <f t="shared" ca="1" si="330"/>
        <v>0</v>
      </c>
      <c r="CI96" s="99">
        <f t="shared" ca="1" si="418"/>
        <v>0</v>
      </c>
      <c r="CJ96" s="99">
        <f t="shared" ca="1" si="419"/>
        <v>0</v>
      </c>
      <c r="CK96" s="99">
        <f t="shared" si="331"/>
        <v>0</v>
      </c>
      <c r="CL96" s="37"/>
      <c r="CM96" s="99">
        <f t="shared" ca="1" si="395"/>
        <v>0</v>
      </c>
      <c r="CN96" s="101" t="e">
        <f t="shared" ca="1" si="396"/>
        <v>#DIV/0!</v>
      </c>
      <c r="CO96" s="126"/>
      <c r="CP96" s="99">
        <f t="shared" ca="1" si="332"/>
        <v>0</v>
      </c>
      <c r="CQ96" s="99">
        <f t="shared" ca="1" si="333"/>
        <v>0</v>
      </c>
      <c r="CR96" s="99">
        <f t="shared" ca="1" si="334"/>
        <v>0</v>
      </c>
      <c r="CS96" s="99">
        <f t="shared" ca="1" si="420"/>
        <v>0</v>
      </c>
      <c r="CT96" s="99">
        <f t="shared" ca="1" si="335"/>
        <v>0</v>
      </c>
      <c r="CU96" s="99">
        <f t="shared" ca="1" si="336"/>
        <v>0</v>
      </c>
      <c r="CV96" s="99">
        <f t="shared" si="337"/>
        <v>0</v>
      </c>
      <c r="CW96" s="37"/>
      <c r="CX96" s="48">
        <f t="shared" ca="1" si="437"/>
        <v>0</v>
      </c>
      <c r="CY96" s="48">
        <f t="shared" ca="1" si="437"/>
        <v>0</v>
      </c>
      <c r="CZ96" s="48">
        <f t="shared" ca="1" si="437"/>
        <v>0</v>
      </c>
      <c r="DA96" s="48">
        <f t="shared" ca="1" si="437"/>
        <v>0</v>
      </c>
      <c r="DB96" s="48">
        <f t="shared" ca="1" si="437"/>
        <v>0</v>
      </c>
      <c r="DC96" s="48">
        <f t="shared" ca="1" si="437"/>
        <v>0</v>
      </c>
      <c r="DD96" s="48">
        <f t="shared" ca="1" si="437"/>
        <v>0</v>
      </c>
      <c r="DE96" s="48">
        <f t="shared" ca="1" si="437"/>
        <v>0</v>
      </c>
      <c r="DF96" s="48">
        <f t="shared" ca="1" si="437"/>
        <v>0</v>
      </c>
      <c r="DG96" s="48">
        <f t="shared" ca="1" si="437"/>
        <v>0</v>
      </c>
      <c r="DH96" s="48">
        <f t="shared" ca="1" si="437"/>
        <v>0</v>
      </c>
      <c r="DI96" s="48">
        <f t="shared" ca="1" si="437"/>
        <v>0</v>
      </c>
      <c r="DJ96" s="48">
        <f t="shared" ca="1" si="437"/>
        <v>0</v>
      </c>
      <c r="DK96" s="48">
        <f t="shared" ca="1" si="437"/>
        <v>0</v>
      </c>
      <c r="DL96" s="48">
        <f t="shared" ca="1" si="437"/>
        <v>0</v>
      </c>
      <c r="DM96" s="48">
        <f t="shared" ca="1" si="437"/>
        <v>0</v>
      </c>
      <c r="DN96" s="48">
        <f t="shared" ca="1" si="438"/>
        <v>0</v>
      </c>
      <c r="DO96" s="48">
        <f t="shared" ca="1" si="438"/>
        <v>0</v>
      </c>
      <c r="DP96" s="48">
        <f t="shared" ca="1" si="438"/>
        <v>0</v>
      </c>
      <c r="DQ96" s="48">
        <f t="shared" ca="1" si="438"/>
        <v>0</v>
      </c>
      <c r="DR96" s="48">
        <f t="shared" ca="1" si="438"/>
        <v>0</v>
      </c>
      <c r="DS96" s="48">
        <f t="shared" ca="1" si="438"/>
        <v>0</v>
      </c>
      <c r="DT96" s="48">
        <f t="shared" ca="1" si="438"/>
        <v>0</v>
      </c>
      <c r="DU96" s="48">
        <f t="shared" ca="1" si="438"/>
        <v>0</v>
      </c>
      <c r="DV96" s="48">
        <f t="shared" ca="1" si="438"/>
        <v>0</v>
      </c>
      <c r="DW96" s="48">
        <f t="shared" ca="1" si="438"/>
        <v>0</v>
      </c>
      <c r="DX96" s="48">
        <f t="shared" ca="1" si="438"/>
        <v>0</v>
      </c>
      <c r="DY96" s="48">
        <f t="shared" ca="1" si="438"/>
        <v>0</v>
      </c>
      <c r="DZ96" s="48">
        <f t="shared" ca="1" si="438"/>
        <v>0</v>
      </c>
      <c r="EA96" s="48">
        <f t="shared" ca="1" si="438"/>
        <v>0</v>
      </c>
      <c r="EB96" s="48">
        <f t="shared" ca="1" si="435"/>
        <v>0</v>
      </c>
      <c r="EC96" s="48">
        <f t="shared" ca="1" si="433"/>
        <v>0</v>
      </c>
      <c r="ED96" s="48">
        <f t="shared" ca="1" si="433"/>
        <v>0</v>
      </c>
      <c r="EE96" s="48">
        <f t="shared" ca="1" si="433"/>
        <v>0</v>
      </c>
      <c r="EF96" s="48">
        <f t="shared" ca="1" si="433"/>
        <v>0</v>
      </c>
      <c r="EG96" s="48">
        <f t="shared" ca="1" si="433"/>
        <v>0</v>
      </c>
      <c r="EH96" s="48">
        <f t="shared" ca="1" si="433"/>
        <v>0</v>
      </c>
      <c r="EI96" s="48">
        <f t="shared" ca="1" si="433"/>
        <v>0</v>
      </c>
      <c r="EJ96" s="48">
        <f t="shared" ca="1" si="433"/>
        <v>0</v>
      </c>
      <c r="EK96" s="48">
        <f t="shared" ca="1" si="433"/>
        <v>0</v>
      </c>
      <c r="EL96" s="48">
        <f t="shared" ca="1" si="433"/>
        <v>0</v>
      </c>
      <c r="EM96" s="48">
        <f t="shared" ca="1" si="433"/>
        <v>0</v>
      </c>
      <c r="EN96" s="48">
        <f t="shared" ca="1" si="431"/>
        <v>0</v>
      </c>
      <c r="EO96" s="48">
        <f t="shared" ca="1" si="431"/>
        <v>0</v>
      </c>
      <c r="EP96" s="48">
        <f t="shared" ca="1" si="431"/>
        <v>0</v>
      </c>
      <c r="EQ96" s="48">
        <f t="shared" ca="1" si="422"/>
        <v>0</v>
      </c>
      <c r="ER96" s="48">
        <f t="shared" ca="1" si="422"/>
        <v>0</v>
      </c>
      <c r="ES96" s="48">
        <f t="shared" ca="1" si="410"/>
        <v>0</v>
      </c>
      <c r="ET96" s="48">
        <f t="shared" ca="1" si="410"/>
        <v>0</v>
      </c>
      <c r="EU96" s="48">
        <f t="shared" ca="1" si="410"/>
        <v>0</v>
      </c>
      <c r="EV96" s="48">
        <f t="shared" ca="1" si="410"/>
        <v>0</v>
      </c>
      <c r="EW96" s="48">
        <f t="shared" ca="1" si="410"/>
        <v>0</v>
      </c>
      <c r="EX96" s="48">
        <f t="shared" ca="1" si="410"/>
        <v>0</v>
      </c>
      <c r="EY96" s="68"/>
      <c r="EZ96" s="48">
        <f t="shared" ca="1" si="439"/>
        <v>0</v>
      </c>
      <c r="FA96" s="48">
        <f t="shared" ca="1" si="439"/>
        <v>0</v>
      </c>
      <c r="FB96" s="48">
        <f t="shared" ca="1" si="439"/>
        <v>0</v>
      </c>
      <c r="FC96" s="48">
        <f t="shared" ca="1" si="439"/>
        <v>0</v>
      </c>
      <c r="FD96" s="48">
        <f t="shared" ca="1" si="439"/>
        <v>0</v>
      </c>
      <c r="FE96" s="48">
        <f t="shared" ca="1" si="439"/>
        <v>0</v>
      </c>
      <c r="FF96" s="48">
        <f t="shared" ca="1" si="439"/>
        <v>0</v>
      </c>
      <c r="FG96" s="48">
        <f t="shared" ca="1" si="439"/>
        <v>0</v>
      </c>
      <c r="FH96" s="48">
        <f t="shared" ca="1" si="439"/>
        <v>0</v>
      </c>
      <c r="FI96" s="48">
        <f t="shared" ca="1" si="439"/>
        <v>0</v>
      </c>
      <c r="FJ96" s="48">
        <f t="shared" ca="1" si="439"/>
        <v>0</v>
      </c>
      <c r="FK96" s="48">
        <f t="shared" ca="1" si="439"/>
        <v>0</v>
      </c>
      <c r="FL96" s="48">
        <f t="shared" ca="1" si="439"/>
        <v>0</v>
      </c>
      <c r="FM96" s="48">
        <f t="shared" ca="1" si="439"/>
        <v>0</v>
      </c>
      <c r="FN96" s="48">
        <f t="shared" ca="1" si="439"/>
        <v>0</v>
      </c>
      <c r="FO96" s="48">
        <f t="shared" ca="1" si="439"/>
        <v>0</v>
      </c>
      <c r="FP96" s="48">
        <f t="shared" ca="1" si="440"/>
        <v>0</v>
      </c>
      <c r="FQ96" s="48">
        <f t="shared" ca="1" si="440"/>
        <v>0</v>
      </c>
      <c r="FR96" s="48">
        <f t="shared" ca="1" si="440"/>
        <v>0</v>
      </c>
      <c r="FS96" s="48">
        <f t="shared" ca="1" si="440"/>
        <v>0</v>
      </c>
      <c r="FT96" s="48">
        <f t="shared" ca="1" si="440"/>
        <v>0</v>
      </c>
      <c r="FU96" s="48">
        <f t="shared" ca="1" si="440"/>
        <v>0</v>
      </c>
      <c r="FV96" s="48">
        <f t="shared" ca="1" si="440"/>
        <v>0</v>
      </c>
      <c r="FW96" s="48">
        <f t="shared" ca="1" si="440"/>
        <v>0</v>
      </c>
      <c r="FX96" s="48">
        <f t="shared" ca="1" si="440"/>
        <v>0</v>
      </c>
      <c r="FY96" s="48">
        <f t="shared" ca="1" si="440"/>
        <v>0</v>
      </c>
      <c r="FZ96" s="48">
        <f t="shared" ca="1" si="440"/>
        <v>0</v>
      </c>
      <c r="GA96" s="48">
        <f t="shared" ca="1" si="440"/>
        <v>0</v>
      </c>
      <c r="GB96" s="48">
        <f t="shared" ca="1" si="440"/>
        <v>0</v>
      </c>
      <c r="GC96" s="48">
        <f t="shared" ca="1" si="440"/>
        <v>0</v>
      </c>
      <c r="GD96" s="48">
        <f t="shared" ca="1" si="436"/>
        <v>0</v>
      </c>
      <c r="GE96" s="48">
        <f t="shared" ca="1" si="434"/>
        <v>0</v>
      </c>
      <c r="GF96" s="48">
        <f t="shared" ca="1" si="434"/>
        <v>0</v>
      </c>
      <c r="GG96" s="48">
        <f t="shared" ca="1" si="434"/>
        <v>0</v>
      </c>
      <c r="GH96" s="48">
        <f t="shared" ca="1" si="434"/>
        <v>0</v>
      </c>
      <c r="GI96" s="48">
        <f t="shared" ca="1" si="434"/>
        <v>0</v>
      </c>
      <c r="GJ96" s="48">
        <f t="shared" ca="1" si="434"/>
        <v>0</v>
      </c>
      <c r="GK96" s="48">
        <f t="shared" ca="1" si="434"/>
        <v>0</v>
      </c>
      <c r="GL96" s="48">
        <f t="shared" ca="1" si="434"/>
        <v>0</v>
      </c>
      <c r="GM96" s="48">
        <f t="shared" ca="1" si="434"/>
        <v>0</v>
      </c>
      <c r="GN96" s="48">
        <f t="shared" ca="1" si="434"/>
        <v>0</v>
      </c>
      <c r="GO96" s="48">
        <f t="shared" ca="1" si="434"/>
        <v>0</v>
      </c>
      <c r="GP96" s="48">
        <f t="shared" ca="1" si="432"/>
        <v>0</v>
      </c>
      <c r="GQ96" s="48">
        <f t="shared" ca="1" si="432"/>
        <v>0</v>
      </c>
      <c r="GR96" s="48">
        <f t="shared" ca="1" si="432"/>
        <v>0</v>
      </c>
      <c r="GS96" s="48">
        <f t="shared" ca="1" si="424"/>
        <v>0</v>
      </c>
      <c r="GT96" s="48">
        <f t="shared" ca="1" si="424"/>
        <v>0</v>
      </c>
      <c r="GU96" s="48">
        <f t="shared" ca="1" si="413"/>
        <v>0</v>
      </c>
      <c r="GV96" s="48">
        <f t="shared" ca="1" si="413"/>
        <v>0</v>
      </c>
      <c r="GW96" s="48">
        <f t="shared" ca="1" si="413"/>
        <v>0</v>
      </c>
      <c r="GX96" s="48">
        <f t="shared" ca="1" si="413"/>
        <v>0</v>
      </c>
      <c r="GY96" s="48">
        <f t="shared" ca="1" si="413"/>
        <v>0</v>
      </c>
      <c r="GZ96" s="48">
        <f t="shared" ca="1" si="413"/>
        <v>0</v>
      </c>
      <c r="HA96" s="68"/>
      <c r="HB96" s="148" t="str">
        <f t="shared" ca="1" si="416"/>
        <v>n/a</v>
      </c>
      <c r="HC96" s="148" t="str">
        <f t="shared" ca="1" si="405"/>
        <v>n/a</v>
      </c>
      <c r="HD96" s="148" t="str">
        <f t="shared" ca="1" si="417"/>
        <v>n/a</v>
      </c>
      <c r="HE96" s="148" t="str">
        <f t="shared" ca="1" si="406"/>
        <v>n/a</v>
      </c>
      <c r="HF96" s="148" t="str">
        <f t="shared" ca="1" si="407"/>
        <v>n/a</v>
      </c>
      <c r="HG96" s="146"/>
      <c r="HH96" s="147"/>
      <c r="HI96" s="147"/>
      <c r="HJ96" s="147"/>
      <c r="HK96" s="148"/>
      <c r="HL96" s="147"/>
      <c r="HM96" s="147"/>
      <c r="HN96" s="147"/>
      <c r="HO96" s="148"/>
      <c r="HP96" s="146"/>
      <c r="HQ96" s="147"/>
      <c r="HR96" s="147"/>
      <c r="HS96" s="147"/>
      <c r="HT96" s="148"/>
      <c r="HU96" s="147"/>
      <c r="HV96" s="147"/>
      <c r="HW96" s="147"/>
      <c r="HX96" s="148"/>
      <c r="HY96" s="149"/>
      <c r="HZ96" s="148"/>
      <c r="IA96" s="148"/>
      <c r="IB96" s="150"/>
      <c r="IC96" s="148"/>
      <c r="ID96" s="150"/>
      <c r="IE96" s="148"/>
      <c r="IF96" s="151"/>
    </row>
    <row r="97" spans="1:240" s="36" customFormat="1" ht="14.45" customHeight="1">
      <c r="A97" s="39"/>
      <c r="B97" s="50" t="str">
        <f t="shared" si="376"/>
        <v>C&amp;I_C&amp;I Prescriptive_Lighting_LED wall mounted area lights (wallpacks) (≥75W)_2017_Actual</v>
      </c>
      <c r="C97" s="50">
        <f>INDEX('Measure Inputs'!$D:$D,MATCH($B97,'Measure Inputs'!$B:$B,0))</f>
        <v>61</v>
      </c>
      <c r="D97" s="51" t="str">
        <f>'Measure Inputs'!G67</f>
        <v>C&amp;I</v>
      </c>
      <c r="E97" s="51" t="str">
        <f>'Measure Inputs'!H67</f>
        <v>C&amp;I Prescriptive</v>
      </c>
      <c r="F97" s="51" t="str">
        <f>'Measure Inputs'!I67</f>
        <v>Lighting</v>
      </c>
      <c r="G97" s="51" t="str">
        <f>'Measure Inputs'!J67</f>
        <v>LED wall mounted area lights (wallpacks) (≥75W)</v>
      </c>
      <c r="H97" s="51">
        <f>'Measure Inputs'!K67</f>
        <v>2017</v>
      </c>
      <c r="I97" s="51" t="str">
        <f>'Measure Inputs'!L67</f>
        <v>Actual</v>
      </c>
      <c r="J97" s="37"/>
      <c r="K97" s="98" t="str">
        <f ca="1">INDEX(OFFSET('Measure Inputs'!$O$7,,,InputRows),$C97)</f>
        <v>Units</v>
      </c>
      <c r="L97" s="38">
        <f ca="1">INDEX(OFFSET('Measure Inputs'!$Q$7,,,InputRows),$C97)</f>
        <v>0</v>
      </c>
      <c r="M97" s="165">
        <f>INDEX('General Inputs'!$E$14:$E$15,MATCH(D97,'General Inputs'!$D$14:$D$15,0))</f>
        <v>1.0469999999999999</v>
      </c>
      <c r="N97" s="54">
        <f ca="1">INDEX(OFFSET('Measure Inputs'!$Y$7,,,InputRows),$C97)</f>
        <v>1</v>
      </c>
      <c r="O97" s="54">
        <f ca="1">INDEX(OFFSET('Measure Inputs'!$Z$7,,,InputRows),$C97)</f>
        <v>1</v>
      </c>
      <c r="P97" s="37"/>
      <c r="Q97" s="125">
        <f ca="1">CONVERT(INDEX(OFFSET('Measure Inputs'!$AB$7,,,InputRows),$C97),'Measure Inputs'!$AB$6,Q$8)*$L97</f>
        <v>0</v>
      </c>
      <c r="R97" s="125">
        <f t="shared" ca="1" si="377"/>
        <v>0</v>
      </c>
      <c r="S97" s="125">
        <f t="shared" ca="1" si="378"/>
        <v>0</v>
      </c>
      <c r="T97" s="37"/>
      <c r="U97" s="125">
        <f ca="1">CONVERT(INDEX(OFFSET('Measure Inputs'!$AD$7,,,InputRows),$C97),'Measure Inputs'!$AD$6,U$8)*$L97</f>
        <v>0</v>
      </c>
      <c r="V97" s="125">
        <f t="shared" ca="1" si="379"/>
        <v>0</v>
      </c>
      <c r="W97" s="125">
        <f t="shared" ca="1" si="380"/>
        <v>0</v>
      </c>
      <c r="X97" s="37"/>
      <c r="Y97" s="125">
        <f ca="1">CONVERT(INDEX(OFFSET('Measure Inputs'!$AC$7,,,InputRows),$C97),'Measure Inputs'!$AC$6,Y$8)*$L97</f>
        <v>0</v>
      </c>
      <c r="Z97" s="125">
        <f t="shared" ca="1" si="381"/>
        <v>0</v>
      </c>
      <c r="AA97" s="125">
        <f t="shared" ca="1" si="382"/>
        <v>0</v>
      </c>
      <c r="AB97" s="37"/>
      <c r="AC97" s="125">
        <f ca="1">CONVERT(INDEX(OFFSET('Measure Inputs'!$AE$7,,,InputRows),$C97),'Measure Inputs'!$AE$6,AC$8)*$L97</f>
        <v>0</v>
      </c>
      <c r="AD97" s="125">
        <f t="shared" ca="1" si="383"/>
        <v>0</v>
      </c>
      <c r="AE97" s="125">
        <f t="shared" ca="1" si="384"/>
        <v>0</v>
      </c>
      <c r="AF97" s="37"/>
      <c r="AG97" s="96">
        <f ca="1">INDEX(OFFSET('Measure Inputs'!$R$7,,,InputRows),$C97)</f>
        <v>10</v>
      </c>
      <c r="AH97" s="96">
        <f ca="1">INDEX(OFFSET('Measure Inputs'!$S$7,,,InputRows),$C97)</f>
        <v>0</v>
      </c>
      <c r="AI97" s="96">
        <f t="shared" ca="1" si="385"/>
        <v>0</v>
      </c>
      <c r="AJ97" s="99">
        <f ca="1">INDEX(OFFSET('Measure Inputs'!$T$7,,,InputRows),$C97)*$L97*$N97*$O97</f>
        <v>0</v>
      </c>
      <c r="AK97" s="99">
        <f ca="1">INDEX(OFFSET('Measure Inputs'!$U$7,,,InputRows),$C97)*$L97*$N97*$O97</f>
        <v>0</v>
      </c>
      <c r="AL97" s="99">
        <f ca="1">INDEX(OFFSET('Measure Inputs'!$V$7,,,InputRows),$C97)*$L97*$N97*$O97</f>
        <v>0</v>
      </c>
      <c r="AM97" s="99">
        <f ca="1">INDEX(OFFSET('Measure Inputs'!$W$7,,,InputRows),$C97)*$L97*$N97*$O97</f>
        <v>0</v>
      </c>
      <c r="AN97" s="99">
        <f ca="1">INDEX(OFFSET('Measure Inputs'!$X$7,,,InputRows),$C97)*$L97</f>
        <v>0</v>
      </c>
      <c r="AO97" s="99"/>
      <c r="AP97" s="99">
        <f t="shared" ca="1" si="386"/>
        <v>0</v>
      </c>
      <c r="AQ97" s="37"/>
      <c r="AR97" s="99">
        <f ca="1">SUMPRODUCT(--($CX$9:$EX$9=$H97)*$AJ97,'General Inputs'!$K$40:$BK$40)+SUMPRODUCT(--($CX$9:$EX$9=$H97+$AH97)*-$AK97,'General Inputs'!$K$43:$BK$43)</f>
        <v>0</v>
      </c>
      <c r="AS97" s="99">
        <f ca="1">CONVERT(SUMPRODUCT($CX97:$EX97,'General Inputs'!$K$29:$BK$29,'General Inputs'!$K$40:$BK$40)*$M97,$Q$8,'General Inputs'!$E$17)</f>
        <v>0</v>
      </c>
      <c r="AT97" s="99">
        <f ca="1">SUMPRODUCT(--($CX$9:$EX$9=$H97)*$AN97,'General Inputs'!$K$40:$BK$40)</f>
        <v>0</v>
      </c>
      <c r="AU97" s="99">
        <f>SUMPRODUCT(--($CX$9:$EX$9=$H97)*$AO97,'General Inputs'!$K$40:$BK$40)</f>
        <v>0</v>
      </c>
      <c r="AV97" s="99">
        <f ca="1">CONVERT(SUMPRODUCT($CX97:$EX97,'General Inputs'!$K$40:$BK$40,OFFSET('General Inputs'!$K$34:$BK$34,MATCH($D97,'General Inputs'!$J$34:$J$35,0)-1,)),$Q$8,'General Inputs'!$G$32)</f>
        <v>0</v>
      </c>
      <c r="AW97" s="99">
        <f ca="1">CONVERT(SUMPRODUCT($CX97:$EX97,'General Inputs'!$K$27:$BK$27,'General Inputs'!$K$40:$BK$40)*$M97,$Q$8,'General Inputs'!$E$17)</f>
        <v>0</v>
      </c>
      <c r="AX97" s="99">
        <f ca="1">CONVERT(SUMPRODUCT($EZ97:$GZ97,'General Inputs'!$K$28:$BK$28,'General Inputs'!$K$40:$BK$40)*$M97,$Q$8,'General Inputs'!$E$17)</f>
        <v>0</v>
      </c>
      <c r="AY97" s="97">
        <f ca="1">SUMPRODUCT($CX97:$EX97,'General Inputs'!$K$40:$BK$40)</f>
        <v>0</v>
      </c>
      <c r="AZ97" s="37"/>
      <c r="BA97" s="99">
        <f t="shared" ca="1" si="387"/>
        <v>0</v>
      </c>
      <c r="BB97" s="101" t="e">
        <f t="shared" ca="1" si="388"/>
        <v>#DIV/0!</v>
      </c>
      <c r="BC97" s="99">
        <f t="shared" ca="1" si="309"/>
        <v>0</v>
      </c>
      <c r="BD97" s="99">
        <f t="shared" ca="1" si="310"/>
        <v>0</v>
      </c>
      <c r="BE97" s="99">
        <f t="shared" ca="1" si="311"/>
        <v>0</v>
      </c>
      <c r="BF97" s="99">
        <f t="shared" ca="1" si="430"/>
        <v>0</v>
      </c>
      <c r="BG97" s="99">
        <f t="shared" si="313"/>
        <v>0</v>
      </c>
      <c r="BH97" s="99">
        <f t="shared" ca="1" si="314"/>
        <v>0</v>
      </c>
      <c r="BI97" s="37"/>
      <c r="BJ97" s="99">
        <f t="shared" ca="1" si="389"/>
        <v>0</v>
      </c>
      <c r="BK97" s="101" t="e">
        <f t="shared" ca="1" si="390"/>
        <v>#DIV/0!</v>
      </c>
      <c r="BL97" s="99">
        <f t="shared" ca="1" si="315"/>
        <v>0</v>
      </c>
      <c r="BM97" s="99">
        <f t="shared" ca="1" si="429"/>
        <v>0</v>
      </c>
      <c r="BN97" s="99">
        <f t="shared" ca="1" si="316"/>
        <v>0</v>
      </c>
      <c r="BO97" s="99">
        <f t="shared" ca="1" si="317"/>
        <v>0</v>
      </c>
      <c r="BP97" s="99">
        <f t="shared" ca="1" si="318"/>
        <v>0</v>
      </c>
      <c r="BQ97" s="99">
        <f t="shared" si="319"/>
        <v>0</v>
      </c>
      <c r="BR97" s="99">
        <f t="shared" ca="1" si="320"/>
        <v>0</v>
      </c>
      <c r="BS97" s="37"/>
      <c r="BT97" s="99">
        <f t="shared" ca="1" si="391"/>
        <v>0</v>
      </c>
      <c r="BU97" s="101" t="e">
        <f t="shared" ca="1" si="392"/>
        <v>#DIV/0!</v>
      </c>
      <c r="BV97" s="101" t="e">
        <f t="shared" ca="1" si="321"/>
        <v>#DIV/0!</v>
      </c>
      <c r="BW97" s="99">
        <f t="shared" ca="1" si="322"/>
        <v>0</v>
      </c>
      <c r="BX97" s="99">
        <f t="shared" ca="1" si="323"/>
        <v>0</v>
      </c>
      <c r="BY97" s="99">
        <f t="shared" ca="1" si="324"/>
        <v>0</v>
      </c>
      <c r="BZ97" s="99">
        <f t="shared" ca="1" si="325"/>
        <v>0</v>
      </c>
      <c r="CA97" s="99">
        <f t="shared" ca="1" si="326"/>
        <v>0</v>
      </c>
      <c r="CB97" s="37"/>
      <c r="CC97" s="99">
        <f t="shared" ca="1" si="393"/>
        <v>0</v>
      </c>
      <c r="CD97" s="101" t="e">
        <f t="shared" ca="1" si="394"/>
        <v>#DIV/0!</v>
      </c>
      <c r="CE97" s="102" t="e">
        <f t="shared" ca="1" si="327"/>
        <v>#DIV/0!</v>
      </c>
      <c r="CF97" s="99">
        <f t="shared" ca="1" si="328"/>
        <v>0</v>
      </c>
      <c r="CG97" s="99">
        <f t="shared" ca="1" si="329"/>
        <v>0</v>
      </c>
      <c r="CH97" s="99">
        <f t="shared" ca="1" si="330"/>
        <v>0</v>
      </c>
      <c r="CI97" s="99">
        <f t="shared" ca="1" si="418"/>
        <v>0</v>
      </c>
      <c r="CJ97" s="99">
        <f t="shared" ca="1" si="419"/>
        <v>0</v>
      </c>
      <c r="CK97" s="99">
        <f t="shared" si="331"/>
        <v>0</v>
      </c>
      <c r="CL97" s="37"/>
      <c r="CM97" s="99">
        <f t="shared" ca="1" si="395"/>
        <v>0</v>
      </c>
      <c r="CN97" s="101" t="e">
        <f t="shared" ca="1" si="396"/>
        <v>#DIV/0!</v>
      </c>
      <c r="CO97" s="126"/>
      <c r="CP97" s="99">
        <f t="shared" ca="1" si="332"/>
        <v>0</v>
      </c>
      <c r="CQ97" s="99">
        <f t="shared" ca="1" si="333"/>
        <v>0</v>
      </c>
      <c r="CR97" s="99">
        <f t="shared" ca="1" si="334"/>
        <v>0</v>
      </c>
      <c r="CS97" s="99">
        <f t="shared" ca="1" si="420"/>
        <v>0</v>
      </c>
      <c r="CT97" s="99">
        <f t="shared" ca="1" si="335"/>
        <v>0</v>
      </c>
      <c r="CU97" s="99">
        <f t="shared" ca="1" si="336"/>
        <v>0</v>
      </c>
      <c r="CV97" s="99">
        <f t="shared" si="337"/>
        <v>0</v>
      </c>
      <c r="CW97" s="37"/>
      <c r="CX97" s="48">
        <f t="shared" ca="1" si="437"/>
        <v>0</v>
      </c>
      <c r="CY97" s="48">
        <f t="shared" ca="1" si="437"/>
        <v>0</v>
      </c>
      <c r="CZ97" s="48">
        <f t="shared" ca="1" si="437"/>
        <v>0</v>
      </c>
      <c r="DA97" s="48">
        <f t="shared" ca="1" si="437"/>
        <v>0</v>
      </c>
      <c r="DB97" s="48">
        <f t="shared" ca="1" si="437"/>
        <v>0</v>
      </c>
      <c r="DC97" s="48">
        <f t="shared" ca="1" si="437"/>
        <v>0</v>
      </c>
      <c r="DD97" s="48">
        <f t="shared" ca="1" si="437"/>
        <v>0</v>
      </c>
      <c r="DE97" s="48">
        <f t="shared" ca="1" si="437"/>
        <v>0</v>
      </c>
      <c r="DF97" s="48">
        <f t="shared" ca="1" si="437"/>
        <v>0</v>
      </c>
      <c r="DG97" s="48">
        <f t="shared" ca="1" si="437"/>
        <v>0</v>
      </c>
      <c r="DH97" s="48">
        <f t="shared" ca="1" si="437"/>
        <v>0</v>
      </c>
      <c r="DI97" s="48">
        <f t="shared" ca="1" si="437"/>
        <v>0</v>
      </c>
      <c r="DJ97" s="48">
        <f t="shared" ca="1" si="437"/>
        <v>0</v>
      </c>
      <c r="DK97" s="48">
        <f t="shared" ca="1" si="437"/>
        <v>0</v>
      </c>
      <c r="DL97" s="48">
        <f t="shared" ca="1" si="437"/>
        <v>0</v>
      </c>
      <c r="DM97" s="48">
        <f t="shared" ca="1" si="437"/>
        <v>0</v>
      </c>
      <c r="DN97" s="48">
        <f t="shared" ca="1" si="438"/>
        <v>0</v>
      </c>
      <c r="DO97" s="48">
        <f t="shared" ca="1" si="438"/>
        <v>0</v>
      </c>
      <c r="DP97" s="48">
        <f t="shared" ca="1" si="438"/>
        <v>0</v>
      </c>
      <c r="DQ97" s="48">
        <f t="shared" ca="1" si="438"/>
        <v>0</v>
      </c>
      <c r="DR97" s="48">
        <f t="shared" ca="1" si="438"/>
        <v>0</v>
      </c>
      <c r="DS97" s="48">
        <f t="shared" ca="1" si="438"/>
        <v>0</v>
      </c>
      <c r="DT97" s="48">
        <f t="shared" ca="1" si="438"/>
        <v>0</v>
      </c>
      <c r="DU97" s="48">
        <f t="shared" ca="1" si="438"/>
        <v>0</v>
      </c>
      <c r="DV97" s="48">
        <f t="shared" ca="1" si="438"/>
        <v>0</v>
      </c>
      <c r="DW97" s="48">
        <f t="shared" ca="1" si="438"/>
        <v>0</v>
      </c>
      <c r="DX97" s="48">
        <f t="shared" ca="1" si="438"/>
        <v>0</v>
      </c>
      <c r="DY97" s="48">
        <f t="shared" ca="1" si="438"/>
        <v>0</v>
      </c>
      <c r="DZ97" s="48">
        <f t="shared" ca="1" si="438"/>
        <v>0</v>
      </c>
      <c r="EA97" s="48">
        <f t="shared" ca="1" si="438"/>
        <v>0</v>
      </c>
      <c r="EB97" s="48">
        <f t="shared" ca="1" si="435"/>
        <v>0</v>
      </c>
      <c r="EC97" s="48">
        <f t="shared" ca="1" si="433"/>
        <v>0</v>
      </c>
      <c r="ED97" s="48">
        <f t="shared" ca="1" si="433"/>
        <v>0</v>
      </c>
      <c r="EE97" s="48">
        <f t="shared" ca="1" si="433"/>
        <v>0</v>
      </c>
      <c r="EF97" s="48">
        <f t="shared" ca="1" si="433"/>
        <v>0</v>
      </c>
      <c r="EG97" s="48">
        <f t="shared" ca="1" si="433"/>
        <v>0</v>
      </c>
      <c r="EH97" s="48">
        <f t="shared" ca="1" si="433"/>
        <v>0</v>
      </c>
      <c r="EI97" s="48">
        <f t="shared" ca="1" si="433"/>
        <v>0</v>
      </c>
      <c r="EJ97" s="48">
        <f t="shared" ca="1" si="433"/>
        <v>0</v>
      </c>
      <c r="EK97" s="48">
        <f t="shared" ca="1" si="433"/>
        <v>0</v>
      </c>
      <c r="EL97" s="48">
        <f t="shared" ca="1" si="433"/>
        <v>0</v>
      </c>
      <c r="EM97" s="48">
        <f t="shared" ca="1" si="433"/>
        <v>0</v>
      </c>
      <c r="EN97" s="48">
        <f t="shared" ca="1" si="431"/>
        <v>0</v>
      </c>
      <c r="EO97" s="48">
        <f t="shared" ca="1" si="431"/>
        <v>0</v>
      </c>
      <c r="EP97" s="48">
        <f t="shared" ca="1" si="431"/>
        <v>0</v>
      </c>
      <c r="EQ97" s="48">
        <f t="shared" ca="1" si="422"/>
        <v>0</v>
      </c>
      <c r="ER97" s="48">
        <f t="shared" ca="1" si="422"/>
        <v>0</v>
      </c>
      <c r="ES97" s="48">
        <f t="shared" ca="1" si="410"/>
        <v>0</v>
      </c>
      <c r="ET97" s="48">
        <f t="shared" ca="1" si="410"/>
        <v>0</v>
      </c>
      <c r="EU97" s="48">
        <f t="shared" ca="1" si="410"/>
        <v>0</v>
      </c>
      <c r="EV97" s="48">
        <f t="shared" ca="1" si="410"/>
        <v>0</v>
      </c>
      <c r="EW97" s="48">
        <f t="shared" ca="1" si="410"/>
        <v>0</v>
      </c>
      <c r="EX97" s="48">
        <f t="shared" ca="1" si="410"/>
        <v>0</v>
      </c>
      <c r="EY97" s="68"/>
      <c r="EZ97" s="48">
        <f t="shared" ca="1" si="439"/>
        <v>0</v>
      </c>
      <c r="FA97" s="48">
        <f t="shared" ca="1" si="439"/>
        <v>0</v>
      </c>
      <c r="FB97" s="48">
        <f t="shared" ca="1" si="439"/>
        <v>0</v>
      </c>
      <c r="FC97" s="48">
        <f t="shared" ca="1" si="439"/>
        <v>0</v>
      </c>
      <c r="FD97" s="48">
        <f t="shared" ca="1" si="439"/>
        <v>0</v>
      </c>
      <c r="FE97" s="48">
        <f t="shared" ca="1" si="439"/>
        <v>0</v>
      </c>
      <c r="FF97" s="48">
        <f t="shared" ca="1" si="439"/>
        <v>0</v>
      </c>
      <c r="FG97" s="48">
        <f t="shared" ca="1" si="439"/>
        <v>0</v>
      </c>
      <c r="FH97" s="48">
        <f t="shared" ca="1" si="439"/>
        <v>0</v>
      </c>
      <c r="FI97" s="48">
        <f t="shared" ca="1" si="439"/>
        <v>0</v>
      </c>
      <c r="FJ97" s="48">
        <f t="shared" ca="1" si="439"/>
        <v>0</v>
      </c>
      <c r="FK97" s="48">
        <f t="shared" ca="1" si="439"/>
        <v>0</v>
      </c>
      <c r="FL97" s="48">
        <f t="shared" ca="1" si="439"/>
        <v>0</v>
      </c>
      <c r="FM97" s="48">
        <f t="shared" ca="1" si="439"/>
        <v>0</v>
      </c>
      <c r="FN97" s="48">
        <f t="shared" ca="1" si="439"/>
        <v>0</v>
      </c>
      <c r="FO97" s="48">
        <f t="shared" ca="1" si="439"/>
        <v>0</v>
      </c>
      <c r="FP97" s="48">
        <f t="shared" ca="1" si="440"/>
        <v>0</v>
      </c>
      <c r="FQ97" s="48">
        <f t="shared" ca="1" si="440"/>
        <v>0</v>
      </c>
      <c r="FR97" s="48">
        <f t="shared" ca="1" si="440"/>
        <v>0</v>
      </c>
      <c r="FS97" s="48">
        <f t="shared" ca="1" si="440"/>
        <v>0</v>
      </c>
      <c r="FT97" s="48">
        <f t="shared" ca="1" si="440"/>
        <v>0</v>
      </c>
      <c r="FU97" s="48">
        <f t="shared" ca="1" si="440"/>
        <v>0</v>
      </c>
      <c r="FV97" s="48">
        <f t="shared" ca="1" si="440"/>
        <v>0</v>
      </c>
      <c r="FW97" s="48">
        <f t="shared" ca="1" si="440"/>
        <v>0</v>
      </c>
      <c r="FX97" s="48">
        <f t="shared" ca="1" si="440"/>
        <v>0</v>
      </c>
      <c r="FY97" s="48">
        <f t="shared" ca="1" si="440"/>
        <v>0</v>
      </c>
      <c r="FZ97" s="48">
        <f t="shared" ca="1" si="440"/>
        <v>0</v>
      </c>
      <c r="GA97" s="48">
        <f t="shared" ca="1" si="440"/>
        <v>0</v>
      </c>
      <c r="GB97" s="48">
        <f t="shared" ca="1" si="440"/>
        <v>0</v>
      </c>
      <c r="GC97" s="48">
        <f t="shared" ca="1" si="440"/>
        <v>0</v>
      </c>
      <c r="GD97" s="48">
        <f t="shared" ca="1" si="436"/>
        <v>0</v>
      </c>
      <c r="GE97" s="48">
        <f t="shared" ca="1" si="434"/>
        <v>0</v>
      </c>
      <c r="GF97" s="48">
        <f t="shared" ca="1" si="434"/>
        <v>0</v>
      </c>
      <c r="GG97" s="48">
        <f t="shared" ca="1" si="434"/>
        <v>0</v>
      </c>
      <c r="GH97" s="48">
        <f t="shared" ca="1" si="434"/>
        <v>0</v>
      </c>
      <c r="GI97" s="48">
        <f t="shared" ca="1" si="434"/>
        <v>0</v>
      </c>
      <c r="GJ97" s="48">
        <f t="shared" ca="1" si="434"/>
        <v>0</v>
      </c>
      <c r="GK97" s="48">
        <f t="shared" ca="1" si="434"/>
        <v>0</v>
      </c>
      <c r="GL97" s="48">
        <f t="shared" ca="1" si="434"/>
        <v>0</v>
      </c>
      <c r="GM97" s="48">
        <f t="shared" ca="1" si="434"/>
        <v>0</v>
      </c>
      <c r="GN97" s="48">
        <f t="shared" ca="1" si="434"/>
        <v>0</v>
      </c>
      <c r="GO97" s="48">
        <f t="shared" ca="1" si="434"/>
        <v>0</v>
      </c>
      <c r="GP97" s="48">
        <f t="shared" ca="1" si="432"/>
        <v>0</v>
      </c>
      <c r="GQ97" s="48">
        <f t="shared" ca="1" si="432"/>
        <v>0</v>
      </c>
      <c r="GR97" s="48">
        <f t="shared" ca="1" si="432"/>
        <v>0</v>
      </c>
      <c r="GS97" s="48">
        <f t="shared" ca="1" si="424"/>
        <v>0</v>
      </c>
      <c r="GT97" s="48">
        <f t="shared" ca="1" si="424"/>
        <v>0</v>
      </c>
      <c r="GU97" s="48">
        <f t="shared" ca="1" si="413"/>
        <v>0</v>
      </c>
      <c r="GV97" s="48">
        <f t="shared" ca="1" si="413"/>
        <v>0</v>
      </c>
      <c r="GW97" s="48">
        <f t="shared" ca="1" si="413"/>
        <v>0</v>
      </c>
      <c r="GX97" s="48">
        <f t="shared" ca="1" si="413"/>
        <v>0</v>
      </c>
      <c r="GY97" s="48">
        <f t="shared" ca="1" si="413"/>
        <v>0</v>
      </c>
      <c r="GZ97" s="48">
        <f t="shared" ca="1" si="413"/>
        <v>0</v>
      </c>
      <c r="HA97" s="68"/>
      <c r="HB97" s="148" t="str">
        <f t="shared" ca="1" si="416"/>
        <v>n/a</v>
      </c>
      <c r="HC97" s="148" t="str">
        <f t="shared" ca="1" si="405"/>
        <v>n/a</v>
      </c>
      <c r="HD97" s="148" t="str">
        <f t="shared" ca="1" si="417"/>
        <v>n/a</v>
      </c>
      <c r="HE97" s="148" t="str">
        <f t="shared" ca="1" si="406"/>
        <v>n/a</v>
      </c>
      <c r="HF97" s="148" t="str">
        <f t="shared" ca="1" si="407"/>
        <v>n/a</v>
      </c>
      <c r="HG97" s="146"/>
      <c r="HH97" s="147"/>
      <c r="HI97" s="147"/>
      <c r="HJ97" s="147"/>
      <c r="HK97" s="148"/>
      <c r="HL97" s="147"/>
      <c r="HM97" s="147"/>
      <c r="HN97" s="147"/>
      <c r="HO97" s="148"/>
      <c r="HP97" s="146"/>
      <c r="HQ97" s="147"/>
      <c r="HR97" s="147"/>
      <c r="HS97" s="147"/>
      <c r="HT97" s="148"/>
      <c r="HU97" s="147"/>
      <c r="HV97" s="147"/>
      <c r="HW97" s="147"/>
      <c r="HX97" s="148"/>
      <c r="HY97" s="149"/>
      <c r="HZ97" s="148"/>
      <c r="IA97" s="148"/>
      <c r="IB97" s="150"/>
      <c r="IC97" s="148"/>
      <c r="ID97" s="150"/>
      <c r="IE97" s="148"/>
      <c r="IF97" s="151"/>
    </row>
    <row r="98" spans="1:240" s="36" customFormat="1" ht="14.45" customHeight="1">
      <c r="A98" s="39"/>
      <c r="B98" s="50" t="str">
        <f t="shared" si="376"/>
        <v>C&amp;I_C&amp;I Prescriptive_Lighting_Energy Star LED downlights (new or retrofit) (50W or less)_2017_Actual</v>
      </c>
      <c r="C98" s="50">
        <f>INDEX('Measure Inputs'!$D:$D,MATCH($B98,'Measure Inputs'!$B:$B,0))</f>
        <v>62</v>
      </c>
      <c r="D98" s="51" t="str">
        <f>'Measure Inputs'!G68</f>
        <v>C&amp;I</v>
      </c>
      <c r="E98" s="51" t="str">
        <f>'Measure Inputs'!H68</f>
        <v>C&amp;I Prescriptive</v>
      </c>
      <c r="F98" s="51" t="str">
        <f>'Measure Inputs'!I68</f>
        <v>Lighting</v>
      </c>
      <c r="G98" s="51" t="str">
        <f>'Measure Inputs'!J68</f>
        <v>Energy Star LED downlights (new or retrofit) (50W or less)</v>
      </c>
      <c r="H98" s="51">
        <f>'Measure Inputs'!K68</f>
        <v>2017</v>
      </c>
      <c r="I98" s="51" t="str">
        <f>'Measure Inputs'!L68</f>
        <v>Actual</v>
      </c>
      <c r="J98" s="37"/>
      <c r="K98" s="98" t="str">
        <f ca="1">INDEX(OFFSET('Measure Inputs'!$O$7,,,InputRows),$C98)</f>
        <v>Units</v>
      </c>
      <c r="L98" s="38">
        <f ca="1">INDEX(OFFSET('Measure Inputs'!$Q$7,,,InputRows),$C98)</f>
        <v>299</v>
      </c>
      <c r="M98" s="165">
        <f>INDEX('General Inputs'!$E$14:$E$15,MATCH(D98,'General Inputs'!$D$14:$D$15,0))</f>
        <v>1.0469999999999999</v>
      </c>
      <c r="N98" s="54">
        <f ca="1">INDEX(OFFSET('Measure Inputs'!$Y$7,,,InputRows),$C98)</f>
        <v>1</v>
      </c>
      <c r="O98" s="54">
        <f ca="1">INDEX(OFFSET('Measure Inputs'!$Z$7,,,InputRows),$C98)</f>
        <v>1</v>
      </c>
      <c r="P98" s="37"/>
      <c r="Q98" s="125">
        <f ca="1">CONVERT(INDEX(OFFSET('Measure Inputs'!$AB$7,,,InputRows),$C98),'Measure Inputs'!$AB$6,Q$8)*$L98</f>
        <v>61163.759999999995</v>
      </c>
      <c r="R98" s="125">
        <f t="shared" ca="1" si="377"/>
        <v>61163.759999999995</v>
      </c>
      <c r="S98" s="125">
        <f t="shared" ca="1" si="378"/>
        <v>61163.759999999995</v>
      </c>
      <c r="T98" s="37"/>
      <c r="U98" s="125">
        <f ca="1">CONVERT(INDEX(OFFSET('Measure Inputs'!$AD$7,,,InputRows),$C98),'Measure Inputs'!$AD$6,U$8)*$L98</f>
        <v>0</v>
      </c>
      <c r="V98" s="125">
        <f t="shared" ca="1" si="379"/>
        <v>0</v>
      </c>
      <c r="W98" s="125">
        <f t="shared" ca="1" si="380"/>
        <v>0</v>
      </c>
      <c r="X98" s="37"/>
      <c r="Y98" s="125">
        <f ca="1">CONVERT(INDEX(OFFSET('Measure Inputs'!$AC$7,,,InputRows),$C98),'Measure Inputs'!$AC$6,Y$8)*$L98</f>
        <v>14.741267000000001</v>
      </c>
      <c r="Z98" s="125">
        <f t="shared" ca="1" si="381"/>
        <v>14.741267000000001</v>
      </c>
      <c r="AA98" s="125">
        <f t="shared" ca="1" si="382"/>
        <v>14.741267000000001</v>
      </c>
      <c r="AB98" s="37"/>
      <c r="AC98" s="125">
        <f ca="1">CONVERT(INDEX(OFFSET('Measure Inputs'!$AE$7,,,InputRows),$C98),'Measure Inputs'!$AE$6,AC$8)*$L98</f>
        <v>0</v>
      </c>
      <c r="AD98" s="125">
        <f t="shared" ca="1" si="383"/>
        <v>0</v>
      </c>
      <c r="AE98" s="125">
        <f t="shared" ca="1" si="384"/>
        <v>0</v>
      </c>
      <c r="AF98" s="37"/>
      <c r="AG98" s="96">
        <f ca="1">INDEX(OFFSET('Measure Inputs'!$R$7,,,InputRows),$C98)</f>
        <v>15</v>
      </c>
      <c r="AH98" s="96">
        <f ca="1">INDEX(OFFSET('Measure Inputs'!$S$7,,,InputRows),$C98)</f>
        <v>0</v>
      </c>
      <c r="AI98" s="96">
        <f t="shared" ca="1" si="385"/>
        <v>917456.4</v>
      </c>
      <c r="AJ98" s="99">
        <f ca="1">INDEX(OFFSET('Measure Inputs'!$T$7,,,InputRows),$C98)*$L98*$N98*$O98</f>
        <v>8073</v>
      </c>
      <c r="AK98" s="99">
        <f ca="1">INDEX(OFFSET('Measure Inputs'!$U$7,,,InputRows),$C98)*$L98*$N98*$O98</f>
        <v>0</v>
      </c>
      <c r="AL98" s="99">
        <f ca="1">INDEX(OFFSET('Measure Inputs'!$V$7,,,InputRows),$C98)*$L98*$N98*$O98</f>
        <v>0</v>
      </c>
      <c r="AM98" s="99">
        <f ca="1">INDEX(OFFSET('Measure Inputs'!$W$7,,,InputRows),$C98)*$L98*$N98*$O98</f>
        <v>0</v>
      </c>
      <c r="AN98" s="99">
        <f ca="1">INDEX(OFFSET('Measure Inputs'!$X$7,,,InputRows),$C98)*$L98</f>
        <v>9077.2646999999997</v>
      </c>
      <c r="AO98" s="99"/>
      <c r="AP98" s="99">
        <f t="shared" ca="1" si="386"/>
        <v>9077.2646999999997</v>
      </c>
      <c r="AQ98" s="37"/>
      <c r="AR98" s="99">
        <f ca="1">SUMPRODUCT(--($CX$9:$EX$9=$H98)*$AJ98,'General Inputs'!$K$40:$BK$40)+SUMPRODUCT(--($CX$9:$EX$9=$H98+$AH98)*-$AK98,'General Inputs'!$K$43:$BK$43)</f>
        <v>8073</v>
      </c>
      <c r="AS98" s="99">
        <f ca="1">CONVERT(SUMPRODUCT($CX98:$EX98,'General Inputs'!$K$29:$BK$29,'General Inputs'!$K$40:$BK$40)*$M98,$Q$8,'General Inputs'!$E$17)</f>
        <v>6465.758960858213</v>
      </c>
      <c r="AT98" s="99">
        <f ca="1">SUMPRODUCT(--($CX$9:$EX$9=$H98)*$AN98,'General Inputs'!$K$40:$BK$40)</f>
        <v>9077.2646999999997</v>
      </c>
      <c r="AU98" s="99">
        <f>SUMPRODUCT(--($CX$9:$EX$9=$H98)*$AO98,'General Inputs'!$K$40:$BK$40)</f>
        <v>0</v>
      </c>
      <c r="AV98" s="99">
        <f ca="1">CONVERT(SUMPRODUCT($CX98:$EX98,'General Inputs'!$K$40:$BK$40,OFFSET('General Inputs'!$K$34:$BK$34,MATCH($D98,'General Inputs'!$J$34:$J$35,0)-1,)),$Q$8,'General Inputs'!$G$32)</f>
        <v>64311.121973600544</v>
      </c>
      <c r="AW98" s="99">
        <f ca="1">CONVERT(SUMPRODUCT($CX98:$EX98,'General Inputs'!$K$27:$BK$27,'General Inputs'!$K$40:$BK$40)*$M98,$Q$8,'General Inputs'!$E$17)</f>
        <v>16950.746930990164</v>
      </c>
      <c r="AX98" s="99">
        <f ca="1">CONVERT(SUMPRODUCT($EZ98:$GZ98,'General Inputs'!$K$28:$BK$28,'General Inputs'!$K$40:$BK$40)*$M98,$Q$8,'General Inputs'!$E$17)</f>
        <v>2938.4822409895946</v>
      </c>
      <c r="AY98" s="97">
        <f ca="1">SUMPRODUCT($CX98:$EX98,'General Inputs'!$K$40:$BK$40)</f>
        <v>541711.40274285898</v>
      </c>
      <c r="AZ98" s="37"/>
      <c r="BA98" s="99">
        <f t="shared" ca="1" si="387"/>
        <v>11816.229171979758</v>
      </c>
      <c r="BB98" s="101">
        <f t="shared" ca="1" si="388"/>
        <v>2.4636726337148218</v>
      </c>
      <c r="BC98" s="99">
        <f t="shared" ca="1" si="309"/>
        <v>8073</v>
      </c>
      <c r="BD98" s="99">
        <f t="shared" ca="1" si="310"/>
        <v>19889.229171979758</v>
      </c>
      <c r="BE98" s="99">
        <f t="shared" ca="1" si="311"/>
        <v>16950.746930990164</v>
      </c>
      <c r="BF98" s="99">
        <f t="shared" ca="1" si="430"/>
        <v>2938.4822409895946</v>
      </c>
      <c r="BG98" s="99">
        <f t="shared" si="313"/>
        <v>0</v>
      </c>
      <c r="BH98" s="99">
        <f t="shared" ca="1" si="314"/>
        <v>8073</v>
      </c>
      <c r="BI98" s="37"/>
      <c r="BJ98" s="99">
        <f t="shared" ca="1" si="389"/>
        <v>18281.988132837971</v>
      </c>
      <c r="BK98" s="101">
        <f t="shared" ca="1" si="390"/>
        <v>3.2645841859083329</v>
      </c>
      <c r="BL98" s="99">
        <f t="shared" ca="1" si="315"/>
        <v>8073</v>
      </c>
      <c r="BM98" s="99">
        <f t="shared" ca="1" si="429"/>
        <v>26354.988132837971</v>
      </c>
      <c r="BN98" s="99">
        <f t="shared" ca="1" si="316"/>
        <v>16950.746930990164</v>
      </c>
      <c r="BO98" s="99">
        <f t="shared" ca="1" si="317"/>
        <v>2938.4822409895946</v>
      </c>
      <c r="BP98" s="99">
        <f t="shared" ca="1" si="318"/>
        <v>6465.758960858213</v>
      </c>
      <c r="BQ98" s="99">
        <f t="shared" si="319"/>
        <v>0</v>
      </c>
      <c r="BR98" s="99">
        <f t="shared" ca="1" si="320"/>
        <v>8073</v>
      </c>
      <c r="BS98" s="37"/>
      <c r="BT98" s="99">
        <f t="shared" ca="1" si="391"/>
        <v>65315.386673600544</v>
      </c>
      <c r="BU98" s="101">
        <f t="shared" ca="1" si="392"/>
        <v>9.0905966398613334</v>
      </c>
      <c r="BV98" s="101">
        <f t="shared" ca="1" si="321"/>
        <v>1.6500567118143312</v>
      </c>
      <c r="BW98" s="99">
        <f t="shared" ca="1" si="322"/>
        <v>8073</v>
      </c>
      <c r="BX98" s="99">
        <f t="shared" ca="1" si="323"/>
        <v>73388.386673600544</v>
      </c>
      <c r="BY98" s="99">
        <f t="shared" ca="1" si="324"/>
        <v>64311.121973600544</v>
      </c>
      <c r="BZ98" s="99">
        <f t="shared" ca="1" si="325"/>
        <v>9077.2646999999997</v>
      </c>
      <c r="CA98" s="99">
        <f t="shared" ca="1" si="326"/>
        <v>8073</v>
      </c>
      <c r="CB98" s="37"/>
      <c r="CC98" s="99">
        <f t="shared" ca="1" si="393"/>
        <v>10811.964471979758</v>
      </c>
      <c r="CD98" s="101">
        <f t="shared" ca="1" si="394"/>
        <v>2.1911037993614704</v>
      </c>
      <c r="CE98" s="102">
        <f t="shared" ca="1" si="327"/>
        <v>-0.35652432367394526</v>
      </c>
      <c r="CF98" s="99">
        <f t="shared" ca="1" si="328"/>
        <v>9077.2646999999997</v>
      </c>
      <c r="CG98" s="99">
        <f t="shared" ca="1" si="329"/>
        <v>19889.229171979758</v>
      </c>
      <c r="CH98" s="99">
        <f t="shared" ca="1" si="330"/>
        <v>16950.746930990164</v>
      </c>
      <c r="CI98" s="99">
        <f t="shared" ca="1" si="418"/>
        <v>2938.4822409895946</v>
      </c>
      <c r="CJ98" s="99">
        <f t="shared" ca="1" si="419"/>
        <v>9077.2646999999997</v>
      </c>
      <c r="CK98" s="99">
        <f t="shared" si="331"/>
        <v>0</v>
      </c>
      <c r="CL98" s="37"/>
      <c r="CM98" s="99">
        <f t="shared" ca="1" si="395"/>
        <v>-53499.157501620786</v>
      </c>
      <c r="CN98" s="101">
        <f t="shared" ca="1" si="396"/>
        <v>0.27101330433162885</v>
      </c>
      <c r="CO98" s="126"/>
      <c r="CP98" s="99">
        <f t="shared" ca="1" si="332"/>
        <v>73388.386673600544</v>
      </c>
      <c r="CQ98" s="99">
        <f t="shared" ca="1" si="333"/>
        <v>19889.229171979758</v>
      </c>
      <c r="CR98" s="99">
        <f t="shared" ca="1" si="334"/>
        <v>16950.746930990164</v>
      </c>
      <c r="CS98" s="99">
        <f t="shared" ca="1" si="420"/>
        <v>2938.4822409895946</v>
      </c>
      <c r="CT98" s="99">
        <f t="shared" ca="1" si="335"/>
        <v>64311.121973600544</v>
      </c>
      <c r="CU98" s="99">
        <f t="shared" ca="1" si="336"/>
        <v>9077.2646999999997</v>
      </c>
      <c r="CV98" s="99">
        <f t="shared" si="337"/>
        <v>0</v>
      </c>
      <c r="CW98" s="37"/>
      <c r="CX98" s="48">
        <f t="shared" ca="1" si="437"/>
        <v>61163.759999999995</v>
      </c>
      <c r="CY98" s="48">
        <f t="shared" ca="1" si="437"/>
        <v>61163.759999999995</v>
      </c>
      <c r="CZ98" s="48">
        <f t="shared" ca="1" si="437"/>
        <v>61163.759999999995</v>
      </c>
      <c r="DA98" s="48">
        <f t="shared" ca="1" si="437"/>
        <v>61163.759999999995</v>
      </c>
      <c r="DB98" s="48">
        <f t="shared" ca="1" si="437"/>
        <v>61163.759999999995</v>
      </c>
      <c r="DC98" s="48">
        <f t="shared" ca="1" si="437"/>
        <v>61163.759999999995</v>
      </c>
      <c r="DD98" s="48">
        <f t="shared" ca="1" si="437"/>
        <v>61163.759999999995</v>
      </c>
      <c r="DE98" s="48">
        <f t="shared" ca="1" si="437"/>
        <v>61163.759999999995</v>
      </c>
      <c r="DF98" s="48">
        <f t="shared" ca="1" si="437"/>
        <v>61163.759999999995</v>
      </c>
      <c r="DG98" s="48">
        <f t="shared" ca="1" si="437"/>
        <v>61163.759999999995</v>
      </c>
      <c r="DH98" s="48">
        <f t="shared" ca="1" si="437"/>
        <v>61163.759999999995</v>
      </c>
      <c r="DI98" s="48">
        <f t="shared" ca="1" si="437"/>
        <v>61163.759999999995</v>
      </c>
      <c r="DJ98" s="48">
        <f t="shared" ca="1" si="437"/>
        <v>61163.759999999995</v>
      </c>
      <c r="DK98" s="48">
        <f t="shared" ca="1" si="437"/>
        <v>61163.759999999995</v>
      </c>
      <c r="DL98" s="48">
        <f t="shared" ca="1" si="437"/>
        <v>61163.759999999995</v>
      </c>
      <c r="DM98" s="48">
        <f t="shared" ca="1" si="437"/>
        <v>0</v>
      </c>
      <c r="DN98" s="48">
        <f t="shared" ca="1" si="438"/>
        <v>0</v>
      </c>
      <c r="DO98" s="48">
        <f t="shared" ca="1" si="438"/>
        <v>0</v>
      </c>
      <c r="DP98" s="48">
        <f t="shared" ca="1" si="438"/>
        <v>0</v>
      </c>
      <c r="DQ98" s="48">
        <f t="shared" ca="1" si="438"/>
        <v>0</v>
      </c>
      <c r="DR98" s="48">
        <f t="shared" ca="1" si="438"/>
        <v>0</v>
      </c>
      <c r="DS98" s="48">
        <f t="shared" ca="1" si="438"/>
        <v>0</v>
      </c>
      <c r="DT98" s="48">
        <f t="shared" ca="1" si="438"/>
        <v>0</v>
      </c>
      <c r="DU98" s="48">
        <f t="shared" ca="1" si="438"/>
        <v>0</v>
      </c>
      <c r="DV98" s="48">
        <f t="shared" ca="1" si="438"/>
        <v>0</v>
      </c>
      <c r="DW98" s="48">
        <f t="shared" ca="1" si="438"/>
        <v>0</v>
      </c>
      <c r="DX98" s="48">
        <f t="shared" ca="1" si="438"/>
        <v>0</v>
      </c>
      <c r="DY98" s="48">
        <f t="shared" ca="1" si="438"/>
        <v>0</v>
      </c>
      <c r="DZ98" s="48">
        <f t="shared" ca="1" si="438"/>
        <v>0</v>
      </c>
      <c r="EA98" s="48">
        <f t="shared" ca="1" si="438"/>
        <v>0</v>
      </c>
      <c r="EB98" s="48">
        <f t="shared" ca="1" si="435"/>
        <v>0</v>
      </c>
      <c r="EC98" s="48">
        <f t="shared" ca="1" si="433"/>
        <v>0</v>
      </c>
      <c r="ED98" s="48">
        <f t="shared" ca="1" si="433"/>
        <v>0</v>
      </c>
      <c r="EE98" s="48">
        <f t="shared" ca="1" si="433"/>
        <v>0</v>
      </c>
      <c r="EF98" s="48">
        <f t="shared" ca="1" si="433"/>
        <v>0</v>
      </c>
      <c r="EG98" s="48">
        <f t="shared" ca="1" si="433"/>
        <v>0</v>
      </c>
      <c r="EH98" s="48">
        <f t="shared" ca="1" si="433"/>
        <v>0</v>
      </c>
      <c r="EI98" s="48">
        <f t="shared" ca="1" si="433"/>
        <v>0</v>
      </c>
      <c r="EJ98" s="48">
        <f t="shared" ca="1" si="433"/>
        <v>0</v>
      </c>
      <c r="EK98" s="48">
        <f t="shared" ca="1" si="433"/>
        <v>0</v>
      </c>
      <c r="EL98" s="48">
        <f t="shared" ca="1" si="433"/>
        <v>0</v>
      </c>
      <c r="EM98" s="48">
        <f t="shared" ca="1" si="433"/>
        <v>0</v>
      </c>
      <c r="EN98" s="48">
        <f t="shared" ca="1" si="431"/>
        <v>0</v>
      </c>
      <c r="EO98" s="48">
        <f t="shared" ca="1" si="431"/>
        <v>0</v>
      </c>
      <c r="EP98" s="48">
        <f t="shared" ca="1" si="431"/>
        <v>0</v>
      </c>
      <c r="EQ98" s="48">
        <f t="shared" ca="1" si="422"/>
        <v>0</v>
      </c>
      <c r="ER98" s="48">
        <f t="shared" ca="1" si="422"/>
        <v>0</v>
      </c>
      <c r="ES98" s="48">
        <f t="shared" ca="1" si="410"/>
        <v>0</v>
      </c>
      <c r="ET98" s="48">
        <f t="shared" ca="1" si="410"/>
        <v>0</v>
      </c>
      <c r="EU98" s="48">
        <f t="shared" ca="1" si="410"/>
        <v>0</v>
      </c>
      <c r="EV98" s="48">
        <f t="shared" ca="1" si="410"/>
        <v>0</v>
      </c>
      <c r="EW98" s="48">
        <f t="shared" ca="1" si="410"/>
        <v>0</v>
      </c>
      <c r="EX98" s="48">
        <f t="shared" ca="1" si="410"/>
        <v>0</v>
      </c>
      <c r="EY98" s="68"/>
      <c r="EZ98" s="48">
        <f t="shared" ca="1" si="439"/>
        <v>14.741267000000001</v>
      </c>
      <c r="FA98" s="48">
        <f t="shared" ca="1" si="439"/>
        <v>14.741267000000001</v>
      </c>
      <c r="FB98" s="48">
        <f t="shared" ca="1" si="439"/>
        <v>14.741267000000001</v>
      </c>
      <c r="FC98" s="48">
        <f t="shared" ca="1" si="439"/>
        <v>14.741267000000001</v>
      </c>
      <c r="FD98" s="48">
        <f t="shared" ca="1" si="439"/>
        <v>14.741267000000001</v>
      </c>
      <c r="FE98" s="48">
        <f t="shared" ca="1" si="439"/>
        <v>14.741267000000001</v>
      </c>
      <c r="FF98" s="48">
        <f t="shared" ca="1" si="439"/>
        <v>14.741267000000001</v>
      </c>
      <c r="FG98" s="48">
        <f t="shared" ca="1" si="439"/>
        <v>14.741267000000001</v>
      </c>
      <c r="FH98" s="48">
        <f t="shared" ca="1" si="439"/>
        <v>14.741267000000001</v>
      </c>
      <c r="FI98" s="48">
        <f t="shared" ca="1" si="439"/>
        <v>14.741267000000001</v>
      </c>
      <c r="FJ98" s="48">
        <f t="shared" ca="1" si="439"/>
        <v>14.741267000000001</v>
      </c>
      <c r="FK98" s="48">
        <f t="shared" ca="1" si="439"/>
        <v>14.741267000000001</v>
      </c>
      <c r="FL98" s="48">
        <f t="shared" ca="1" si="439"/>
        <v>14.741267000000001</v>
      </c>
      <c r="FM98" s="48">
        <f t="shared" ca="1" si="439"/>
        <v>14.741267000000001</v>
      </c>
      <c r="FN98" s="48">
        <f t="shared" ca="1" si="439"/>
        <v>14.741267000000001</v>
      </c>
      <c r="FO98" s="48">
        <f t="shared" ca="1" si="439"/>
        <v>0</v>
      </c>
      <c r="FP98" s="48">
        <f t="shared" ca="1" si="440"/>
        <v>0</v>
      </c>
      <c r="FQ98" s="48">
        <f t="shared" ca="1" si="440"/>
        <v>0</v>
      </c>
      <c r="FR98" s="48">
        <f t="shared" ca="1" si="440"/>
        <v>0</v>
      </c>
      <c r="FS98" s="48">
        <f t="shared" ca="1" si="440"/>
        <v>0</v>
      </c>
      <c r="FT98" s="48">
        <f t="shared" ca="1" si="440"/>
        <v>0</v>
      </c>
      <c r="FU98" s="48">
        <f t="shared" ca="1" si="440"/>
        <v>0</v>
      </c>
      <c r="FV98" s="48">
        <f t="shared" ca="1" si="440"/>
        <v>0</v>
      </c>
      <c r="FW98" s="48">
        <f t="shared" ca="1" si="440"/>
        <v>0</v>
      </c>
      <c r="FX98" s="48">
        <f t="shared" ca="1" si="440"/>
        <v>0</v>
      </c>
      <c r="FY98" s="48">
        <f t="shared" ca="1" si="440"/>
        <v>0</v>
      </c>
      <c r="FZ98" s="48">
        <f t="shared" ca="1" si="440"/>
        <v>0</v>
      </c>
      <c r="GA98" s="48">
        <f t="shared" ca="1" si="440"/>
        <v>0</v>
      </c>
      <c r="GB98" s="48">
        <f t="shared" ca="1" si="440"/>
        <v>0</v>
      </c>
      <c r="GC98" s="48">
        <f t="shared" ca="1" si="440"/>
        <v>0</v>
      </c>
      <c r="GD98" s="48">
        <f t="shared" ca="1" si="436"/>
        <v>0</v>
      </c>
      <c r="GE98" s="48">
        <f t="shared" ca="1" si="434"/>
        <v>0</v>
      </c>
      <c r="GF98" s="48">
        <f t="shared" ca="1" si="434"/>
        <v>0</v>
      </c>
      <c r="GG98" s="48">
        <f t="shared" ca="1" si="434"/>
        <v>0</v>
      </c>
      <c r="GH98" s="48">
        <f t="shared" ca="1" si="434"/>
        <v>0</v>
      </c>
      <c r="GI98" s="48">
        <f t="shared" ca="1" si="434"/>
        <v>0</v>
      </c>
      <c r="GJ98" s="48">
        <f t="shared" ca="1" si="434"/>
        <v>0</v>
      </c>
      <c r="GK98" s="48">
        <f t="shared" ca="1" si="434"/>
        <v>0</v>
      </c>
      <c r="GL98" s="48">
        <f t="shared" ca="1" si="434"/>
        <v>0</v>
      </c>
      <c r="GM98" s="48">
        <f t="shared" ca="1" si="434"/>
        <v>0</v>
      </c>
      <c r="GN98" s="48">
        <f t="shared" ca="1" si="434"/>
        <v>0</v>
      </c>
      <c r="GO98" s="48">
        <f t="shared" ca="1" si="434"/>
        <v>0</v>
      </c>
      <c r="GP98" s="48">
        <f t="shared" ca="1" si="432"/>
        <v>0</v>
      </c>
      <c r="GQ98" s="48">
        <f t="shared" ca="1" si="432"/>
        <v>0</v>
      </c>
      <c r="GR98" s="48">
        <f t="shared" ca="1" si="432"/>
        <v>0</v>
      </c>
      <c r="GS98" s="48">
        <f t="shared" ca="1" si="424"/>
        <v>0</v>
      </c>
      <c r="GT98" s="48">
        <f t="shared" ca="1" si="424"/>
        <v>0</v>
      </c>
      <c r="GU98" s="48">
        <f t="shared" ca="1" si="413"/>
        <v>0</v>
      </c>
      <c r="GV98" s="48">
        <f t="shared" ca="1" si="413"/>
        <v>0</v>
      </c>
      <c r="GW98" s="48">
        <f t="shared" ca="1" si="413"/>
        <v>0</v>
      </c>
      <c r="GX98" s="48">
        <f t="shared" ca="1" si="413"/>
        <v>0</v>
      </c>
      <c r="GY98" s="48">
        <f t="shared" ca="1" si="413"/>
        <v>0</v>
      </c>
      <c r="GZ98" s="48">
        <f t="shared" ca="1" si="413"/>
        <v>0</v>
      </c>
      <c r="HA98" s="68"/>
      <c r="HB98" s="148">
        <f t="shared" ca="1" si="416"/>
        <v>2.4636726337148218</v>
      </c>
      <c r="HC98" s="148">
        <f t="shared" ca="1" si="405"/>
        <v>2.1911037993614704</v>
      </c>
      <c r="HD98" s="148">
        <f t="shared" ca="1" si="417"/>
        <v>3.2645841859083329</v>
      </c>
      <c r="HE98" s="148">
        <f t="shared" ca="1" si="406"/>
        <v>9.0905966398613334</v>
      </c>
      <c r="HF98" s="148">
        <f t="shared" ca="1" si="407"/>
        <v>0.27101330433162885</v>
      </c>
      <c r="HG98" s="146"/>
      <c r="HH98" s="147"/>
      <c r="HI98" s="147"/>
      <c r="HJ98" s="147"/>
      <c r="HK98" s="148"/>
      <c r="HL98" s="147"/>
      <c r="HM98" s="147"/>
      <c r="HN98" s="147"/>
      <c r="HO98" s="148"/>
      <c r="HP98" s="146"/>
      <c r="HQ98" s="147"/>
      <c r="HR98" s="147"/>
      <c r="HS98" s="147"/>
      <c r="HT98" s="148"/>
      <c r="HU98" s="147"/>
      <c r="HV98" s="147"/>
      <c r="HW98" s="147"/>
      <c r="HX98" s="148"/>
      <c r="HY98" s="149"/>
      <c r="HZ98" s="148"/>
      <c r="IA98" s="148"/>
      <c r="IB98" s="150"/>
      <c r="IC98" s="148"/>
      <c r="ID98" s="150"/>
      <c r="IE98" s="148"/>
      <c r="IF98" s="151"/>
    </row>
    <row r="99" spans="1:240" s="36" customFormat="1" ht="14.45" customHeight="1">
      <c r="A99" s="39"/>
      <c r="B99" s="50" t="str">
        <f t="shared" si="376"/>
        <v>C&amp;I_C&amp;I Prescriptive_Lighting_Refrigerated LED Case Lighting 5- and 6-foot Doors_2017_Actual</v>
      </c>
      <c r="C99" s="50">
        <f>INDEX('Measure Inputs'!$D:$D,MATCH($B99,'Measure Inputs'!$B:$B,0))</f>
        <v>63</v>
      </c>
      <c r="D99" s="51" t="str">
        <f>'Measure Inputs'!G69</f>
        <v>C&amp;I</v>
      </c>
      <c r="E99" s="51" t="str">
        <f>'Measure Inputs'!H69</f>
        <v>C&amp;I Prescriptive</v>
      </c>
      <c r="F99" s="51" t="str">
        <f>'Measure Inputs'!I69</f>
        <v>Lighting</v>
      </c>
      <c r="G99" s="51" t="str">
        <f>'Measure Inputs'!J69</f>
        <v>Refrigerated LED Case Lighting 5- and 6-foot Doors</v>
      </c>
      <c r="H99" s="51">
        <f>'Measure Inputs'!K69</f>
        <v>2017</v>
      </c>
      <c r="I99" s="51" t="str">
        <f>'Measure Inputs'!L69</f>
        <v>Actual</v>
      </c>
      <c r="J99" s="37"/>
      <c r="K99" s="98" t="str">
        <f ca="1">INDEX(OFFSET('Measure Inputs'!$O$7,,,InputRows),$C99)</f>
        <v>Units</v>
      </c>
      <c r="L99" s="38">
        <f ca="1">INDEX(OFFSET('Measure Inputs'!$Q$7,,,InputRows),$C99)</f>
        <v>0</v>
      </c>
      <c r="M99" s="165">
        <f>INDEX('General Inputs'!$E$14:$E$15,MATCH(D99,'General Inputs'!$D$14:$D$15,0))</f>
        <v>1.0469999999999999</v>
      </c>
      <c r="N99" s="54">
        <f ca="1">INDEX(OFFSET('Measure Inputs'!$Y$7,,,InputRows),$C99)</f>
        <v>1</v>
      </c>
      <c r="O99" s="54">
        <f ca="1">INDEX(OFFSET('Measure Inputs'!$Z$7,,,InputRows),$C99)</f>
        <v>1</v>
      </c>
      <c r="P99" s="37"/>
      <c r="Q99" s="125">
        <f ca="1">CONVERT(INDEX(OFFSET('Measure Inputs'!$AB$7,,,InputRows),$C99),'Measure Inputs'!$AB$6,Q$8)*$L99</f>
        <v>0</v>
      </c>
      <c r="R99" s="125">
        <f t="shared" ca="1" si="377"/>
        <v>0</v>
      </c>
      <c r="S99" s="125">
        <f t="shared" ca="1" si="378"/>
        <v>0</v>
      </c>
      <c r="T99" s="37"/>
      <c r="U99" s="125">
        <f ca="1">CONVERT(INDEX(OFFSET('Measure Inputs'!$AD$7,,,InputRows),$C99),'Measure Inputs'!$AD$6,U$8)*$L99</f>
        <v>0</v>
      </c>
      <c r="V99" s="125">
        <f t="shared" ca="1" si="379"/>
        <v>0</v>
      </c>
      <c r="W99" s="125">
        <f t="shared" ca="1" si="380"/>
        <v>0</v>
      </c>
      <c r="X99" s="37"/>
      <c r="Y99" s="125">
        <f ca="1">CONVERT(INDEX(OFFSET('Measure Inputs'!$AC$7,,,InputRows),$C99),'Measure Inputs'!$AC$6,Y$8)*$L99</f>
        <v>0</v>
      </c>
      <c r="Z99" s="125">
        <f t="shared" ca="1" si="381"/>
        <v>0</v>
      </c>
      <c r="AA99" s="125">
        <f t="shared" ca="1" si="382"/>
        <v>0</v>
      </c>
      <c r="AB99" s="37"/>
      <c r="AC99" s="125">
        <f ca="1">CONVERT(INDEX(OFFSET('Measure Inputs'!$AE$7,,,InputRows),$C99),'Measure Inputs'!$AE$6,AC$8)*$L99</f>
        <v>0</v>
      </c>
      <c r="AD99" s="125">
        <f t="shared" ca="1" si="383"/>
        <v>0</v>
      </c>
      <c r="AE99" s="125">
        <f t="shared" ca="1" si="384"/>
        <v>0</v>
      </c>
      <c r="AF99" s="37"/>
      <c r="AG99" s="96">
        <f ca="1">INDEX(OFFSET('Measure Inputs'!$R$7,,,InputRows),$C99)</f>
        <v>10</v>
      </c>
      <c r="AH99" s="96">
        <f ca="1">INDEX(OFFSET('Measure Inputs'!$S$7,,,InputRows),$C99)</f>
        <v>0</v>
      </c>
      <c r="AI99" s="96">
        <f t="shared" ca="1" si="385"/>
        <v>0</v>
      </c>
      <c r="AJ99" s="99">
        <f ca="1">INDEX(OFFSET('Measure Inputs'!$T$7,,,InputRows),$C99)*$L99*$N99*$O99</f>
        <v>0</v>
      </c>
      <c r="AK99" s="99">
        <f ca="1">INDEX(OFFSET('Measure Inputs'!$U$7,,,InputRows),$C99)*$L99*$N99*$O99</f>
        <v>0</v>
      </c>
      <c r="AL99" s="99">
        <f ca="1">INDEX(OFFSET('Measure Inputs'!$V$7,,,InputRows),$C99)*$L99*$N99*$O99</f>
        <v>0</v>
      </c>
      <c r="AM99" s="99">
        <f ca="1">INDEX(OFFSET('Measure Inputs'!$W$7,,,InputRows),$C99)*$L99*$N99*$O99</f>
        <v>0</v>
      </c>
      <c r="AN99" s="99">
        <f ca="1">INDEX(OFFSET('Measure Inputs'!$X$7,,,InputRows),$C99)*$L99</f>
        <v>0</v>
      </c>
      <c r="AO99" s="99"/>
      <c r="AP99" s="99">
        <f t="shared" ca="1" si="386"/>
        <v>0</v>
      </c>
      <c r="AQ99" s="37"/>
      <c r="AR99" s="99">
        <f ca="1">SUMPRODUCT(--($CX$9:$EX$9=$H99)*$AJ99,'General Inputs'!$K$40:$BK$40)+SUMPRODUCT(--($CX$9:$EX$9=$H99+$AH99)*-$AK99,'General Inputs'!$K$43:$BK$43)</f>
        <v>0</v>
      </c>
      <c r="AS99" s="99">
        <f ca="1">CONVERT(SUMPRODUCT($CX99:$EX99,'General Inputs'!$K$29:$BK$29,'General Inputs'!$K$40:$BK$40)*$M99,$Q$8,'General Inputs'!$E$17)</f>
        <v>0</v>
      </c>
      <c r="AT99" s="99">
        <f ca="1">SUMPRODUCT(--($CX$9:$EX$9=$H99)*$AN99,'General Inputs'!$K$40:$BK$40)</f>
        <v>0</v>
      </c>
      <c r="AU99" s="99">
        <f>SUMPRODUCT(--($CX$9:$EX$9=$H99)*$AO99,'General Inputs'!$K$40:$BK$40)</f>
        <v>0</v>
      </c>
      <c r="AV99" s="99">
        <f ca="1">CONVERT(SUMPRODUCT($CX99:$EX99,'General Inputs'!$K$40:$BK$40,OFFSET('General Inputs'!$K$34:$BK$34,MATCH($D99,'General Inputs'!$J$34:$J$35,0)-1,)),$Q$8,'General Inputs'!$G$32)</f>
        <v>0</v>
      </c>
      <c r="AW99" s="99">
        <f ca="1">CONVERT(SUMPRODUCT($CX99:$EX99,'General Inputs'!$K$27:$BK$27,'General Inputs'!$K$40:$BK$40)*$M99,$Q$8,'General Inputs'!$E$17)</f>
        <v>0</v>
      </c>
      <c r="AX99" s="99">
        <f ca="1">CONVERT(SUMPRODUCT($EZ99:$GZ99,'General Inputs'!$K$28:$BK$28,'General Inputs'!$K$40:$BK$40)*$M99,$Q$8,'General Inputs'!$E$17)</f>
        <v>0</v>
      </c>
      <c r="AY99" s="97">
        <f ca="1">SUMPRODUCT($CX99:$EX99,'General Inputs'!$K$40:$BK$40)</f>
        <v>0</v>
      </c>
      <c r="AZ99" s="37"/>
      <c r="BA99" s="99">
        <f t="shared" ca="1" si="387"/>
        <v>0</v>
      </c>
      <c r="BB99" s="101" t="e">
        <f t="shared" ca="1" si="388"/>
        <v>#DIV/0!</v>
      </c>
      <c r="BC99" s="99">
        <f t="shared" ca="1" si="309"/>
        <v>0</v>
      </c>
      <c r="BD99" s="99">
        <f t="shared" ca="1" si="310"/>
        <v>0</v>
      </c>
      <c r="BE99" s="99">
        <f t="shared" ca="1" si="311"/>
        <v>0</v>
      </c>
      <c r="BF99" s="99">
        <f t="shared" ca="1" si="430"/>
        <v>0</v>
      </c>
      <c r="BG99" s="99">
        <f t="shared" si="313"/>
        <v>0</v>
      </c>
      <c r="BH99" s="99">
        <f t="shared" ca="1" si="314"/>
        <v>0</v>
      </c>
      <c r="BI99" s="37"/>
      <c r="BJ99" s="99">
        <f t="shared" ca="1" si="389"/>
        <v>0</v>
      </c>
      <c r="BK99" s="101" t="e">
        <f t="shared" ca="1" si="390"/>
        <v>#DIV/0!</v>
      </c>
      <c r="BL99" s="99">
        <f t="shared" ca="1" si="315"/>
        <v>0</v>
      </c>
      <c r="BM99" s="99">
        <f t="shared" ca="1" si="429"/>
        <v>0</v>
      </c>
      <c r="BN99" s="99">
        <f t="shared" ca="1" si="316"/>
        <v>0</v>
      </c>
      <c r="BO99" s="99">
        <f t="shared" ca="1" si="317"/>
        <v>0</v>
      </c>
      <c r="BP99" s="99">
        <f t="shared" ca="1" si="318"/>
        <v>0</v>
      </c>
      <c r="BQ99" s="99">
        <f t="shared" si="319"/>
        <v>0</v>
      </c>
      <c r="BR99" s="99">
        <f t="shared" ca="1" si="320"/>
        <v>0</v>
      </c>
      <c r="BS99" s="37"/>
      <c r="BT99" s="99">
        <f t="shared" ca="1" si="391"/>
        <v>0</v>
      </c>
      <c r="BU99" s="101" t="e">
        <f t="shared" ca="1" si="392"/>
        <v>#DIV/0!</v>
      </c>
      <c r="BV99" s="101" t="e">
        <f t="shared" ca="1" si="321"/>
        <v>#DIV/0!</v>
      </c>
      <c r="BW99" s="99">
        <f t="shared" ca="1" si="322"/>
        <v>0</v>
      </c>
      <c r="BX99" s="99">
        <f t="shared" ca="1" si="323"/>
        <v>0</v>
      </c>
      <c r="BY99" s="99">
        <f t="shared" ca="1" si="324"/>
        <v>0</v>
      </c>
      <c r="BZ99" s="99">
        <f t="shared" ca="1" si="325"/>
        <v>0</v>
      </c>
      <c r="CA99" s="99">
        <f t="shared" ca="1" si="326"/>
        <v>0</v>
      </c>
      <c r="CB99" s="37"/>
      <c r="CC99" s="99">
        <f t="shared" ca="1" si="393"/>
        <v>0</v>
      </c>
      <c r="CD99" s="101" t="e">
        <f t="shared" ca="1" si="394"/>
        <v>#DIV/0!</v>
      </c>
      <c r="CE99" s="102" t="e">
        <f t="shared" ca="1" si="327"/>
        <v>#DIV/0!</v>
      </c>
      <c r="CF99" s="99">
        <f t="shared" ca="1" si="328"/>
        <v>0</v>
      </c>
      <c r="CG99" s="99">
        <f t="shared" ca="1" si="329"/>
        <v>0</v>
      </c>
      <c r="CH99" s="99">
        <f t="shared" ca="1" si="330"/>
        <v>0</v>
      </c>
      <c r="CI99" s="99">
        <f t="shared" ca="1" si="418"/>
        <v>0</v>
      </c>
      <c r="CJ99" s="99">
        <f t="shared" ca="1" si="419"/>
        <v>0</v>
      </c>
      <c r="CK99" s="99">
        <f t="shared" si="331"/>
        <v>0</v>
      </c>
      <c r="CL99" s="37"/>
      <c r="CM99" s="99">
        <f t="shared" ca="1" si="395"/>
        <v>0</v>
      </c>
      <c r="CN99" s="101" t="e">
        <f t="shared" ca="1" si="396"/>
        <v>#DIV/0!</v>
      </c>
      <c r="CO99" s="126"/>
      <c r="CP99" s="99">
        <f t="shared" ca="1" si="332"/>
        <v>0</v>
      </c>
      <c r="CQ99" s="99">
        <f t="shared" ca="1" si="333"/>
        <v>0</v>
      </c>
      <c r="CR99" s="99">
        <f t="shared" ca="1" si="334"/>
        <v>0</v>
      </c>
      <c r="CS99" s="99">
        <f t="shared" ca="1" si="420"/>
        <v>0</v>
      </c>
      <c r="CT99" s="99">
        <f t="shared" ca="1" si="335"/>
        <v>0</v>
      </c>
      <c r="CU99" s="99">
        <f t="shared" ca="1" si="336"/>
        <v>0</v>
      </c>
      <c r="CV99" s="99">
        <f t="shared" si="337"/>
        <v>0</v>
      </c>
      <c r="CW99" s="37"/>
      <c r="CX99" s="48">
        <f t="shared" ca="1" si="437"/>
        <v>0</v>
      </c>
      <c r="CY99" s="48">
        <f t="shared" ca="1" si="437"/>
        <v>0</v>
      </c>
      <c r="CZ99" s="48">
        <f t="shared" ca="1" si="437"/>
        <v>0</v>
      </c>
      <c r="DA99" s="48">
        <f t="shared" ca="1" si="437"/>
        <v>0</v>
      </c>
      <c r="DB99" s="48">
        <f t="shared" ca="1" si="437"/>
        <v>0</v>
      </c>
      <c r="DC99" s="48">
        <f t="shared" ca="1" si="437"/>
        <v>0</v>
      </c>
      <c r="DD99" s="48">
        <f t="shared" ca="1" si="437"/>
        <v>0</v>
      </c>
      <c r="DE99" s="48">
        <f t="shared" ca="1" si="437"/>
        <v>0</v>
      </c>
      <c r="DF99" s="48">
        <f t="shared" ca="1" si="437"/>
        <v>0</v>
      </c>
      <c r="DG99" s="48">
        <f t="shared" ca="1" si="437"/>
        <v>0</v>
      </c>
      <c r="DH99" s="48">
        <f t="shared" ca="1" si="437"/>
        <v>0</v>
      </c>
      <c r="DI99" s="48">
        <f t="shared" ca="1" si="437"/>
        <v>0</v>
      </c>
      <c r="DJ99" s="48">
        <f t="shared" ca="1" si="437"/>
        <v>0</v>
      </c>
      <c r="DK99" s="48">
        <f t="shared" ca="1" si="437"/>
        <v>0</v>
      </c>
      <c r="DL99" s="48">
        <f t="shared" ca="1" si="437"/>
        <v>0</v>
      </c>
      <c r="DM99" s="48">
        <f t="shared" ca="1" si="437"/>
        <v>0</v>
      </c>
      <c r="DN99" s="48">
        <f t="shared" ca="1" si="438"/>
        <v>0</v>
      </c>
      <c r="DO99" s="48">
        <f t="shared" ca="1" si="438"/>
        <v>0</v>
      </c>
      <c r="DP99" s="48">
        <f t="shared" ca="1" si="438"/>
        <v>0</v>
      </c>
      <c r="DQ99" s="48">
        <f t="shared" ca="1" si="438"/>
        <v>0</v>
      </c>
      <c r="DR99" s="48">
        <f t="shared" ca="1" si="438"/>
        <v>0</v>
      </c>
      <c r="DS99" s="48">
        <f t="shared" ca="1" si="438"/>
        <v>0</v>
      </c>
      <c r="DT99" s="48">
        <f t="shared" ca="1" si="438"/>
        <v>0</v>
      </c>
      <c r="DU99" s="48">
        <f t="shared" ca="1" si="438"/>
        <v>0</v>
      </c>
      <c r="DV99" s="48">
        <f t="shared" ca="1" si="438"/>
        <v>0</v>
      </c>
      <c r="DW99" s="48">
        <f t="shared" ca="1" si="438"/>
        <v>0</v>
      </c>
      <c r="DX99" s="48">
        <f t="shared" ca="1" si="438"/>
        <v>0</v>
      </c>
      <c r="DY99" s="48">
        <f t="shared" ca="1" si="438"/>
        <v>0</v>
      </c>
      <c r="DZ99" s="48">
        <f t="shared" ca="1" si="438"/>
        <v>0</v>
      </c>
      <c r="EA99" s="48">
        <f t="shared" ca="1" si="438"/>
        <v>0</v>
      </c>
      <c r="EB99" s="48">
        <f t="shared" ca="1" si="435"/>
        <v>0</v>
      </c>
      <c r="EC99" s="48">
        <f t="shared" ca="1" si="433"/>
        <v>0</v>
      </c>
      <c r="ED99" s="48">
        <f t="shared" ca="1" si="433"/>
        <v>0</v>
      </c>
      <c r="EE99" s="48">
        <f t="shared" ca="1" si="433"/>
        <v>0</v>
      </c>
      <c r="EF99" s="48">
        <f t="shared" ca="1" si="433"/>
        <v>0</v>
      </c>
      <c r="EG99" s="48">
        <f t="shared" ca="1" si="433"/>
        <v>0</v>
      </c>
      <c r="EH99" s="48">
        <f t="shared" ca="1" si="433"/>
        <v>0</v>
      </c>
      <c r="EI99" s="48">
        <f t="shared" ca="1" si="433"/>
        <v>0</v>
      </c>
      <c r="EJ99" s="48">
        <f t="shared" ca="1" si="433"/>
        <v>0</v>
      </c>
      <c r="EK99" s="48">
        <f t="shared" ca="1" si="433"/>
        <v>0</v>
      </c>
      <c r="EL99" s="48">
        <f t="shared" ca="1" si="433"/>
        <v>0</v>
      </c>
      <c r="EM99" s="48">
        <f t="shared" ca="1" si="433"/>
        <v>0</v>
      </c>
      <c r="EN99" s="48">
        <f t="shared" ca="1" si="431"/>
        <v>0</v>
      </c>
      <c r="EO99" s="48">
        <f t="shared" ca="1" si="431"/>
        <v>0</v>
      </c>
      <c r="EP99" s="48">
        <f t="shared" ca="1" si="431"/>
        <v>0</v>
      </c>
      <c r="EQ99" s="48">
        <f t="shared" ca="1" si="422"/>
        <v>0</v>
      </c>
      <c r="ER99" s="48">
        <f t="shared" ca="1" si="422"/>
        <v>0</v>
      </c>
      <c r="ES99" s="48">
        <f t="shared" ca="1" si="410"/>
        <v>0</v>
      </c>
      <c r="ET99" s="48">
        <f t="shared" ca="1" si="410"/>
        <v>0</v>
      </c>
      <c r="EU99" s="48">
        <f t="shared" ca="1" si="410"/>
        <v>0</v>
      </c>
      <c r="EV99" s="48">
        <f t="shared" ca="1" si="410"/>
        <v>0</v>
      </c>
      <c r="EW99" s="48">
        <f t="shared" ca="1" si="410"/>
        <v>0</v>
      </c>
      <c r="EX99" s="48">
        <f t="shared" ca="1" si="410"/>
        <v>0</v>
      </c>
      <c r="EY99" s="68"/>
      <c r="EZ99" s="48">
        <f t="shared" ca="1" si="439"/>
        <v>0</v>
      </c>
      <c r="FA99" s="48">
        <f t="shared" ca="1" si="439"/>
        <v>0</v>
      </c>
      <c r="FB99" s="48">
        <f t="shared" ca="1" si="439"/>
        <v>0</v>
      </c>
      <c r="FC99" s="48">
        <f t="shared" ca="1" si="439"/>
        <v>0</v>
      </c>
      <c r="FD99" s="48">
        <f t="shared" ca="1" si="439"/>
        <v>0</v>
      </c>
      <c r="FE99" s="48">
        <f t="shared" ca="1" si="439"/>
        <v>0</v>
      </c>
      <c r="FF99" s="48">
        <f t="shared" ca="1" si="439"/>
        <v>0</v>
      </c>
      <c r="FG99" s="48">
        <f t="shared" ca="1" si="439"/>
        <v>0</v>
      </c>
      <c r="FH99" s="48">
        <f t="shared" ca="1" si="439"/>
        <v>0</v>
      </c>
      <c r="FI99" s="48">
        <f t="shared" ca="1" si="439"/>
        <v>0</v>
      </c>
      <c r="FJ99" s="48">
        <f t="shared" ca="1" si="439"/>
        <v>0</v>
      </c>
      <c r="FK99" s="48">
        <f t="shared" ca="1" si="439"/>
        <v>0</v>
      </c>
      <c r="FL99" s="48">
        <f t="shared" ca="1" si="439"/>
        <v>0</v>
      </c>
      <c r="FM99" s="48">
        <f t="shared" ca="1" si="439"/>
        <v>0</v>
      </c>
      <c r="FN99" s="48">
        <f t="shared" ca="1" si="439"/>
        <v>0</v>
      </c>
      <c r="FO99" s="48">
        <f t="shared" ca="1" si="439"/>
        <v>0</v>
      </c>
      <c r="FP99" s="48">
        <f t="shared" ca="1" si="440"/>
        <v>0</v>
      </c>
      <c r="FQ99" s="48">
        <f t="shared" ca="1" si="440"/>
        <v>0</v>
      </c>
      <c r="FR99" s="48">
        <f t="shared" ca="1" si="440"/>
        <v>0</v>
      </c>
      <c r="FS99" s="48">
        <f t="shared" ca="1" si="440"/>
        <v>0</v>
      </c>
      <c r="FT99" s="48">
        <f t="shared" ca="1" si="440"/>
        <v>0</v>
      </c>
      <c r="FU99" s="48">
        <f t="shared" ca="1" si="440"/>
        <v>0</v>
      </c>
      <c r="FV99" s="48">
        <f t="shared" ca="1" si="440"/>
        <v>0</v>
      </c>
      <c r="FW99" s="48">
        <f t="shared" ca="1" si="440"/>
        <v>0</v>
      </c>
      <c r="FX99" s="48">
        <f t="shared" ca="1" si="440"/>
        <v>0</v>
      </c>
      <c r="FY99" s="48">
        <f t="shared" ca="1" si="440"/>
        <v>0</v>
      </c>
      <c r="FZ99" s="48">
        <f t="shared" ca="1" si="440"/>
        <v>0</v>
      </c>
      <c r="GA99" s="48">
        <f t="shared" ca="1" si="440"/>
        <v>0</v>
      </c>
      <c r="GB99" s="48">
        <f t="shared" ca="1" si="440"/>
        <v>0</v>
      </c>
      <c r="GC99" s="48">
        <f t="shared" ca="1" si="440"/>
        <v>0</v>
      </c>
      <c r="GD99" s="48">
        <f t="shared" ca="1" si="436"/>
        <v>0</v>
      </c>
      <c r="GE99" s="48">
        <f t="shared" ca="1" si="434"/>
        <v>0</v>
      </c>
      <c r="GF99" s="48">
        <f t="shared" ca="1" si="434"/>
        <v>0</v>
      </c>
      <c r="GG99" s="48">
        <f t="shared" ca="1" si="434"/>
        <v>0</v>
      </c>
      <c r="GH99" s="48">
        <f t="shared" ca="1" si="434"/>
        <v>0</v>
      </c>
      <c r="GI99" s="48">
        <f t="shared" ca="1" si="434"/>
        <v>0</v>
      </c>
      <c r="GJ99" s="48">
        <f t="shared" ca="1" si="434"/>
        <v>0</v>
      </c>
      <c r="GK99" s="48">
        <f t="shared" ca="1" si="434"/>
        <v>0</v>
      </c>
      <c r="GL99" s="48">
        <f t="shared" ca="1" si="434"/>
        <v>0</v>
      </c>
      <c r="GM99" s="48">
        <f t="shared" ca="1" si="434"/>
        <v>0</v>
      </c>
      <c r="GN99" s="48">
        <f t="shared" ca="1" si="434"/>
        <v>0</v>
      </c>
      <c r="GO99" s="48">
        <f t="shared" ca="1" si="434"/>
        <v>0</v>
      </c>
      <c r="GP99" s="48">
        <f t="shared" ca="1" si="432"/>
        <v>0</v>
      </c>
      <c r="GQ99" s="48">
        <f t="shared" ca="1" si="432"/>
        <v>0</v>
      </c>
      <c r="GR99" s="48">
        <f t="shared" ca="1" si="432"/>
        <v>0</v>
      </c>
      <c r="GS99" s="48">
        <f t="shared" ca="1" si="424"/>
        <v>0</v>
      </c>
      <c r="GT99" s="48">
        <f t="shared" ca="1" si="424"/>
        <v>0</v>
      </c>
      <c r="GU99" s="48">
        <f t="shared" ca="1" si="413"/>
        <v>0</v>
      </c>
      <c r="GV99" s="48">
        <f t="shared" ca="1" si="413"/>
        <v>0</v>
      </c>
      <c r="GW99" s="48">
        <f t="shared" ca="1" si="413"/>
        <v>0</v>
      </c>
      <c r="GX99" s="48">
        <f t="shared" ca="1" si="413"/>
        <v>0</v>
      </c>
      <c r="GY99" s="48">
        <f t="shared" ca="1" si="413"/>
        <v>0</v>
      </c>
      <c r="GZ99" s="48">
        <f t="shared" ca="1" si="413"/>
        <v>0</v>
      </c>
      <c r="HA99" s="68"/>
      <c r="HB99" s="148" t="str">
        <f t="shared" ca="1" si="416"/>
        <v>n/a</v>
      </c>
      <c r="HC99" s="148" t="str">
        <f t="shared" ca="1" si="405"/>
        <v>n/a</v>
      </c>
      <c r="HD99" s="148" t="str">
        <f t="shared" ca="1" si="417"/>
        <v>n/a</v>
      </c>
      <c r="HE99" s="148" t="str">
        <f t="shared" ca="1" si="406"/>
        <v>n/a</v>
      </c>
      <c r="HF99" s="148" t="str">
        <f t="shared" ca="1" si="407"/>
        <v>n/a</v>
      </c>
      <c r="HG99" s="146"/>
      <c r="HH99" s="147"/>
      <c r="HI99" s="147"/>
      <c r="HJ99" s="147"/>
      <c r="HK99" s="148"/>
      <c r="HL99" s="147"/>
      <c r="HM99" s="147"/>
      <c r="HN99" s="147"/>
      <c r="HO99" s="148"/>
      <c r="HP99" s="146"/>
      <c r="HQ99" s="147"/>
      <c r="HR99" s="147"/>
      <c r="HS99" s="147"/>
      <c r="HT99" s="148"/>
      <c r="HU99" s="147"/>
      <c r="HV99" s="147"/>
      <c r="HW99" s="147"/>
      <c r="HX99" s="148"/>
      <c r="HY99" s="149"/>
      <c r="HZ99" s="148"/>
      <c r="IA99" s="148"/>
      <c r="IB99" s="150"/>
      <c r="IC99" s="148"/>
      <c r="ID99" s="150"/>
      <c r="IE99" s="148"/>
      <c r="IF99" s="151"/>
    </row>
    <row r="100" spans="1:240" ht="14.45" customHeight="1">
      <c r="B100" s="50" t="str">
        <f t="shared" ref="B100:B114" si="441">D100&amp;"_"&amp;E100&amp;"_"&amp;F100&amp;"_"&amp;G100&amp;"_"&amp;H100&amp;"_"&amp;I100</f>
        <v>C&amp;I_C&amp;I Prescriptive_Lighting_Integral Occupancy Control Stairwell fixtures (2-3 lamp T8)_2017_Actual</v>
      </c>
      <c r="C100" s="50">
        <f>INDEX('Measure Inputs'!$D:$D,MATCH($B100,'Measure Inputs'!$B:$B,0))</f>
        <v>64</v>
      </c>
      <c r="D100" s="51" t="str">
        <f>'Measure Inputs'!G70</f>
        <v>C&amp;I</v>
      </c>
      <c r="E100" s="51" t="str">
        <f>'Measure Inputs'!H70</f>
        <v>C&amp;I Prescriptive</v>
      </c>
      <c r="F100" s="51" t="str">
        <f>'Measure Inputs'!I70</f>
        <v>Lighting</v>
      </c>
      <c r="G100" s="51" t="str">
        <f>'Measure Inputs'!J70</f>
        <v>Integral Occupancy Control Stairwell fixtures (2-3 lamp T8)</v>
      </c>
      <c r="H100" s="51">
        <f>'Measure Inputs'!K70</f>
        <v>2017</v>
      </c>
      <c r="I100" s="51" t="str">
        <f>'Measure Inputs'!L70</f>
        <v>Actual</v>
      </c>
      <c r="J100" s="37"/>
      <c r="K100" s="98" t="str">
        <f ca="1">INDEX(OFFSET('Measure Inputs'!$O$7,,,InputRows),$C100)</f>
        <v>Units</v>
      </c>
      <c r="L100" s="38">
        <f ca="1">INDEX(OFFSET('Measure Inputs'!$Q$7,,,InputRows),$C100)</f>
        <v>0</v>
      </c>
      <c r="M100" s="165">
        <f>INDEX('General Inputs'!$E$14:$E$15,MATCH(D100,'General Inputs'!$D$14:$D$15,0))</f>
        <v>1.0469999999999999</v>
      </c>
      <c r="N100" s="54">
        <f ca="1">INDEX(OFFSET('Measure Inputs'!$Y$7,,,InputRows),$C100)</f>
        <v>1</v>
      </c>
      <c r="O100" s="54">
        <f ca="1">INDEX(OFFSET('Measure Inputs'!$Z$7,,,InputRows),$C100)</f>
        <v>1</v>
      </c>
      <c r="P100" s="37"/>
      <c r="Q100" s="125">
        <f ca="1">CONVERT(INDEX(OFFSET('Measure Inputs'!$AB$7,,,InputRows),$C100),'Measure Inputs'!$AB$6,Q$8)*$L100</f>
        <v>0</v>
      </c>
      <c r="R100" s="125">
        <f t="shared" ref="R100:R114" ca="1" si="442">Q100*N100</f>
        <v>0</v>
      </c>
      <c r="S100" s="125">
        <f t="shared" ref="S100:S114" ca="1" si="443">R100*O100</f>
        <v>0</v>
      </c>
      <c r="T100" s="37"/>
      <c r="U100" s="125">
        <f ca="1">CONVERT(INDEX(OFFSET('Measure Inputs'!$AD$7,,,InputRows),$C100),'Measure Inputs'!$AD$6,U$8)*$L100</f>
        <v>0</v>
      </c>
      <c r="V100" s="125">
        <f t="shared" ref="V100:V114" ca="1" si="444">U100*N100</f>
        <v>0</v>
      </c>
      <c r="W100" s="125">
        <f t="shared" ref="W100:W114" ca="1" si="445">V100*O100</f>
        <v>0</v>
      </c>
      <c r="X100" s="37"/>
      <c r="Y100" s="125">
        <f ca="1">CONVERT(INDEX(OFFSET('Measure Inputs'!$AC$7,,,InputRows),$C100),'Measure Inputs'!$AC$6,Y$8)*$L100</f>
        <v>0</v>
      </c>
      <c r="Z100" s="125">
        <f t="shared" ref="Z100:Z114" ca="1" si="446">Y100*N100</f>
        <v>0</v>
      </c>
      <c r="AA100" s="125">
        <f t="shared" ref="AA100:AA114" ca="1" si="447">Z100*O100</f>
        <v>0</v>
      </c>
      <c r="AB100" s="37"/>
      <c r="AC100" s="125">
        <f ca="1">CONVERT(INDEX(OFFSET('Measure Inputs'!$AE$7,,,InputRows),$C100),'Measure Inputs'!$AE$6,AC$8)*$L100</f>
        <v>0</v>
      </c>
      <c r="AD100" s="125">
        <f t="shared" ref="AD100:AD114" ca="1" si="448">AC100*N100</f>
        <v>0</v>
      </c>
      <c r="AE100" s="125">
        <f t="shared" ref="AE100:AE114" ca="1" si="449">AD100*O100</f>
        <v>0</v>
      </c>
      <c r="AF100" s="37"/>
      <c r="AG100" s="96">
        <f ca="1">INDEX(OFFSET('Measure Inputs'!$R$7,,,InputRows),$C100)</f>
        <v>14</v>
      </c>
      <c r="AH100" s="96">
        <f ca="1">INDEX(OFFSET('Measure Inputs'!$S$7,,,InputRows),$C100)</f>
        <v>0</v>
      </c>
      <c r="AI100" s="96">
        <f t="shared" ref="AI100:AI114" ca="1" si="450">SUM(CX100:EX100)</f>
        <v>0</v>
      </c>
      <c r="AJ100" s="99">
        <f ca="1">INDEX(OFFSET('Measure Inputs'!$T$7,,,InputRows),$C100)*$L100*$N100*$O100</f>
        <v>0</v>
      </c>
      <c r="AK100" s="99">
        <f ca="1">INDEX(OFFSET('Measure Inputs'!$U$7,,,InputRows),$C100)*$L100*$N100*$O100</f>
        <v>0</v>
      </c>
      <c r="AL100" s="99">
        <f ca="1">INDEX(OFFSET('Measure Inputs'!$V$7,,,InputRows),$C100)*$L100*$N100*$O100</f>
        <v>0</v>
      </c>
      <c r="AM100" s="99">
        <f ca="1">INDEX(OFFSET('Measure Inputs'!$W$7,,,InputRows),$C100)*$L100*$N100*$O100</f>
        <v>0</v>
      </c>
      <c r="AN100" s="99">
        <f ca="1">INDEX(OFFSET('Measure Inputs'!$X$7,,,InputRows),$C100)*$L100</f>
        <v>0</v>
      </c>
      <c r="AO100" s="99"/>
      <c r="AP100" s="99">
        <f t="shared" ref="AP100:AP114" ca="1" si="451">AO100+AN100</f>
        <v>0</v>
      </c>
      <c r="AQ100" s="37"/>
      <c r="AR100" s="99">
        <f ca="1">SUMPRODUCT(--($CX$9:$EX$9=$H100)*$AJ100,'General Inputs'!$K$40:$BK$40)+SUMPRODUCT(--($CX$9:$EX$9=$H100+$AH100)*-$AK100,'General Inputs'!$K$43:$BK$43)</f>
        <v>0</v>
      </c>
      <c r="AS100" s="99">
        <f ca="1">CONVERT(SUMPRODUCT($CX100:$EX100,'General Inputs'!$K$29:$BK$29,'General Inputs'!$K$40:$BK$40)*$M100,$Q$8,'General Inputs'!$E$17)</f>
        <v>0</v>
      </c>
      <c r="AT100" s="99">
        <f ca="1">SUMPRODUCT(--($CX$9:$EX$9=$H100)*$AN100,'General Inputs'!$K$40:$BK$40)</f>
        <v>0</v>
      </c>
      <c r="AU100" s="99">
        <f>SUMPRODUCT(--($CX$9:$EX$9=$H100)*$AO100,'General Inputs'!$K$40:$BK$40)</f>
        <v>0</v>
      </c>
      <c r="AV100" s="99">
        <f ca="1">CONVERT(SUMPRODUCT($CX100:$EX100,'General Inputs'!$K$40:$BK$40,OFFSET('General Inputs'!$K$34:$BK$34,MATCH($D100,'General Inputs'!$J$34:$J$35,0)-1,)),$Q$8,'General Inputs'!$G$32)</f>
        <v>0</v>
      </c>
      <c r="AW100" s="99">
        <f ca="1">CONVERT(SUMPRODUCT($CX100:$EX100,'General Inputs'!$K$27:$BK$27,'General Inputs'!$K$40:$BK$40)*$M100,$Q$8,'General Inputs'!$E$17)</f>
        <v>0</v>
      </c>
      <c r="AX100" s="99">
        <f ca="1">CONVERT(SUMPRODUCT($EZ100:$GZ100,'General Inputs'!$K$28:$BK$28,'General Inputs'!$K$40:$BK$40)*$M100,$Q$8,'General Inputs'!$E$17)</f>
        <v>0</v>
      </c>
      <c r="AY100" s="97">
        <f ca="1">SUMPRODUCT($CX100:$EX100,'General Inputs'!$K$40:$BK$40)</f>
        <v>0</v>
      </c>
      <c r="AZ100" s="37"/>
      <c r="BA100" s="99">
        <f t="shared" ref="BA100:BA114" ca="1" si="452">BD100-BC100</f>
        <v>0</v>
      </c>
      <c r="BB100" s="101" t="e">
        <f t="shared" ref="BB100:BB114" ca="1" si="453">BD100/BC100</f>
        <v>#DIV/0!</v>
      </c>
      <c r="BC100" s="99">
        <f t="shared" ca="1" si="309"/>
        <v>0</v>
      </c>
      <c r="BD100" s="99">
        <f t="shared" ca="1" si="310"/>
        <v>0</v>
      </c>
      <c r="BE100" s="99">
        <f t="shared" ref="BE100:BE114" ca="1" si="454">AW100</f>
        <v>0</v>
      </c>
      <c r="BF100" s="99">
        <f t="shared" ca="1" si="430"/>
        <v>0</v>
      </c>
      <c r="BG100" s="99">
        <f t="shared" ref="BG100:BG114" si="455">AU100</f>
        <v>0</v>
      </c>
      <c r="BH100" s="99">
        <f t="shared" ref="BH100:BH114" ca="1" si="456">AR100</f>
        <v>0</v>
      </c>
      <c r="BI100" s="37"/>
      <c r="BJ100" s="99">
        <f t="shared" ref="BJ100:BJ114" ca="1" si="457">BM100-BL100</f>
        <v>0</v>
      </c>
      <c r="BK100" s="101" t="e">
        <f t="shared" ref="BK100:BK114" ca="1" si="458">BM100/BL100</f>
        <v>#DIV/0!</v>
      </c>
      <c r="BL100" s="99">
        <f t="shared" ca="1" si="315"/>
        <v>0</v>
      </c>
      <c r="BM100" s="99">
        <f t="shared" ca="1" si="429"/>
        <v>0</v>
      </c>
      <c r="BN100" s="99">
        <f t="shared" ref="BN100:BN114" ca="1" si="459">AW100</f>
        <v>0</v>
      </c>
      <c r="BO100" s="99">
        <f t="shared" ref="BO100:BO114" ca="1" si="460">AX100</f>
        <v>0</v>
      </c>
      <c r="BP100" s="99">
        <f t="shared" ref="BP100:BP114" ca="1" si="461">AS100</f>
        <v>0</v>
      </c>
      <c r="BQ100" s="99">
        <f t="shared" ref="BQ100:BQ114" si="462">AU100</f>
        <v>0</v>
      </c>
      <c r="BR100" s="99">
        <f t="shared" ref="BR100:BR114" ca="1" si="463">AR100</f>
        <v>0</v>
      </c>
      <c r="BS100" s="37"/>
      <c r="BT100" s="99">
        <f t="shared" ref="BT100:BT114" ca="1" si="464">BX100-BW100</f>
        <v>0</v>
      </c>
      <c r="BU100" s="101" t="e">
        <f t="shared" ref="BU100:BU114" ca="1" si="465">BX100/BW100</f>
        <v>#DIV/0!</v>
      </c>
      <c r="BV100" s="101" t="e">
        <f t="shared" ref="BV100:BV114" ca="1" si="466">BW100/(BX100/AG100)</f>
        <v>#DIV/0!</v>
      </c>
      <c r="BW100" s="99">
        <f t="shared" ca="1" si="322"/>
        <v>0</v>
      </c>
      <c r="BX100" s="99">
        <f t="shared" ca="1" si="323"/>
        <v>0</v>
      </c>
      <c r="BY100" s="99">
        <f t="shared" ref="BY100:BY114" ca="1" si="467">AV100</f>
        <v>0</v>
      </c>
      <c r="BZ100" s="99">
        <f t="shared" ref="BZ100:BZ114" ca="1" si="468">AT100</f>
        <v>0</v>
      </c>
      <c r="CA100" s="99">
        <f t="shared" ref="CA100:CA114" ca="1" si="469">AR100</f>
        <v>0</v>
      </c>
      <c r="CB100" s="37"/>
      <c r="CC100" s="99">
        <f t="shared" ref="CC100:CC114" ca="1" si="470">CG100-CF100</f>
        <v>0</v>
      </c>
      <c r="CD100" s="101" t="e">
        <f t="shared" ref="CD100:CD114" ca="1" si="471">CG100/CF100</f>
        <v>#DIV/0!</v>
      </c>
      <c r="CE100" s="102" t="e">
        <f t="shared" ref="CE100:CE114" ca="1" si="472">CF100/CONVERT($AY100,$Q$8,"kWh")/(1-$M100)</f>
        <v>#DIV/0!</v>
      </c>
      <c r="CF100" s="99">
        <f t="shared" ca="1" si="328"/>
        <v>0</v>
      </c>
      <c r="CG100" s="99">
        <f t="shared" ca="1" si="329"/>
        <v>0</v>
      </c>
      <c r="CH100" s="99">
        <f t="shared" ref="CH100:CH114" ca="1" si="473">AW100</f>
        <v>0</v>
      </c>
      <c r="CI100" s="99">
        <f t="shared" ref="CI100:CI114" ca="1" si="474">AX100</f>
        <v>0</v>
      </c>
      <c r="CJ100" s="99">
        <f t="shared" ref="CJ100:CJ114" ca="1" si="475">AT100</f>
        <v>0</v>
      </c>
      <c r="CK100" s="99">
        <f t="shared" ref="CK100:CK114" si="476">AU100</f>
        <v>0</v>
      </c>
      <c r="CL100" s="37"/>
      <c r="CM100" s="99">
        <f t="shared" ref="CM100:CM114" ca="1" si="477">CQ100-CP100</f>
        <v>0</v>
      </c>
      <c r="CN100" s="101" t="e">
        <f t="shared" ref="CN100:CN114" ca="1" si="478">CQ100/CP100</f>
        <v>#DIV/0!</v>
      </c>
      <c r="CO100" s="126"/>
      <c r="CP100" s="99">
        <f t="shared" ca="1" si="332"/>
        <v>0</v>
      </c>
      <c r="CQ100" s="99">
        <f t="shared" ca="1" si="333"/>
        <v>0</v>
      </c>
      <c r="CR100" s="99">
        <f t="shared" ref="CR100:CR114" ca="1" si="479">AW100</f>
        <v>0</v>
      </c>
      <c r="CS100" s="99">
        <f t="shared" ref="CS100:CS114" ca="1" si="480">AX100</f>
        <v>0</v>
      </c>
      <c r="CT100" s="99">
        <f t="shared" ref="CT100:CT114" ca="1" si="481">AV100</f>
        <v>0</v>
      </c>
      <c r="CU100" s="99">
        <f t="shared" ref="CU100:CU114" ca="1" si="482">AT100</f>
        <v>0</v>
      </c>
      <c r="CV100" s="99">
        <f t="shared" ref="CV100:CV114" si="483">AU100</f>
        <v>0</v>
      </c>
      <c r="CW100" s="37"/>
      <c r="CX100" s="48">
        <f t="shared" ca="1" si="437"/>
        <v>0</v>
      </c>
      <c r="CY100" s="48">
        <f t="shared" ca="1" si="437"/>
        <v>0</v>
      </c>
      <c r="CZ100" s="48">
        <f t="shared" ca="1" si="437"/>
        <v>0</v>
      </c>
      <c r="DA100" s="48">
        <f t="shared" ca="1" si="437"/>
        <v>0</v>
      </c>
      <c r="DB100" s="48">
        <f t="shared" ca="1" si="437"/>
        <v>0</v>
      </c>
      <c r="DC100" s="48">
        <f t="shared" ca="1" si="437"/>
        <v>0</v>
      </c>
      <c r="DD100" s="48">
        <f t="shared" ca="1" si="437"/>
        <v>0</v>
      </c>
      <c r="DE100" s="48">
        <f t="shared" ca="1" si="437"/>
        <v>0</v>
      </c>
      <c r="DF100" s="48">
        <f t="shared" ca="1" si="437"/>
        <v>0</v>
      </c>
      <c r="DG100" s="48">
        <f t="shared" ca="1" si="437"/>
        <v>0</v>
      </c>
      <c r="DH100" s="48">
        <f t="shared" ca="1" si="437"/>
        <v>0</v>
      </c>
      <c r="DI100" s="48">
        <f t="shared" ca="1" si="437"/>
        <v>0</v>
      </c>
      <c r="DJ100" s="48">
        <f t="shared" ca="1" si="437"/>
        <v>0</v>
      </c>
      <c r="DK100" s="48">
        <f t="shared" ca="1" si="437"/>
        <v>0</v>
      </c>
      <c r="DL100" s="48">
        <f t="shared" ca="1" si="437"/>
        <v>0</v>
      </c>
      <c r="DM100" s="48">
        <f t="shared" ca="1" si="437"/>
        <v>0</v>
      </c>
      <c r="DN100" s="48">
        <f t="shared" ca="1" si="438"/>
        <v>0</v>
      </c>
      <c r="DO100" s="48">
        <f t="shared" ca="1" si="438"/>
        <v>0</v>
      </c>
      <c r="DP100" s="48">
        <f t="shared" ca="1" si="438"/>
        <v>0</v>
      </c>
      <c r="DQ100" s="48">
        <f t="shared" ca="1" si="438"/>
        <v>0</v>
      </c>
      <c r="DR100" s="48">
        <f t="shared" ca="1" si="438"/>
        <v>0</v>
      </c>
      <c r="DS100" s="48">
        <f t="shared" ca="1" si="438"/>
        <v>0</v>
      </c>
      <c r="DT100" s="48">
        <f t="shared" ca="1" si="438"/>
        <v>0</v>
      </c>
      <c r="DU100" s="48">
        <f t="shared" ca="1" si="438"/>
        <v>0</v>
      </c>
      <c r="DV100" s="48">
        <f t="shared" ca="1" si="438"/>
        <v>0</v>
      </c>
      <c r="DW100" s="48">
        <f t="shared" ca="1" si="438"/>
        <v>0</v>
      </c>
      <c r="DX100" s="48">
        <f t="shared" ca="1" si="438"/>
        <v>0</v>
      </c>
      <c r="DY100" s="48">
        <f t="shared" ca="1" si="438"/>
        <v>0</v>
      </c>
      <c r="DZ100" s="48">
        <f t="shared" ca="1" si="438"/>
        <v>0</v>
      </c>
      <c r="EA100" s="48">
        <f t="shared" ca="1" si="438"/>
        <v>0</v>
      </c>
      <c r="EB100" s="48">
        <f t="shared" ca="1" si="435"/>
        <v>0</v>
      </c>
      <c r="EC100" s="48">
        <f t="shared" ca="1" si="433"/>
        <v>0</v>
      </c>
      <c r="ED100" s="48">
        <f t="shared" ca="1" si="433"/>
        <v>0</v>
      </c>
      <c r="EE100" s="48">
        <f t="shared" ca="1" si="433"/>
        <v>0</v>
      </c>
      <c r="EF100" s="48">
        <f t="shared" ca="1" si="433"/>
        <v>0</v>
      </c>
      <c r="EG100" s="48">
        <f t="shared" ca="1" si="433"/>
        <v>0</v>
      </c>
      <c r="EH100" s="48">
        <f t="shared" ca="1" si="433"/>
        <v>0</v>
      </c>
      <c r="EI100" s="48">
        <f t="shared" ca="1" si="433"/>
        <v>0</v>
      </c>
      <c r="EJ100" s="48">
        <f t="shared" ca="1" si="433"/>
        <v>0</v>
      </c>
      <c r="EK100" s="48">
        <f t="shared" ca="1" si="433"/>
        <v>0</v>
      </c>
      <c r="EL100" s="48">
        <f t="shared" ca="1" si="433"/>
        <v>0</v>
      </c>
      <c r="EM100" s="48">
        <f t="shared" ca="1" si="433"/>
        <v>0</v>
      </c>
      <c r="EN100" s="48">
        <f t="shared" ca="1" si="431"/>
        <v>0</v>
      </c>
      <c r="EO100" s="48">
        <f t="shared" ca="1" si="431"/>
        <v>0</v>
      </c>
      <c r="EP100" s="48">
        <f t="shared" ca="1" si="431"/>
        <v>0</v>
      </c>
      <c r="EQ100" s="48">
        <f t="shared" ca="1" si="422"/>
        <v>0</v>
      </c>
      <c r="ER100" s="48">
        <f t="shared" ca="1" si="422"/>
        <v>0</v>
      </c>
      <c r="ES100" s="48">
        <f t="shared" ca="1" si="410"/>
        <v>0</v>
      </c>
      <c r="ET100" s="48">
        <f t="shared" ca="1" si="410"/>
        <v>0</v>
      </c>
      <c r="EU100" s="48">
        <f t="shared" ca="1" si="410"/>
        <v>0</v>
      </c>
      <c r="EV100" s="48">
        <f t="shared" ca="1" si="410"/>
        <v>0</v>
      </c>
      <c r="EW100" s="48">
        <f t="shared" ca="1" si="410"/>
        <v>0</v>
      </c>
      <c r="EX100" s="48">
        <f t="shared" ca="1" si="410"/>
        <v>0</v>
      </c>
      <c r="EY100" s="68"/>
      <c r="EZ100" s="48">
        <f t="shared" ca="1" si="439"/>
        <v>0</v>
      </c>
      <c r="FA100" s="48">
        <f t="shared" ca="1" si="439"/>
        <v>0</v>
      </c>
      <c r="FB100" s="48">
        <f t="shared" ca="1" si="439"/>
        <v>0</v>
      </c>
      <c r="FC100" s="48">
        <f t="shared" ca="1" si="439"/>
        <v>0</v>
      </c>
      <c r="FD100" s="48">
        <f t="shared" ca="1" si="439"/>
        <v>0</v>
      </c>
      <c r="FE100" s="48">
        <f t="shared" ca="1" si="439"/>
        <v>0</v>
      </c>
      <c r="FF100" s="48">
        <f t="shared" ca="1" si="439"/>
        <v>0</v>
      </c>
      <c r="FG100" s="48">
        <f t="shared" ca="1" si="439"/>
        <v>0</v>
      </c>
      <c r="FH100" s="48">
        <f t="shared" ca="1" si="439"/>
        <v>0</v>
      </c>
      <c r="FI100" s="48">
        <f t="shared" ca="1" si="439"/>
        <v>0</v>
      </c>
      <c r="FJ100" s="48">
        <f t="shared" ca="1" si="439"/>
        <v>0</v>
      </c>
      <c r="FK100" s="48">
        <f t="shared" ca="1" si="439"/>
        <v>0</v>
      </c>
      <c r="FL100" s="48">
        <f t="shared" ca="1" si="439"/>
        <v>0</v>
      </c>
      <c r="FM100" s="48">
        <f t="shared" ca="1" si="439"/>
        <v>0</v>
      </c>
      <c r="FN100" s="48">
        <f t="shared" ca="1" si="439"/>
        <v>0</v>
      </c>
      <c r="FO100" s="48">
        <f t="shared" ca="1" si="439"/>
        <v>0</v>
      </c>
      <c r="FP100" s="48">
        <f t="shared" ca="1" si="440"/>
        <v>0</v>
      </c>
      <c r="FQ100" s="48">
        <f t="shared" ca="1" si="440"/>
        <v>0</v>
      </c>
      <c r="FR100" s="48">
        <f t="shared" ca="1" si="440"/>
        <v>0</v>
      </c>
      <c r="FS100" s="48">
        <f t="shared" ca="1" si="440"/>
        <v>0</v>
      </c>
      <c r="FT100" s="48">
        <f t="shared" ca="1" si="440"/>
        <v>0</v>
      </c>
      <c r="FU100" s="48">
        <f t="shared" ca="1" si="440"/>
        <v>0</v>
      </c>
      <c r="FV100" s="48">
        <f t="shared" ca="1" si="440"/>
        <v>0</v>
      </c>
      <c r="FW100" s="48">
        <f t="shared" ca="1" si="440"/>
        <v>0</v>
      </c>
      <c r="FX100" s="48">
        <f t="shared" ca="1" si="440"/>
        <v>0</v>
      </c>
      <c r="FY100" s="48">
        <f t="shared" ca="1" si="440"/>
        <v>0</v>
      </c>
      <c r="FZ100" s="48">
        <f t="shared" ca="1" si="440"/>
        <v>0</v>
      </c>
      <c r="GA100" s="48">
        <f t="shared" ca="1" si="440"/>
        <v>0</v>
      </c>
      <c r="GB100" s="48">
        <f t="shared" ca="1" si="440"/>
        <v>0</v>
      </c>
      <c r="GC100" s="48">
        <f t="shared" ca="1" si="440"/>
        <v>0</v>
      </c>
      <c r="GD100" s="48">
        <f t="shared" ca="1" si="436"/>
        <v>0</v>
      </c>
      <c r="GE100" s="48">
        <f t="shared" ca="1" si="434"/>
        <v>0</v>
      </c>
      <c r="GF100" s="48">
        <f t="shared" ca="1" si="434"/>
        <v>0</v>
      </c>
      <c r="GG100" s="48">
        <f t="shared" ca="1" si="434"/>
        <v>0</v>
      </c>
      <c r="GH100" s="48">
        <f t="shared" ca="1" si="434"/>
        <v>0</v>
      </c>
      <c r="GI100" s="48">
        <f t="shared" ca="1" si="434"/>
        <v>0</v>
      </c>
      <c r="GJ100" s="48">
        <f t="shared" ca="1" si="434"/>
        <v>0</v>
      </c>
      <c r="GK100" s="48">
        <f t="shared" ca="1" si="434"/>
        <v>0</v>
      </c>
      <c r="GL100" s="48">
        <f t="shared" ca="1" si="434"/>
        <v>0</v>
      </c>
      <c r="GM100" s="48">
        <f t="shared" ca="1" si="434"/>
        <v>0</v>
      </c>
      <c r="GN100" s="48">
        <f t="shared" ca="1" si="434"/>
        <v>0</v>
      </c>
      <c r="GO100" s="48">
        <f t="shared" ca="1" si="434"/>
        <v>0</v>
      </c>
      <c r="GP100" s="48">
        <f t="shared" ca="1" si="432"/>
        <v>0</v>
      </c>
      <c r="GQ100" s="48">
        <f t="shared" ca="1" si="432"/>
        <v>0</v>
      </c>
      <c r="GR100" s="48">
        <f t="shared" ca="1" si="432"/>
        <v>0</v>
      </c>
      <c r="GS100" s="48">
        <f t="shared" ca="1" si="424"/>
        <v>0</v>
      </c>
      <c r="GT100" s="48">
        <f t="shared" ca="1" si="424"/>
        <v>0</v>
      </c>
      <c r="GU100" s="48">
        <f t="shared" ca="1" si="413"/>
        <v>0</v>
      </c>
      <c r="GV100" s="48">
        <f t="shared" ca="1" si="413"/>
        <v>0</v>
      </c>
      <c r="GW100" s="48">
        <f t="shared" ca="1" si="413"/>
        <v>0</v>
      </c>
      <c r="GX100" s="48">
        <f t="shared" ca="1" si="413"/>
        <v>0</v>
      </c>
      <c r="GY100" s="48">
        <f t="shared" ca="1" si="413"/>
        <v>0</v>
      </c>
      <c r="GZ100" s="48">
        <f t="shared" ca="1" si="413"/>
        <v>0</v>
      </c>
      <c r="HA100" s="68"/>
    </row>
    <row r="101" spans="1:240" ht="14.45" customHeight="1">
      <c r="B101" s="50" t="str">
        <f t="shared" si="441"/>
        <v>C&amp;I_C&amp;I Prescriptive_Lighting_Integral Occupancy Control Stairwell fixtures (20W-30W LED)_2017_Actual</v>
      </c>
      <c r="C101" s="50">
        <f>INDEX('Measure Inputs'!$D:$D,MATCH($B101,'Measure Inputs'!$B:$B,0))</f>
        <v>65</v>
      </c>
      <c r="D101" s="51" t="str">
        <f>'Measure Inputs'!G71</f>
        <v>C&amp;I</v>
      </c>
      <c r="E101" s="51" t="str">
        <f>'Measure Inputs'!H71</f>
        <v>C&amp;I Prescriptive</v>
      </c>
      <c r="F101" s="51" t="str">
        <f>'Measure Inputs'!I71</f>
        <v>Lighting</v>
      </c>
      <c r="G101" s="51" t="str">
        <f>'Measure Inputs'!J71</f>
        <v>Integral Occupancy Control Stairwell fixtures (20W-30W LED)</v>
      </c>
      <c r="H101" s="51">
        <f>'Measure Inputs'!K71</f>
        <v>2017</v>
      </c>
      <c r="I101" s="51" t="str">
        <f>'Measure Inputs'!L71</f>
        <v>Actual</v>
      </c>
      <c r="J101" s="37"/>
      <c r="K101" s="98" t="str">
        <f ca="1">INDEX(OFFSET('Measure Inputs'!$O$7,,,InputRows),$C101)</f>
        <v>Units</v>
      </c>
      <c r="L101" s="38">
        <f ca="1">INDEX(OFFSET('Measure Inputs'!$Q$7,,,InputRows),$C101)</f>
        <v>0</v>
      </c>
      <c r="M101" s="165">
        <f>INDEX('General Inputs'!$E$14:$E$15,MATCH(D101,'General Inputs'!$D$14:$D$15,0))</f>
        <v>1.0469999999999999</v>
      </c>
      <c r="N101" s="54">
        <f ca="1">INDEX(OFFSET('Measure Inputs'!$Y$7,,,InputRows),$C101)</f>
        <v>1</v>
      </c>
      <c r="O101" s="54">
        <f ca="1">INDEX(OFFSET('Measure Inputs'!$Z$7,,,InputRows),$C101)</f>
        <v>1</v>
      </c>
      <c r="P101" s="37"/>
      <c r="Q101" s="125">
        <f ca="1">CONVERT(INDEX(OFFSET('Measure Inputs'!$AB$7,,,InputRows),$C101),'Measure Inputs'!$AB$6,Q$8)*$L101</f>
        <v>0</v>
      </c>
      <c r="R101" s="125">
        <f t="shared" ca="1" si="442"/>
        <v>0</v>
      </c>
      <c r="S101" s="125">
        <f t="shared" ca="1" si="443"/>
        <v>0</v>
      </c>
      <c r="T101" s="37"/>
      <c r="U101" s="125">
        <f ca="1">CONVERT(INDEX(OFFSET('Measure Inputs'!$AD$7,,,InputRows),$C101),'Measure Inputs'!$AD$6,U$8)*$L101</f>
        <v>0</v>
      </c>
      <c r="V101" s="125">
        <f t="shared" ca="1" si="444"/>
        <v>0</v>
      </c>
      <c r="W101" s="125">
        <f t="shared" ca="1" si="445"/>
        <v>0</v>
      </c>
      <c r="X101" s="37"/>
      <c r="Y101" s="125">
        <f ca="1">CONVERT(INDEX(OFFSET('Measure Inputs'!$AC$7,,,InputRows),$C101),'Measure Inputs'!$AC$6,Y$8)*$L101</f>
        <v>0</v>
      </c>
      <c r="Z101" s="125">
        <f t="shared" ca="1" si="446"/>
        <v>0</v>
      </c>
      <c r="AA101" s="125">
        <f t="shared" ca="1" si="447"/>
        <v>0</v>
      </c>
      <c r="AB101" s="37"/>
      <c r="AC101" s="125">
        <f ca="1">CONVERT(INDEX(OFFSET('Measure Inputs'!$AE$7,,,InputRows),$C101),'Measure Inputs'!$AE$6,AC$8)*$L101</f>
        <v>0</v>
      </c>
      <c r="AD101" s="125">
        <f t="shared" ca="1" si="448"/>
        <v>0</v>
      </c>
      <c r="AE101" s="125">
        <f t="shared" ca="1" si="449"/>
        <v>0</v>
      </c>
      <c r="AF101" s="37"/>
      <c r="AG101" s="96">
        <f ca="1">INDEX(OFFSET('Measure Inputs'!$R$7,,,InputRows),$C101)</f>
        <v>14</v>
      </c>
      <c r="AH101" s="96">
        <f ca="1">INDEX(OFFSET('Measure Inputs'!$S$7,,,InputRows),$C101)</f>
        <v>0</v>
      </c>
      <c r="AI101" s="96">
        <f t="shared" ca="1" si="450"/>
        <v>0</v>
      </c>
      <c r="AJ101" s="99">
        <f ca="1">INDEX(OFFSET('Measure Inputs'!$T$7,,,InputRows),$C101)*$L101*$N101*$O101</f>
        <v>0</v>
      </c>
      <c r="AK101" s="99">
        <f ca="1">INDEX(OFFSET('Measure Inputs'!$U$7,,,InputRows),$C101)*$L101*$N101*$O101</f>
        <v>0</v>
      </c>
      <c r="AL101" s="99">
        <f ca="1">INDEX(OFFSET('Measure Inputs'!$V$7,,,InputRows),$C101)*$L101*$N101*$O101</f>
        <v>0</v>
      </c>
      <c r="AM101" s="99">
        <f ca="1">INDEX(OFFSET('Measure Inputs'!$W$7,,,InputRows),$C101)*$L101*$N101*$O101</f>
        <v>0</v>
      </c>
      <c r="AN101" s="99">
        <f ca="1">INDEX(OFFSET('Measure Inputs'!$X$7,,,InputRows),$C101)*$L101</f>
        <v>0</v>
      </c>
      <c r="AO101" s="99"/>
      <c r="AP101" s="99">
        <f t="shared" ca="1" si="451"/>
        <v>0</v>
      </c>
      <c r="AQ101" s="37"/>
      <c r="AR101" s="99">
        <f ca="1">SUMPRODUCT(--($CX$9:$EX$9=$H101)*$AJ101,'General Inputs'!$K$40:$BK$40)+SUMPRODUCT(--($CX$9:$EX$9=$H101+$AH101)*-$AK101,'General Inputs'!$K$43:$BK$43)</f>
        <v>0</v>
      </c>
      <c r="AS101" s="99">
        <f ca="1">CONVERT(SUMPRODUCT($CX101:$EX101,'General Inputs'!$K$29:$BK$29,'General Inputs'!$K$40:$BK$40)*$M101,$Q$8,'General Inputs'!$E$17)</f>
        <v>0</v>
      </c>
      <c r="AT101" s="99">
        <f ca="1">SUMPRODUCT(--($CX$9:$EX$9=$H101)*$AN101,'General Inputs'!$K$40:$BK$40)</f>
        <v>0</v>
      </c>
      <c r="AU101" s="99">
        <f>SUMPRODUCT(--($CX$9:$EX$9=$H101)*$AO101,'General Inputs'!$K$40:$BK$40)</f>
        <v>0</v>
      </c>
      <c r="AV101" s="99">
        <f ca="1">CONVERT(SUMPRODUCT($CX101:$EX101,'General Inputs'!$K$40:$BK$40,OFFSET('General Inputs'!$K$34:$BK$34,MATCH($D101,'General Inputs'!$J$34:$J$35,0)-1,)),$Q$8,'General Inputs'!$G$32)</f>
        <v>0</v>
      </c>
      <c r="AW101" s="99">
        <f ca="1">CONVERT(SUMPRODUCT($CX101:$EX101,'General Inputs'!$K$27:$BK$27,'General Inputs'!$K$40:$BK$40)*$M101,$Q$8,'General Inputs'!$E$17)</f>
        <v>0</v>
      </c>
      <c r="AX101" s="99">
        <f ca="1">CONVERT(SUMPRODUCT($EZ101:$GZ101,'General Inputs'!$K$28:$BK$28,'General Inputs'!$K$40:$BK$40)*$M101,$Q$8,'General Inputs'!$E$17)</f>
        <v>0</v>
      </c>
      <c r="AY101" s="97">
        <f ca="1">SUMPRODUCT($CX101:$EX101,'General Inputs'!$K$40:$BK$40)</f>
        <v>0</v>
      </c>
      <c r="AZ101" s="37"/>
      <c r="BA101" s="99">
        <f t="shared" ca="1" si="452"/>
        <v>0</v>
      </c>
      <c r="BB101" s="101" t="e">
        <f t="shared" ca="1" si="453"/>
        <v>#DIV/0!</v>
      </c>
      <c r="BC101" s="99">
        <f t="shared" ref="BC101:BC114" ca="1" si="484">SUMIFS($BE101:$BH101,$BE$8:$BH$8,"Cost")</f>
        <v>0</v>
      </c>
      <c r="BD101" s="99">
        <f t="shared" ref="BD101:BD114" ca="1" si="485">SUMIFS($BE101:$BH101,$BE$8:$BH$8,"BENEFIT")</f>
        <v>0</v>
      </c>
      <c r="BE101" s="99">
        <f t="shared" ca="1" si="454"/>
        <v>0</v>
      </c>
      <c r="BF101" s="99">
        <f t="shared" ca="1" si="430"/>
        <v>0</v>
      </c>
      <c r="BG101" s="99">
        <f t="shared" si="455"/>
        <v>0</v>
      </c>
      <c r="BH101" s="99">
        <f t="shared" ca="1" si="456"/>
        <v>0</v>
      </c>
      <c r="BI101" s="37"/>
      <c r="BJ101" s="99">
        <f t="shared" ca="1" si="457"/>
        <v>0</v>
      </c>
      <c r="BK101" s="101" t="e">
        <f t="shared" ca="1" si="458"/>
        <v>#DIV/0!</v>
      </c>
      <c r="BL101" s="99">
        <f t="shared" ref="BL101:BL114" ca="1" si="486">SUMIFS($BN101:$BR101,$BN$8:$BR$8,"Cost")</f>
        <v>0</v>
      </c>
      <c r="BM101" s="99">
        <f t="shared" ca="1" si="429"/>
        <v>0</v>
      </c>
      <c r="BN101" s="99">
        <f t="shared" ca="1" si="459"/>
        <v>0</v>
      </c>
      <c r="BO101" s="99">
        <f t="shared" ca="1" si="460"/>
        <v>0</v>
      </c>
      <c r="BP101" s="99">
        <f t="shared" ca="1" si="461"/>
        <v>0</v>
      </c>
      <c r="BQ101" s="99">
        <f t="shared" si="462"/>
        <v>0</v>
      </c>
      <c r="BR101" s="99">
        <f t="shared" ca="1" si="463"/>
        <v>0</v>
      </c>
      <c r="BS101" s="37"/>
      <c r="BT101" s="99">
        <f t="shared" ca="1" si="464"/>
        <v>0</v>
      </c>
      <c r="BU101" s="101" t="e">
        <f t="shared" ca="1" si="465"/>
        <v>#DIV/0!</v>
      </c>
      <c r="BV101" s="101" t="e">
        <f t="shared" ca="1" si="466"/>
        <v>#DIV/0!</v>
      </c>
      <c r="BW101" s="99">
        <f t="shared" ref="BW101:BW114" ca="1" si="487">SUMIFS($BY101:$CA101,$BY$8:$CA$8,"cost")</f>
        <v>0</v>
      </c>
      <c r="BX101" s="99">
        <f t="shared" ref="BX101:BX114" ca="1" si="488">SUMIFS($BY101:$CA101,$BY$8:$CA$8,"benefit")</f>
        <v>0</v>
      </c>
      <c r="BY101" s="99">
        <f t="shared" ca="1" si="467"/>
        <v>0</v>
      </c>
      <c r="BZ101" s="99">
        <f t="shared" ca="1" si="468"/>
        <v>0</v>
      </c>
      <c r="CA101" s="99">
        <f t="shared" ca="1" si="469"/>
        <v>0</v>
      </c>
      <c r="CB101" s="37"/>
      <c r="CC101" s="99">
        <f t="shared" ca="1" si="470"/>
        <v>0</v>
      </c>
      <c r="CD101" s="101" t="e">
        <f t="shared" ca="1" si="471"/>
        <v>#DIV/0!</v>
      </c>
      <c r="CE101" s="102" t="e">
        <f t="shared" ca="1" si="472"/>
        <v>#DIV/0!</v>
      </c>
      <c r="CF101" s="99">
        <f t="shared" ref="CF101:CF114" ca="1" si="489">SUMIFS($CH101:$CK101,$CH$8:$CK$8,"Cost")</f>
        <v>0</v>
      </c>
      <c r="CG101" s="99">
        <f t="shared" ref="CG101:CG114" ca="1" si="490">SUMIFS($CH101:$CK101,$CH$8:$CK$8,"BENEFIT")</f>
        <v>0</v>
      </c>
      <c r="CH101" s="99">
        <f t="shared" ca="1" si="473"/>
        <v>0</v>
      </c>
      <c r="CI101" s="99">
        <f t="shared" ca="1" si="474"/>
        <v>0</v>
      </c>
      <c r="CJ101" s="99">
        <f t="shared" ca="1" si="475"/>
        <v>0</v>
      </c>
      <c r="CK101" s="99">
        <f t="shared" si="476"/>
        <v>0</v>
      </c>
      <c r="CL101" s="37"/>
      <c r="CM101" s="99">
        <f t="shared" ca="1" si="477"/>
        <v>0</v>
      </c>
      <c r="CN101" s="101" t="e">
        <f t="shared" ca="1" si="478"/>
        <v>#DIV/0!</v>
      </c>
      <c r="CO101" s="126"/>
      <c r="CP101" s="99">
        <f t="shared" ref="CP101:CP114" ca="1" si="491">SUMIFS($CR101:$CV101,$CR$8:$CV$8,"Cost")</f>
        <v>0</v>
      </c>
      <c r="CQ101" s="99">
        <f t="shared" ref="CQ101:CQ114" ca="1" si="492">SUMIFS($CR101:$CV101,$CR$8:$CV$8,"BENEFIT")</f>
        <v>0</v>
      </c>
      <c r="CR101" s="99">
        <f t="shared" ca="1" si="479"/>
        <v>0</v>
      </c>
      <c r="CS101" s="99">
        <f t="shared" ca="1" si="480"/>
        <v>0</v>
      </c>
      <c r="CT101" s="99">
        <f t="shared" ca="1" si="481"/>
        <v>0</v>
      </c>
      <c r="CU101" s="99">
        <f t="shared" ca="1" si="482"/>
        <v>0</v>
      </c>
      <c r="CV101" s="99">
        <f t="shared" si="483"/>
        <v>0</v>
      </c>
      <c r="CW101" s="37"/>
      <c r="CX101" s="48">
        <f t="shared" ca="1" si="437"/>
        <v>0</v>
      </c>
      <c r="CY101" s="48">
        <f t="shared" ca="1" si="437"/>
        <v>0</v>
      </c>
      <c r="CZ101" s="48">
        <f t="shared" ca="1" si="437"/>
        <v>0</v>
      </c>
      <c r="DA101" s="48">
        <f t="shared" ca="1" si="437"/>
        <v>0</v>
      </c>
      <c r="DB101" s="48">
        <f t="shared" ca="1" si="437"/>
        <v>0</v>
      </c>
      <c r="DC101" s="48">
        <f t="shared" ca="1" si="437"/>
        <v>0</v>
      </c>
      <c r="DD101" s="48">
        <f t="shared" ca="1" si="437"/>
        <v>0</v>
      </c>
      <c r="DE101" s="48">
        <f t="shared" ca="1" si="437"/>
        <v>0</v>
      </c>
      <c r="DF101" s="48">
        <f t="shared" ca="1" si="437"/>
        <v>0</v>
      </c>
      <c r="DG101" s="48">
        <f t="shared" ca="1" si="437"/>
        <v>0</v>
      </c>
      <c r="DH101" s="48">
        <f t="shared" ca="1" si="437"/>
        <v>0</v>
      </c>
      <c r="DI101" s="48">
        <f t="shared" ca="1" si="437"/>
        <v>0</v>
      </c>
      <c r="DJ101" s="48">
        <f t="shared" ca="1" si="437"/>
        <v>0</v>
      </c>
      <c r="DK101" s="48">
        <f t="shared" ca="1" si="437"/>
        <v>0</v>
      </c>
      <c r="DL101" s="48">
        <f t="shared" ca="1" si="437"/>
        <v>0</v>
      </c>
      <c r="DM101" s="48">
        <f t="shared" ca="1" si="437"/>
        <v>0</v>
      </c>
      <c r="DN101" s="48">
        <f t="shared" ca="1" si="438"/>
        <v>0</v>
      </c>
      <c r="DO101" s="48">
        <f t="shared" ca="1" si="438"/>
        <v>0</v>
      </c>
      <c r="DP101" s="48">
        <f t="shared" ca="1" si="438"/>
        <v>0</v>
      </c>
      <c r="DQ101" s="48">
        <f t="shared" ca="1" si="438"/>
        <v>0</v>
      </c>
      <c r="DR101" s="48">
        <f t="shared" ca="1" si="438"/>
        <v>0</v>
      </c>
      <c r="DS101" s="48">
        <f t="shared" ca="1" si="438"/>
        <v>0</v>
      </c>
      <c r="DT101" s="48">
        <f t="shared" ca="1" si="438"/>
        <v>0</v>
      </c>
      <c r="DU101" s="48">
        <f t="shared" ca="1" si="438"/>
        <v>0</v>
      </c>
      <c r="DV101" s="48">
        <f t="shared" ca="1" si="438"/>
        <v>0</v>
      </c>
      <c r="DW101" s="48">
        <f t="shared" ca="1" si="438"/>
        <v>0</v>
      </c>
      <c r="DX101" s="48">
        <f t="shared" ca="1" si="438"/>
        <v>0</v>
      </c>
      <c r="DY101" s="48">
        <f t="shared" ca="1" si="438"/>
        <v>0</v>
      </c>
      <c r="DZ101" s="48">
        <f t="shared" ca="1" si="438"/>
        <v>0</v>
      </c>
      <c r="EA101" s="48">
        <f t="shared" ca="1" si="438"/>
        <v>0</v>
      </c>
      <c r="EB101" s="48">
        <f t="shared" ca="1" si="435"/>
        <v>0</v>
      </c>
      <c r="EC101" s="48">
        <f t="shared" ca="1" si="433"/>
        <v>0</v>
      </c>
      <c r="ED101" s="48">
        <f t="shared" ca="1" si="433"/>
        <v>0</v>
      </c>
      <c r="EE101" s="48">
        <f t="shared" ca="1" si="433"/>
        <v>0</v>
      </c>
      <c r="EF101" s="48">
        <f t="shared" ca="1" si="433"/>
        <v>0</v>
      </c>
      <c r="EG101" s="48">
        <f t="shared" ca="1" si="433"/>
        <v>0</v>
      </c>
      <c r="EH101" s="48">
        <f t="shared" ca="1" si="433"/>
        <v>0</v>
      </c>
      <c r="EI101" s="48">
        <f t="shared" ca="1" si="433"/>
        <v>0</v>
      </c>
      <c r="EJ101" s="48">
        <f t="shared" ca="1" si="433"/>
        <v>0</v>
      </c>
      <c r="EK101" s="48">
        <f t="shared" ca="1" si="433"/>
        <v>0</v>
      </c>
      <c r="EL101" s="48">
        <f t="shared" ca="1" si="433"/>
        <v>0</v>
      </c>
      <c r="EM101" s="48">
        <f t="shared" ca="1" si="433"/>
        <v>0</v>
      </c>
      <c r="EN101" s="48">
        <f t="shared" ca="1" si="431"/>
        <v>0</v>
      </c>
      <c r="EO101" s="48">
        <f t="shared" ca="1" si="431"/>
        <v>0</v>
      </c>
      <c r="EP101" s="48">
        <f t="shared" ca="1" si="431"/>
        <v>0</v>
      </c>
      <c r="EQ101" s="48">
        <f t="shared" ca="1" si="431"/>
        <v>0</v>
      </c>
      <c r="ER101" s="48">
        <f t="shared" ca="1" si="431"/>
        <v>0</v>
      </c>
      <c r="ES101" s="48">
        <f t="shared" ca="1" si="431"/>
        <v>0</v>
      </c>
      <c r="ET101" s="48">
        <f t="shared" ca="1" si="431"/>
        <v>0</v>
      </c>
      <c r="EU101" s="48">
        <f t="shared" ca="1" si="431"/>
        <v>0</v>
      </c>
      <c r="EV101" s="48">
        <f t="shared" ca="1" si="431"/>
        <v>0</v>
      </c>
      <c r="EW101" s="48">
        <f t="shared" ca="1" si="431"/>
        <v>0</v>
      </c>
      <c r="EX101" s="48">
        <f t="shared" ca="1" si="431"/>
        <v>0</v>
      </c>
      <c r="EY101" s="68"/>
      <c r="EZ101" s="48">
        <f t="shared" ca="1" si="439"/>
        <v>0</v>
      </c>
      <c r="FA101" s="48">
        <f t="shared" ca="1" si="439"/>
        <v>0</v>
      </c>
      <c r="FB101" s="48">
        <f t="shared" ca="1" si="439"/>
        <v>0</v>
      </c>
      <c r="FC101" s="48">
        <f t="shared" ca="1" si="439"/>
        <v>0</v>
      </c>
      <c r="FD101" s="48">
        <f t="shared" ca="1" si="439"/>
        <v>0</v>
      </c>
      <c r="FE101" s="48">
        <f t="shared" ca="1" si="439"/>
        <v>0</v>
      </c>
      <c r="FF101" s="48">
        <f t="shared" ca="1" si="439"/>
        <v>0</v>
      </c>
      <c r="FG101" s="48">
        <f t="shared" ca="1" si="439"/>
        <v>0</v>
      </c>
      <c r="FH101" s="48">
        <f t="shared" ca="1" si="439"/>
        <v>0</v>
      </c>
      <c r="FI101" s="48">
        <f t="shared" ca="1" si="439"/>
        <v>0</v>
      </c>
      <c r="FJ101" s="48">
        <f t="shared" ca="1" si="439"/>
        <v>0</v>
      </c>
      <c r="FK101" s="48">
        <f t="shared" ca="1" si="439"/>
        <v>0</v>
      </c>
      <c r="FL101" s="48">
        <f t="shared" ca="1" si="439"/>
        <v>0</v>
      </c>
      <c r="FM101" s="48">
        <f t="shared" ca="1" si="439"/>
        <v>0</v>
      </c>
      <c r="FN101" s="48">
        <f t="shared" ca="1" si="439"/>
        <v>0</v>
      </c>
      <c r="FO101" s="48">
        <f t="shared" ca="1" si="439"/>
        <v>0</v>
      </c>
      <c r="FP101" s="48">
        <f t="shared" ca="1" si="440"/>
        <v>0</v>
      </c>
      <c r="FQ101" s="48">
        <f t="shared" ca="1" si="440"/>
        <v>0</v>
      </c>
      <c r="FR101" s="48">
        <f t="shared" ca="1" si="440"/>
        <v>0</v>
      </c>
      <c r="FS101" s="48">
        <f t="shared" ca="1" si="440"/>
        <v>0</v>
      </c>
      <c r="FT101" s="48">
        <f t="shared" ca="1" si="440"/>
        <v>0</v>
      </c>
      <c r="FU101" s="48">
        <f t="shared" ca="1" si="440"/>
        <v>0</v>
      </c>
      <c r="FV101" s="48">
        <f t="shared" ca="1" si="440"/>
        <v>0</v>
      </c>
      <c r="FW101" s="48">
        <f t="shared" ca="1" si="440"/>
        <v>0</v>
      </c>
      <c r="FX101" s="48">
        <f t="shared" ca="1" si="440"/>
        <v>0</v>
      </c>
      <c r="FY101" s="48">
        <f t="shared" ca="1" si="440"/>
        <v>0</v>
      </c>
      <c r="FZ101" s="48">
        <f t="shared" ca="1" si="440"/>
        <v>0</v>
      </c>
      <c r="GA101" s="48">
        <f t="shared" ca="1" si="440"/>
        <v>0</v>
      </c>
      <c r="GB101" s="48">
        <f t="shared" ca="1" si="440"/>
        <v>0</v>
      </c>
      <c r="GC101" s="48">
        <f t="shared" ca="1" si="440"/>
        <v>0</v>
      </c>
      <c r="GD101" s="48">
        <f t="shared" ca="1" si="436"/>
        <v>0</v>
      </c>
      <c r="GE101" s="48">
        <f t="shared" ca="1" si="434"/>
        <v>0</v>
      </c>
      <c r="GF101" s="48">
        <f t="shared" ca="1" si="434"/>
        <v>0</v>
      </c>
      <c r="GG101" s="48">
        <f t="shared" ca="1" si="434"/>
        <v>0</v>
      </c>
      <c r="GH101" s="48">
        <f t="shared" ca="1" si="434"/>
        <v>0</v>
      </c>
      <c r="GI101" s="48">
        <f t="shared" ca="1" si="434"/>
        <v>0</v>
      </c>
      <c r="GJ101" s="48">
        <f t="shared" ca="1" si="434"/>
        <v>0</v>
      </c>
      <c r="GK101" s="48">
        <f t="shared" ca="1" si="434"/>
        <v>0</v>
      </c>
      <c r="GL101" s="48">
        <f t="shared" ca="1" si="434"/>
        <v>0</v>
      </c>
      <c r="GM101" s="48">
        <f t="shared" ca="1" si="434"/>
        <v>0</v>
      </c>
      <c r="GN101" s="48">
        <f t="shared" ca="1" si="434"/>
        <v>0</v>
      </c>
      <c r="GO101" s="48">
        <f t="shared" ca="1" si="434"/>
        <v>0</v>
      </c>
      <c r="GP101" s="48">
        <f t="shared" ca="1" si="432"/>
        <v>0</v>
      </c>
      <c r="GQ101" s="48">
        <f t="shared" ca="1" si="432"/>
        <v>0</v>
      </c>
      <c r="GR101" s="48">
        <f t="shared" ca="1" si="432"/>
        <v>0</v>
      </c>
      <c r="GS101" s="48">
        <f t="shared" ca="1" si="432"/>
        <v>0</v>
      </c>
      <c r="GT101" s="48">
        <f t="shared" ca="1" si="432"/>
        <v>0</v>
      </c>
      <c r="GU101" s="48">
        <f t="shared" ca="1" si="432"/>
        <v>0</v>
      </c>
      <c r="GV101" s="48">
        <f t="shared" ca="1" si="432"/>
        <v>0</v>
      </c>
      <c r="GW101" s="48">
        <f t="shared" ca="1" si="432"/>
        <v>0</v>
      </c>
      <c r="GX101" s="48">
        <f t="shared" ca="1" si="432"/>
        <v>0</v>
      </c>
      <c r="GY101" s="48">
        <f t="shared" ca="1" si="432"/>
        <v>0</v>
      </c>
      <c r="GZ101" s="48">
        <f t="shared" ca="1" si="432"/>
        <v>0</v>
      </c>
      <c r="HA101" s="68"/>
    </row>
    <row r="102" spans="1:240" ht="14.45" customHeight="1">
      <c r="B102" s="50" t="str">
        <f t="shared" si="441"/>
        <v>C&amp;I_C&amp;I Prescriptive_Lighting_LED Exterior Flood Lights (15W or less)_2017_Actual</v>
      </c>
      <c r="C102" s="50">
        <f>INDEX('Measure Inputs'!$D:$D,MATCH($B102,'Measure Inputs'!$B:$B,0))</f>
        <v>66</v>
      </c>
      <c r="D102" s="51" t="str">
        <f>'Measure Inputs'!G72</f>
        <v>C&amp;I</v>
      </c>
      <c r="E102" s="51" t="str">
        <f>'Measure Inputs'!H72</f>
        <v>C&amp;I Prescriptive</v>
      </c>
      <c r="F102" s="51" t="str">
        <f>'Measure Inputs'!I72</f>
        <v>Lighting</v>
      </c>
      <c r="G102" s="51" t="str">
        <f>'Measure Inputs'!J72</f>
        <v>LED Exterior Flood Lights (15W or less)</v>
      </c>
      <c r="H102" s="51">
        <f>'Measure Inputs'!K72</f>
        <v>2017</v>
      </c>
      <c r="I102" s="51" t="str">
        <f>'Measure Inputs'!L72</f>
        <v>Actual</v>
      </c>
      <c r="J102" s="37"/>
      <c r="K102" s="98" t="str">
        <f ca="1">INDEX(OFFSET('Measure Inputs'!$O$7,,,InputRows),$C102)</f>
        <v>Units</v>
      </c>
      <c r="L102" s="38">
        <f ca="1">INDEX(OFFSET('Measure Inputs'!$Q$7,,,InputRows),$C102)</f>
        <v>3</v>
      </c>
      <c r="M102" s="165">
        <f>INDEX('General Inputs'!$E$14:$E$15,MATCH(D102,'General Inputs'!$D$14:$D$15,0))</f>
        <v>1.0469999999999999</v>
      </c>
      <c r="N102" s="54">
        <f ca="1">INDEX(OFFSET('Measure Inputs'!$Y$7,,,InputRows),$C102)</f>
        <v>1</v>
      </c>
      <c r="O102" s="54">
        <f ca="1">INDEX(OFFSET('Measure Inputs'!$Z$7,,,InputRows),$C102)</f>
        <v>1</v>
      </c>
      <c r="P102" s="37"/>
      <c r="Q102" s="125">
        <f ca="1">CONVERT(INDEX(OFFSET('Measure Inputs'!$AB$7,,,InputRows),$C102),'Measure Inputs'!$AB$6,Q$8)*$L102</f>
        <v>507.88200000000006</v>
      </c>
      <c r="R102" s="125">
        <f t="shared" ca="1" si="442"/>
        <v>507.88200000000006</v>
      </c>
      <c r="S102" s="125">
        <f t="shared" ca="1" si="443"/>
        <v>507.88200000000006</v>
      </c>
      <c r="T102" s="37"/>
      <c r="U102" s="125">
        <f ca="1">CONVERT(INDEX(OFFSET('Measure Inputs'!$AD$7,,,InputRows),$C102),'Measure Inputs'!$AD$6,U$8)*$L102</f>
        <v>0</v>
      </c>
      <c r="V102" s="125">
        <f t="shared" ca="1" si="444"/>
        <v>0</v>
      </c>
      <c r="W102" s="125">
        <f t="shared" ca="1" si="445"/>
        <v>0</v>
      </c>
      <c r="X102" s="37"/>
      <c r="Y102" s="125">
        <f ca="1">CONVERT(INDEX(OFFSET('Measure Inputs'!$AC$7,,,InputRows),$C102),'Measure Inputs'!$AC$6,Y$8)*$L102</f>
        <v>0.10175500000000001</v>
      </c>
      <c r="Z102" s="125">
        <f t="shared" ca="1" si="446"/>
        <v>0.10175500000000001</v>
      </c>
      <c r="AA102" s="125">
        <f t="shared" ca="1" si="447"/>
        <v>0.10175500000000001</v>
      </c>
      <c r="AB102" s="37"/>
      <c r="AC102" s="125">
        <f ca="1">CONVERT(INDEX(OFFSET('Measure Inputs'!$AE$7,,,InputRows),$C102),'Measure Inputs'!$AE$6,AC$8)*$L102</f>
        <v>0</v>
      </c>
      <c r="AD102" s="125">
        <f t="shared" ca="1" si="448"/>
        <v>0</v>
      </c>
      <c r="AE102" s="125">
        <f t="shared" ca="1" si="449"/>
        <v>0</v>
      </c>
      <c r="AF102" s="37"/>
      <c r="AG102" s="96">
        <f ca="1">INDEX(OFFSET('Measure Inputs'!$R$7,,,InputRows),$C102)</f>
        <v>14</v>
      </c>
      <c r="AH102" s="96">
        <f ca="1">INDEX(OFFSET('Measure Inputs'!$S$7,,,InputRows),$C102)</f>
        <v>0</v>
      </c>
      <c r="AI102" s="96">
        <f t="shared" ca="1" si="450"/>
        <v>7110.3479999999981</v>
      </c>
      <c r="AJ102" s="99">
        <f ca="1">INDEX(OFFSET('Measure Inputs'!$T$7,,,InputRows),$C102)*$L102*$N102*$O102</f>
        <v>105</v>
      </c>
      <c r="AK102" s="99">
        <f ca="1">INDEX(OFFSET('Measure Inputs'!$U$7,,,InputRows),$C102)*$L102*$N102*$O102</f>
        <v>0</v>
      </c>
      <c r="AL102" s="99">
        <f ca="1">INDEX(OFFSET('Measure Inputs'!$V$7,,,InputRows),$C102)*$L102*$N102*$O102</f>
        <v>0</v>
      </c>
      <c r="AM102" s="99">
        <f ca="1">INDEX(OFFSET('Measure Inputs'!$W$7,,,InputRows),$C102)*$L102*$N102*$O102</f>
        <v>0</v>
      </c>
      <c r="AN102" s="99">
        <f ca="1">INDEX(OFFSET('Measure Inputs'!$X$7,,,InputRows),$C102)*$L102</f>
        <v>45</v>
      </c>
      <c r="AO102" s="99"/>
      <c r="AP102" s="99">
        <f t="shared" ca="1" si="451"/>
        <v>45</v>
      </c>
      <c r="AQ102" s="37"/>
      <c r="AR102" s="99">
        <f ca="1">SUMPRODUCT(--($CX$9:$EX$9=$H102)*$AJ102,'General Inputs'!$K$40:$BK$40)+SUMPRODUCT(--($CX$9:$EX$9=$H102+$AH102)*-$AK102,'General Inputs'!$K$43:$BK$43)</f>
        <v>105</v>
      </c>
      <c r="AS102" s="99">
        <f ca="1">CONVERT(SUMPRODUCT($CX102:$EX102,'General Inputs'!$K$29:$BK$29,'General Inputs'!$K$40:$BK$40)*$M102,$Q$8,'General Inputs'!$E$17)</f>
        <v>51.837633038898979</v>
      </c>
      <c r="AT102" s="99">
        <f ca="1">SUMPRODUCT(--($CX$9:$EX$9=$H102)*$AN102,'General Inputs'!$K$40:$BK$40)</f>
        <v>45</v>
      </c>
      <c r="AU102" s="99">
        <f>SUMPRODUCT(--($CX$9:$EX$9=$H102)*$AO102,'General Inputs'!$K$40:$BK$40)</f>
        <v>0</v>
      </c>
      <c r="AV102" s="99">
        <f ca="1">CONVERT(SUMPRODUCT($CX102:$EX102,'General Inputs'!$K$40:$BK$40,OFFSET('General Inputs'!$K$34:$BK$34,MATCH($D102,'General Inputs'!$J$34:$J$35,0)-1,)),$Q$8,'General Inputs'!$G$32)</f>
        <v>513.14166076284312</v>
      </c>
      <c r="AW102" s="99">
        <f ca="1">CONVERT(SUMPRODUCT($CX102:$EX102,'General Inputs'!$K$27:$BK$27,'General Inputs'!$K$40:$BK$40)*$M102,$Q$8,'General Inputs'!$E$17)</f>
        <v>135.25085808500603</v>
      </c>
      <c r="AX102" s="99">
        <f ca="1">CONVERT(SUMPRODUCT($EZ102:$GZ102,'General Inputs'!$K$28:$BK$28,'General Inputs'!$K$40:$BK$40)*$M102,$Q$8,'General Inputs'!$E$17)</f>
        <v>19.490660647703706</v>
      </c>
      <c r="AY102" s="97">
        <f ca="1">SUMPRODUCT($CX102:$EX102,'General Inputs'!$K$40:$BK$40)</f>
        <v>4343.0380065767677</v>
      </c>
      <c r="AZ102" s="37"/>
      <c r="BA102" s="99">
        <f t="shared" ca="1" si="452"/>
        <v>49.741518732709721</v>
      </c>
      <c r="BB102" s="101">
        <f t="shared" ca="1" si="453"/>
        <v>1.4737287498353306</v>
      </c>
      <c r="BC102" s="99">
        <f t="shared" ca="1" si="484"/>
        <v>105</v>
      </c>
      <c r="BD102" s="99">
        <f t="shared" ca="1" si="485"/>
        <v>154.74151873270972</v>
      </c>
      <c r="BE102" s="99">
        <f t="shared" ca="1" si="454"/>
        <v>135.25085808500603</v>
      </c>
      <c r="BF102" s="99">
        <f t="shared" ca="1" si="430"/>
        <v>19.490660647703706</v>
      </c>
      <c r="BG102" s="99">
        <f t="shared" si="455"/>
        <v>0</v>
      </c>
      <c r="BH102" s="99">
        <f t="shared" ca="1" si="456"/>
        <v>105</v>
      </c>
      <c r="BI102" s="37"/>
      <c r="BJ102" s="99">
        <f t="shared" ca="1" si="457"/>
        <v>101.57915177160871</v>
      </c>
      <c r="BK102" s="101">
        <f t="shared" ca="1" si="458"/>
        <v>1.96742049306294</v>
      </c>
      <c r="BL102" s="99">
        <f t="shared" ca="1" si="486"/>
        <v>105</v>
      </c>
      <c r="BM102" s="99">
        <f t="shared" ca="1" si="429"/>
        <v>206.57915177160871</v>
      </c>
      <c r="BN102" s="99">
        <f t="shared" ca="1" si="459"/>
        <v>135.25085808500603</v>
      </c>
      <c r="BO102" s="99">
        <f t="shared" ca="1" si="460"/>
        <v>19.490660647703706</v>
      </c>
      <c r="BP102" s="99">
        <f t="shared" ca="1" si="461"/>
        <v>51.837633038898979</v>
      </c>
      <c r="BQ102" s="99">
        <f t="shared" si="462"/>
        <v>0</v>
      </c>
      <c r="BR102" s="99">
        <f t="shared" ca="1" si="463"/>
        <v>105</v>
      </c>
      <c r="BS102" s="37"/>
      <c r="BT102" s="99">
        <f t="shared" ca="1" si="464"/>
        <v>453.14166076284312</v>
      </c>
      <c r="BU102" s="101">
        <f t="shared" ca="1" si="465"/>
        <v>5.3156348644080298</v>
      </c>
      <c r="BV102" s="101">
        <f t="shared" ca="1" si="466"/>
        <v>2.6337399684353779</v>
      </c>
      <c r="BW102" s="99">
        <f t="shared" ca="1" si="487"/>
        <v>105</v>
      </c>
      <c r="BX102" s="99">
        <f t="shared" ca="1" si="488"/>
        <v>558.14166076284312</v>
      </c>
      <c r="BY102" s="99">
        <f t="shared" ca="1" si="467"/>
        <v>513.14166076284312</v>
      </c>
      <c r="BZ102" s="99">
        <f t="shared" ca="1" si="468"/>
        <v>45</v>
      </c>
      <c r="CA102" s="99">
        <f t="shared" ca="1" si="469"/>
        <v>105</v>
      </c>
      <c r="CB102" s="37"/>
      <c r="CC102" s="99">
        <f t="shared" ca="1" si="470"/>
        <v>109.74151873270972</v>
      </c>
      <c r="CD102" s="101">
        <f t="shared" ca="1" si="471"/>
        <v>3.4387004162824382</v>
      </c>
      <c r="CE102" s="102">
        <f t="shared" ca="1" si="472"/>
        <v>-0.22045554449690627</v>
      </c>
      <c r="CF102" s="99">
        <f t="shared" ca="1" si="489"/>
        <v>45</v>
      </c>
      <c r="CG102" s="99">
        <f t="shared" ca="1" si="490"/>
        <v>154.74151873270972</v>
      </c>
      <c r="CH102" s="99">
        <f t="shared" ca="1" si="473"/>
        <v>135.25085808500603</v>
      </c>
      <c r="CI102" s="99">
        <f t="shared" ca="1" si="474"/>
        <v>19.490660647703706</v>
      </c>
      <c r="CJ102" s="99">
        <f t="shared" ca="1" si="475"/>
        <v>45</v>
      </c>
      <c r="CK102" s="99">
        <f t="shared" si="476"/>
        <v>0</v>
      </c>
      <c r="CL102" s="37"/>
      <c r="CM102" s="99">
        <f t="shared" ca="1" si="477"/>
        <v>-403.4001420301334</v>
      </c>
      <c r="CN102" s="101">
        <f t="shared" ca="1" si="478"/>
        <v>0.27724416507668664</v>
      </c>
      <c r="CO102" s="126"/>
      <c r="CP102" s="99">
        <f t="shared" ca="1" si="491"/>
        <v>558.14166076284312</v>
      </c>
      <c r="CQ102" s="99">
        <f t="shared" ca="1" si="492"/>
        <v>154.74151873270972</v>
      </c>
      <c r="CR102" s="99">
        <f t="shared" ca="1" si="479"/>
        <v>135.25085808500603</v>
      </c>
      <c r="CS102" s="99">
        <f t="shared" ca="1" si="480"/>
        <v>19.490660647703706</v>
      </c>
      <c r="CT102" s="99">
        <f t="shared" ca="1" si="481"/>
        <v>513.14166076284312</v>
      </c>
      <c r="CU102" s="99">
        <f t="shared" ca="1" si="482"/>
        <v>45</v>
      </c>
      <c r="CV102" s="99">
        <f t="shared" si="483"/>
        <v>0</v>
      </c>
      <c r="CW102" s="37"/>
      <c r="CX102" s="48">
        <f t="shared" ca="1" si="437"/>
        <v>507.88200000000006</v>
      </c>
      <c r="CY102" s="48">
        <f t="shared" ca="1" si="437"/>
        <v>507.88200000000006</v>
      </c>
      <c r="CZ102" s="48">
        <f t="shared" ca="1" si="437"/>
        <v>507.88200000000006</v>
      </c>
      <c r="DA102" s="48">
        <f t="shared" ca="1" si="437"/>
        <v>507.88200000000006</v>
      </c>
      <c r="DB102" s="48">
        <f t="shared" ca="1" si="437"/>
        <v>507.88200000000006</v>
      </c>
      <c r="DC102" s="48">
        <f t="shared" ca="1" si="437"/>
        <v>507.88200000000006</v>
      </c>
      <c r="DD102" s="48">
        <f t="shared" ca="1" si="437"/>
        <v>507.88200000000006</v>
      </c>
      <c r="DE102" s="48">
        <f t="shared" ca="1" si="437"/>
        <v>507.88200000000006</v>
      </c>
      <c r="DF102" s="48">
        <f t="shared" ca="1" si="437"/>
        <v>507.88200000000006</v>
      </c>
      <c r="DG102" s="48">
        <f t="shared" ca="1" si="437"/>
        <v>507.88200000000006</v>
      </c>
      <c r="DH102" s="48">
        <f t="shared" ca="1" si="437"/>
        <v>507.88200000000006</v>
      </c>
      <c r="DI102" s="48">
        <f t="shared" ca="1" si="437"/>
        <v>507.88200000000006</v>
      </c>
      <c r="DJ102" s="48">
        <f t="shared" ca="1" si="437"/>
        <v>507.88200000000006</v>
      </c>
      <c r="DK102" s="48">
        <f t="shared" ca="1" si="437"/>
        <v>507.88200000000006</v>
      </c>
      <c r="DL102" s="48">
        <f t="shared" ca="1" si="437"/>
        <v>0</v>
      </c>
      <c r="DM102" s="48">
        <f t="shared" ca="1" si="437"/>
        <v>0</v>
      </c>
      <c r="DN102" s="48">
        <f t="shared" ca="1" si="438"/>
        <v>0</v>
      </c>
      <c r="DO102" s="48">
        <f t="shared" ca="1" si="438"/>
        <v>0</v>
      </c>
      <c r="DP102" s="48">
        <f t="shared" ca="1" si="438"/>
        <v>0</v>
      </c>
      <c r="DQ102" s="48">
        <f t="shared" ca="1" si="438"/>
        <v>0</v>
      </c>
      <c r="DR102" s="48">
        <f t="shared" ca="1" si="438"/>
        <v>0</v>
      </c>
      <c r="DS102" s="48">
        <f t="shared" ca="1" si="438"/>
        <v>0</v>
      </c>
      <c r="DT102" s="48">
        <f t="shared" ca="1" si="438"/>
        <v>0</v>
      </c>
      <c r="DU102" s="48">
        <f t="shared" ca="1" si="438"/>
        <v>0</v>
      </c>
      <c r="DV102" s="48">
        <f t="shared" ca="1" si="438"/>
        <v>0</v>
      </c>
      <c r="DW102" s="48">
        <f t="shared" ca="1" si="438"/>
        <v>0</v>
      </c>
      <c r="DX102" s="48">
        <f t="shared" ca="1" si="438"/>
        <v>0</v>
      </c>
      <c r="DY102" s="48">
        <f t="shared" ca="1" si="438"/>
        <v>0</v>
      </c>
      <c r="DZ102" s="48">
        <f t="shared" ca="1" si="438"/>
        <v>0</v>
      </c>
      <c r="EA102" s="48">
        <f t="shared" ca="1" si="438"/>
        <v>0</v>
      </c>
      <c r="EB102" s="48">
        <f t="shared" ca="1" si="435"/>
        <v>0</v>
      </c>
      <c r="EC102" s="48">
        <f t="shared" ca="1" si="433"/>
        <v>0</v>
      </c>
      <c r="ED102" s="48">
        <f t="shared" ca="1" si="433"/>
        <v>0</v>
      </c>
      <c r="EE102" s="48">
        <f t="shared" ca="1" si="433"/>
        <v>0</v>
      </c>
      <c r="EF102" s="48">
        <f t="shared" ca="1" si="433"/>
        <v>0</v>
      </c>
      <c r="EG102" s="48">
        <f t="shared" ca="1" si="433"/>
        <v>0</v>
      </c>
      <c r="EH102" s="48">
        <f t="shared" ca="1" si="433"/>
        <v>0</v>
      </c>
      <c r="EI102" s="48">
        <f t="shared" ca="1" si="433"/>
        <v>0</v>
      </c>
      <c r="EJ102" s="48">
        <f t="shared" ca="1" si="433"/>
        <v>0</v>
      </c>
      <c r="EK102" s="48">
        <f t="shared" ca="1" si="433"/>
        <v>0</v>
      </c>
      <c r="EL102" s="48">
        <f t="shared" ca="1" si="433"/>
        <v>0</v>
      </c>
      <c r="EM102" s="48">
        <f t="shared" ca="1" si="433"/>
        <v>0</v>
      </c>
      <c r="EN102" s="48">
        <f t="shared" ca="1" si="431"/>
        <v>0</v>
      </c>
      <c r="EO102" s="48">
        <f t="shared" ca="1" si="431"/>
        <v>0</v>
      </c>
      <c r="EP102" s="48">
        <f t="shared" ca="1" si="431"/>
        <v>0</v>
      </c>
      <c r="EQ102" s="48">
        <f t="shared" ca="1" si="431"/>
        <v>0</v>
      </c>
      <c r="ER102" s="48">
        <f t="shared" ca="1" si="431"/>
        <v>0</v>
      </c>
      <c r="ES102" s="48">
        <f t="shared" ca="1" si="431"/>
        <v>0</v>
      </c>
      <c r="ET102" s="48">
        <f t="shared" ca="1" si="431"/>
        <v>0</v>
      </c>
      <c r="EU102" s="48">
        <f t="shared" ca="1" si="431"/>
        <v>0</v>
      </c>
      <c r="EV102" s="48">
        <f t="shared" ca="1" si="431"/>
        <v>0</v>
      </c>
      <c r="EW102" s="48">
        <f t="shared" ca="1" si="431"/>
        <v>0</v>
      </c>
      <c r="EX102" s="48">
        <f t="shared" ca="1" si="431"/>
        <v>0</v>
      </c>
      <c r="EY102" s="68"/>
      <c r="EZ102" s="48">
        <f t="shared" ca="1" si="439"/>
        <v>0.10175500000000001</v>
      </c>
      <c r="FA102" s="48">
        <f t="shared" ca="1" si="439"/>
        <v>0.10175500000000001</v>
      </c>
      <c r="FB102" s="48">
        <f t="shared" ca="1" si="439"/>
        <v>0.10175500000000001</v>
      </c>
      <c r="FC102" s="48">
        <f t="shared" ca="1" si="439"/>
        <v>0.10175500000000001</v>
      </c>
      <c r="FD102" s="48">
        <f t="shared" ca="1" si="439"/>
        <v>0.10175500000000001</v>
      </c>
      <c r="FE102" s="48">
        <f t="shared" ca="1" si="439"/>
        <v>0.10175500000000001</v>
      </c>
      <c r="FF102" s="48">
        <f t="shared" ca="1" si="439"/>
        <v>0.10175500000000001</v>
      </c>
      <c r="FG102" s="48">
        <f t="shared" ca="1" si="439"/>
        <v>0.10175500000000001</v>
      </c>
      <c r="FH102" s="48">
        <f t="shared" ca="1" si="439"/>
        <v>0.10175500000000001</v>
      </c>
      <c r="FI102" s="48">
        <f t="shared" ca="1" si="439"/>
        <v>0.10175500000000001</v>
      </c>
      <c r="FJ102" s="48">
        <f t="shared" ca="1" si="439"/>
        <v>0.10175500000000001</v>
      </c>
      <c r="FK102" s="48">
        <f t="shared" ca="1" si="439"/>
        <v>0.10175500000000001</v>
      </c>
      <c r="FL102" s="48">
        <f t="shared" ca="1" si="439"/>
        <v>0.10175500000000001</v>
      </c>
      <c r="FM102" s="48">
        <f t="shared" ca="1" si="439"/>
        <v>0.10175500000000001</v>
      </c>
      <c r="FN102" s="48">
        <f t="shared" ca="1" si="439"/>
        <v>0</v>
      </c>
      <c r="FO102" s="48">
        <f t="shared" ca="1" si="439"/>
        <v>0</v>
      </c>
      <c r="FP102" s="48">
        <f t="shared" ca="1" si="440"/>
        <v>0</v>
      </c>
      <c r="FQ102" s="48">
        <f t="shared" ca="1" si="440"/>
        <v>0</v>
      </c>
      <c r="FR102" s="48">
        <f t="shared" ca="1" si="440"/>
        <v>0</v>
      </c>
      <c r="FS102" s="48">
        <f t="shared" ca="1" si="440"/>
        <v>0</v>
      </c>
      <c r="FT102" s="48">
        <f t="shared" ca="1" si="440"/>
        <v>0</v>
      </c>
      <c r="FU102" s="48">
        <f t="shared" ca="1" si="440"/>
        <v>0</v>
      </c>
      <c r="FV102" s="48">
        <f t="shared" ca="1" si="440"/>
        <v>0</v>
      </c>
      <c r="FW102" s="48">
        <f t="shared" ca="1" si="440"/>
        <v>0</v>
      </c>
      <c r="FX102" s="48">
        <f t="shared" ca="1" si="440"/>
        <v>0</v>
      </c>
      <c r="FY102" s="48">
        <f t="shared" ca="1" si="440"/>
        <v>0</v>
      </c>
      <c r="FZ102" s="48">
        <f t="shared" ca="1" si="440"/>
        <v>0</v>
      </c>
      <c r="GA102" s="48">
        <f t="shared" ca="1" si="440"/>
        <v>0</v>
      </c>
      <c r="GB102" s="48">
        <f t="shared" ca="1" si="440"/>
        <v>0</v>
      </c>
      <c r="GC102" s="48">
        <f t="shared" ca="1" si="440"/>
        <v>0</v>
      </c>
      <c r="GD102" s="48">
        <f t="shared" ca="1" si="436"/>
        <v>0</v>
      </c>
      <c r="GE102" s="48">
        <f t="shared" ca="1" si="434"/>
        <v>0</v>
      </c>
      <c r="GF102" s="48">
        <f t="shared" ca="1" si="434"/>
        <v>0</v>
      </c>
      <c r="GG102" s="48">
        <f t="shared" ca="1" si="434"/>
        <v>0</v>
      </c>
      <c r="GH102" s="48">
        <f t="shared" ca="1" si="434"/>
        <v>0</v>
      </c>
      <c r="GI102" s="48">
        <f t="shared" ca="1" si="434"/>
        <v>0</v>
      </c>
      <c r="GJ102" s="48">
        <f t="shared" ca="1" si="434"/>
        <v>0</v>
      </c>
      <c r="GK102" s="48">
        <f t="shared" ca="1" si="434"/>
        <v>0</v>
      </c>
      <c r="GL102" s="48">
        <f t="shared" ca="1" si="434"/>
        <v>0</v>
      </c>
      <c r="GM102" s="48">
        <f t="shared" ca="1" si="434"/>
        <v>0</v>
      </c>
      <c r="GN102" s="48">
        <f t="shared" ca="1" si="434"/>
        <v>0</v>
      </c>
      <c r="GO102" s="48">
        <f t="shared" ca="1" si="434"/>
        <v>0</v>
      </c>
      <c r="GP102" s="48">
        <f t="shared" ca="1" si="432"/>
        <v>0</v>
      </c>
      <c r="GQ102" s="48">
        <f t="shared" ca="1" si="432"/>
        <v>0</v>
      </c>
      <c r="GR102" s="48">
        <f t="shared" ca="1" si="432"/>
        <v>0</v>
      </c>
      <c r="GS102" s="48">
        <f t="shared" ca="1" si="432"/>
        <v>0</v>
      </c>
      <c r="GT102" s="48">
        <f t="shared" ca="1" si="432"/>
        <v>0</v>
      </c>
      <c r="GU102" s="48">
        <f t="shared" ca="1" si="432"/>
        <v>0</v>
      </c>
      <c r="GV102" s="48">
        <f t="shared" ca="1" si="432"/>
        <v>0</v>
      </c>
      <c r="GW102" s="48">
        <f t="shared" ca="1" si="432"/>
        <v>0</v>
      </c>
      <c r="GX102" s="48">
        <f t="shared" ca="1" si="432"/>
        <v>0</v>
      </c>
      <c r="GY102" s="48">
        <f t="shared" ca="1" si="432"/>
        <v>0</v>
      </c>
      <c r="GZ102" s="48">
        <f t="shared" ca="1" si="432"/>
        <v>0</v>
      </c>
      <c r="HA102" s="68"/>
    </row>
    <row r="103" spans="1:240" ht="14.45" customHeight="1">
      <c r="B103" s="50" t="str">
        <f t="shared" si="441"/>
        <v>C&amp;I_C&amp;I Prescriptive_Lighting_LED Exterior Flood Lights (16W to 35W)_2017_Actual</v>
      </c>
      <c r="C103" s="50">
        <f>INDEX('Measure Inputs'!$D:$D,MATCH($B103,'Measure Inputs'!$B:$B,0))</f>
        <v>67</v>
      </c>
      <c r="D103" s="51" t="str">
        <f>'Measure Inputs'!G73</f>
        <v>C&amp;I</v>
      </c>
      <c r="E103" s="51" t="str">
        <f>'Measure Inputs'!H73</f>
        <v>C&amp;I Prescriptive</v>
      </c>
      <c r="F103" s="51" t="str">
        <f>'Measure Inputs'!I73</f>
        <v>Lighting</v>
      </c>
      <c r="G103" s="51" t="str">
        <f>'Measure Inputs'!J73</f>
        <v>LED Exterior Flood Lights (16W to 35W)</v>
      </c>
      <c r="H103" s="51">
        <f>'Measure Inputs'!K73</f>
        <v>2017</v>
      </c>
      <c r="I103" s="51" t="str">
        <f>'Measure Inputs'!L73</f>
        <v>Actual</v>
      </c>
      <c r="J103" s="37"/>
      <c r="K103" s="98" t="str">
        <f ca="1">INDEX(OFFSET('Measure Inputs'!$O$7,,,InputRows),$C103)</f>
        <v>Units</v>
      </c>
      <c r="L103" s="38">
        <f ca="1">INDEX(OFFSET('Measure Inputs'!$Q$7,,,InputRows),$C103)</f>
        <v>13</v>
      </c>
      <c r="M103" s="165">
        <f>INDEX('General Inputs'!$E$14:$E$15,MATCH(D103,'General Inputs'!$D$14:$D$15,0))</f>
        <v>1.0469999999999999</v>
      </c>
      <c r="N103" s="54">
        <f ca="1">INDEX(OFFSET('Measure Inputs'!$Y$7,,,InputRows),$C103)</f>
        <v>1</v>
      </c>
      <c r="O103" s="54">
        <f ca="1">INDEX(OFFSET('Measure Inputs'!$Z$7,,,InputRows),$C103)</f>
        <v>1</v>
      </c>
      <c r="P103" s="37"/>
      <c r="Q103" s="125">
        <f ca="1">CONVERT(INDEX(OFFSET('Measure Inputs'!$AB$7,,,InputRows),$C103),'Measure Inputs'!$AB$6,Q$8)*$L103</f>
        <v>4518.0560000000005</v>
      </c>
      <c r="R103" s="125">
        <f t="shared" ca="1" si="442"/>
        <v>4518.0560000000005</v>
      </c>
      <c r="S103" s="125">
        <f t="shared" ca="1" si="443"/>
        <v>4518.0560000000005</v>
      </c>
      <c r="T103" s="37"/>
      <c r="U103" s="125">
        <f ca="1">CONVERT(INDEX(OFFSET('Measure Inputs'!$AD$7,,,InputRows),$C103),'Measure Inputs'!$AD$6,U$8)*$L103</f>
        <v>0</v>
      </c>
      <c r="V103" s="125">
        <f t="shared" ca="1" si="444"/>
        <v>0</v>
      </c>
      <c r="W103" s="125">
        <f t="shared" ca="1" si="445"/>
        <v>0</v>
      </c>
      <c r="X103" s="37"/>
      <c r="Y103" s="125">
        <f ca="1">CONVERT(INDEX(OFFSET('Measure Inputs'!$AC$7,,,InputRows),$C103),'Measure Inputs'!$AC$6,Y$8)*$L103</f>
        <v>1.1514310000000001</v>
      </c>
      <c r="Z103" s="125">
        <f t="shared" ca="1" si="446"/>
        <v>1.1514310000000001</v>
      </c>
      <c r="AA103" s="125">
        <f t="shared" ca="1" si="447"/>
        <v>1.1514310000000001</v>
      </c>
      <c r="AB103" s="37"/>
      <c r="AC103" s="125">
        <f ca="1">CONVERT(INDEX(OFFSET('Measure Inputs'!$AE$7,,,InputRows),$C103),'Measure Inputs'!$AE$6,AC$8)*$L103</f>
        <v>0</v>
      </c>
      <c r="AD103" s="125">
        <f t="shared" ca="1" si="448"/>
        <v>0</v>
      </c>
      <c r="AE103" s="125">
        <f t="shared" ca="1" si="449"/>
        <v>0</v>
      </c>
      <c r="AF103" s="37"/>
      <c r="AG103" s="96">
        <f ca="1">INDEX(OFFSET('Measure Inputs'!$R$7,,,InputRows),$C103)</f>
        <v>14</v>
      </c>
      <c r="AH103" s="96">
        <f ca="1">INDEX(OFFSET('Measure Inputs'!$S$7,,,InputRows),$C103)</f>
        <v>0</v>
      </c>
      <c r="AI103" s="96">
        <f t="shared" ca="1" si="450"/>
        <v>63252.783999999985</v>
      </c>
      <c r="AJ103" s="99">
        <f ca="1">INDEX(OFFSET('Measure Inputs'!$T$7,,,InputRows),$C103)*$L103*$N103*$O103</f>
        <v>767</v>
      </c>
      <c r="AK103" s="99">
        <f ca="1">INDEX(OFFSET('Measure Inputs'!$U$7,,,InputRows),$C103)*$L103*$N103*$O103</f>
        <v>0</v>
      </c>
      <c r="AL103" s="99">
        <f ca="1">INDEX(OFFSET('Measure Inputs'!$V$7,,,InputRows),$C103)*$L103*$N103*$O103</f>
        <v>0</v>
      </c>
      <c r="AM103" s="99">
        <f ca="1">INDEX(OFFSET('Measure Inputs'!$W$7,,,InputRows),$C103)*$L103*$N103*$O103</f>
        <v>0</v>
      </c>
      <c r="AN103" s="99">
        <f ca="1">INDEX(OFFSET('Measure Inputs'!$X$7,,,InputRows),$C103)*$L103</f>
        <v>325</v>
      </c>
      <c r="AO103" s="99"/>
      <c r="AP103" s="99">
        <f t="shared" ca="1" si="451"/>
        <v>325</v>
      </c>
      <c r="AQ103" s="37"/>
      <c r="AR103" s="99">
        <f ca="1">SUMPRODUCT(--($CX$9:$EX$9=$H103)*$AJ103,'General Inputs'!$K$40:$BK$40)+SUMPRODUCT(--($CX$9:$EX$9=$H103+$AH103)*-$AK103,'General Inputs'!$K$43:$BK$43)</f>
        <v>767</v>
      </c>
      <c r="AS103" s="99">
        <f ca="1">CONVERT(SUMPRODUCT($CX103:$EX103,'General Inputs'!$K$29:$BK$29,'General Inputs'!$K$40:$BK$40)*$M103,$Q$8,'General Inputs'!$E$17)</f>
        <v>461.14122764184555</v>
      </c>
      <c r="AT103" s="99">
        <f ca="1">SUMPRODUCT(--($CX$9:$EX$9=$H103)*$AN103,'General Inputs'!$K$40:$BK$40)</f>
        <v>325</v>
      </c>
      <c r="AU103" s="99">
        <f>SUMPRODUCT(--($CX$9:$EX$9=$H103)*$AO103,'General Inputs'!$K$40:$BK$40)</f>
        <v>0</v>
      </c>
      <c r="AV103" s="99">
        <f ca="1">CONVERT(SUMPRODUCT($CX103:$EX103,'General Inputs'!$K$40:$BK$40,OFFSET('General Inputs'!$K$34:$BK$34,MATCH($D103,'General Inputs'!$J$34:$J$35,0)-1,)),$Q$8,'General Inputs'!$G$32)</f>
        <v>4564.8452972531559</v>
      </c>
      <c r="AW103" s="99">
        <f ca="1">CONVERT(SUMPRODUCT($CX103:$EX103,'General Inputs'!$K$27:$BK$27,'General Inputs'!$K$40:$BK$40)*$M103,$Q$8,'General Inputs'!$E$17)</f>
        <v>1203.1750502599227</v>
      </c>
      <c r="AX103" s="99">
        <f ca="1">CONVERT(SUMPRODUCT($EZ103:$GZ103,'General Inputs'!$K$28:$BK$28,'General Inputs'!$K$40:$BK$40)*$M103,$Q$8,'General Inputs'!$E$17)</f>
        <v>220.55084153354758</v>
      </c>
      <c r="AY103" s="97">
        <f ca="1">SUMPRODUCT($CX103:$EX103,'General Inputs'!$K$40:$BK$40)</f>
        <v>38635.133601588954</v>
      </c>
      <c r="AZ103" s="37"/>
      <c r="BA103" s="99">
        <f t="shared" ca="1" si="452"/>
        <v>656.72589179347028</v>
      </c>
      <c r="BB103" s="101">
        <f t="shared" ca="1" si="453"/>
        <v>1.8562267168102611</v>
      </c>
      <c r="BC103" s="99">
        <f t="shared" ca="1" si="484"/>
        <v>767</v>
      </c>
      <c r="BD103" s="99">
        <f t="shared" ca="1" si="485"/>
        <v>1423.7258917934703</v>
      </c>
      <c r="BE103" s="99">
        <f t="shared" ca="1" si="454"/>
        <v>1203.1750502599227</v>
      </c>
      <c r="BF103" s="99">
        <f t="shared" ca="1" si="430"/>
        <v>220.55084153354758</v>
      </c>
      <c r="BG103" s="99">
        <f t="shared" si="455"/>
        <v>0</v>
      </c>
      <c r="BH103" s="99">
        <f t="shared" ca="1" si="456"/>
        <v>767</v>
      </c>
      <c r="BI103" s="37"/>
      <c r="BJ103" s="99">
        <f t="shared" ca="1" si="457"/>
        <v>1117.8671194353158</v>
      </c>
      <c r="BK103" s="101">
        <f t="shared" ca="1" si="458"/>
        <v>2.4574538714932408</v>
      </c>
      <c r="BL103" s="99">
        <f t="shared" ca="1" si="486"/>
        <v>767</v>
      </c>
      <c r="BM103" s="99">
        <f t="shared" ca="1" si="429"/>
        <v>1884.8671194353158</v>
      </c>
      <c r="BN103" s="99">
        <f t="shared" ca="1" si="459"/>
        <v>1203.1750502599227</v>
      </c>
      <c r="BO103" s="99">
        <f t="shared" ca="1" si="460"/>
        <v>220.55084153354758</v>
      </c>
      <c r="BP103" s="99">
        <f t="shared" ca="1" si="461"/>
        <v>461.14122764184555</v>
      </c>
      <c r="BQ103" s="99">
        <f t="shared" si="462"/>
        <v>0</v>
      </c>
      <c r="BR103" s="99">
        <f t="shared" ca="1" si="463"/>
        <v>767</v>
      </c>
      <c r="BS103" s="37"/>
      <c r="BT103" s="99">
        <f t="shared" ca="1" si="464"/>
        <v>4122.8452972531559</v>
      </c>
      <c r="BU103" s="101">
        <f t="shared" ca="1" si="465"/>
        <v>6.3752872193652621</v>
      </c>
      <c r="BV103" s="101">
        <f t="shared" ca="1" si="466"/>
        <v>2.1959794936727373</v>
      </c>
      <c r="BW103" s="99">
        <f t="shared" ca="1" si="487"/>
        <v>767</v>
      </c>
      <c r="BX103" s="99">
        <f t="shared" ca="1" si="488"/>
        <v>4889.8452972531559</v>
      </c>
      <c r="BY103" s="99">
        <f t="shared" ca="1" si="467"/>
        <v>4564.8452972531559</v>
      </c>
      <c r="BZ103" s="99">
        <f t="shared" ca="1" si="468"/>
        <v>325</v>
      </c>
      <c r="CA103" s="99">
        <f t="shared" ca="1" si="469"/>
        <v>767</v>
      </c>
      <c r="CB103" s="37"/>
      <c r="CC103" s="99">
        <f t="shared" ca="1" si="470"/>
        <v>1098.7258917934703</v>
      </c>
      <c r="CD103" s="101">
        <f t="shared" ca="1" si="471"/>
        <v>4.3806950516722161</v>
      </c>
      <c r="CE103" s="102">
        <f t="shared" ca="1" si="472"/>
        <v>-0.17897941516984678</v>
      </c>
      <c r="CF103" s="99">
        <f t="shared" ca="1" si="489"/>
        <v>325</v>
      </c>
      <c r="CG103" s="99">
        <f t="shared" ca="1" si="490"/>
        <v>1423.7258917934703</v>
      </c>
      <c r="CH103" s="99">
        <f t="shared" ca="1" si="473"/>
        <v>1203.1750502599227</v>
      </c>
      <c r="CI103" s="99">
        <f t="shared" ca="1" si="474"/>
        <v>220.55084153354758</v>
      </c>
      <c r="CJ103" s="99">
        <f t="shared" ca="1" si="475"/>
        <v>325</v>
      </c>
      <c r="CK103" s="99">
        <f t="shared" si="476"/>
        <v>0</v>
      </c>
      <c r="CL103" s="37"/>
      <c r="CM103" s="99">
        <f t="shared" ca="1" si="477"/>
        <v>-3466.1194054596854</v>
      </c>
      <c r="CN103" s="101">
        <f t="shared" ca="1" si="478"/>
        <v>0.29115970040877176</v>
      </c>
      <c r="CO103" s="126"/>
      <c r="CP103" s="99">
        <f t="shared" ca="1" si="491"/>
        <v>4889.8452972531559</v>
      </c>
      <c r="CQ103" s="99">
        <f t="shared" ca="1" si="492"/>
        <v>1423.7258917934703</v>
      </c>
      <c r="CR103" s="99">
        <f t="shared" ca="1" si="479"/>
        <v>1203.1750502599227</v>
      </c>
      <c r="CS103" s="99">
        <f t="shared" ca="1" si="480"/>
        <v>220.55084153354758</v>
      </c>
      <c r="CT103" s="99">
        <f t="shared" ca="1" si="481"/>
        <v>4564.8452972531559</v>
      </c>
      <c r="CU103" s="99">
        <f t="shared" ca="1" si="482"/>
        <v>325</v>
      </c>
      <c r="CV103" s="99">
        <f t="shared" si="483"/>
        <v>0</v>
      </c>
      <c r="CW103" s="37"/>
      <c r="CX103" s="48">
        <f t="shared" ca="1" si="437"/>
        <v>4518.0560000000005</v>
      </c>
      <c r="CY103" s="48">
        <f t="shared" ca="1" si="437"/>
        <v>4518.0560000000005</v>
      </c>
      <c r="CZ103" s="48">
        <f t="shared" ca="1" si="437"/>
        <v>4518.0560000000005</v>
      </c>
      <c r="DA103" s="48">
        <f t="shared" ca="1" si="437"/>
        <v>4518.0560000000005</v>
      </c>
      <c r="DB103" s="48">
        <f t="shared" ca="1" si="437"/>
        <v>4518.0560000000005</v>
      </c>
      <c r="DC103" s="48">
        <f t="shared" ca="1" si="437"/>
        <v>4518.0560000000005</v>
      </c>
      <c r="DD103" s="48">
        <f t="shared" ca="1" si="437"/>
        <v>4518.0560000000005</v>
      </c>
      <c r="DE103" s="48">
        <f t="shared" ca="1" si="437"/>
        <v>4518.0560000000005</v>
      </c>
      <c r="DF103" s="48">
        <f t="shared" ca="1" si="437"/>
        <v>4518.0560000000005</v>
      </c>
      <c r="DG103" s="48">
        <f t="shared" ca="1" si="437"/>
        <v>4518.0560000000005</v>
      </c>
      <c r="DH103" s="48">
        <f t="shared" ca="1" si="437"/>
        <v>4518.0560000000005</v>
      </c>
      <c r="DI103" s="48">
        <f t="shared" ca="1" si="437"/>
        <v>4518.0560000000005</v>
      </c>
      <c r="DJ103" s="48">
        <f t="shared" ca="1" si="437"/>
        <v>4518.0560000000005</v>
      </c>
      <c r="DK103" s="48">
        <f t="shared" ca="1" si="437"/>
        <v>4518.0560000000005</v>
      </c>
      <c r="DL103" s="48">
        <f t="shared" ca="1" si="437"/>
        <v>0</v>
      </c>
      <c r="DM103" s="48">
        <f t="shared" ca="1" si="437"/>
        <v>0</v>
      </c>
      <c r="DN103" s="48">
        <f t="shared" ca="1" si="438"/>
        <v>0</v>
      </c>
      <c r="DO103" s="48">
        <f t="shared" ca="1" si="438"/>
        <v>0</v>
      </c>
      <c r="DP103" s="48">
        <f t="shared" ca="1" si="438"/>
        <v>0</v>
      </c>
      <c r="DQ103" s="48">
        <f t="shared" ca="1" si="438"/>
        <v>0</v>
      </c>
      <c r="DR103" s="48">
        <f t="shared" ca="1" si="438"/>
        <v>0</v>
      </c>
      <c r="DS103" s="48">
        <f t="shared" ca="1" si="438"/>
        <v>0</v>
      </c>
      <c r="DT103" s="48">
        <f t="shared" ca="1" si="438"/>
        <v>0</v>
      </c>
      <c r="DU103" s="48">
        <f t="shared" ca="1" si="438"/>
        <v>0</v>
      </c>
      <c r="DV103" s="48">
        <f t="shared" ca="1" si="438"/>
        <v>0</v>
      </c>
      <c r="DW103" s="48">
        <f t="shared" ca="1" si="438"/>
        <v>0</v>
      </c>
      <c r="DX103" s="48">
        <f t="shared" ca="1" si="438"/>
        <v>0</v>
      </c>
      <c r="DY103" s="48">
        <f t="shared" ca="1" si="438"/>
        <v>0</v>
      </c>
      <c r="DZ103" s="48">
        <f t="shared" ca="1" si="438"/>
        <v>0</v>
      </c>
      <c r="EA103" s="48">
        <f t="shared" ca="1" si="438"/>
        <v>0</v>
      </c>
      <c r="EB103" s="48">
        <f t="shared" ca="1" si="435"/>
        <v>0</v>
      </c>
      <c r="EC103" s="48">
        <f t="shared" ca="1" si="433"/>
        <v>0</v>
      </c>
      <c r="ED103" s="48">
        <f t="shared" ca="1" si="433"/>
        <v>0</v>
      </c>
      <c r="EE103" s="48">
        <f t="shared" ca="1" si="433"/>
        <v>0</v>
      </c>
      <c r="EF103" s="48">
        <f t="shared" ca="1" si="433"/>
        <v>0</v>
      </c>
      <c r="EG103" s="48">
        <f t="shared" ca="1" si="433"/>
        <v>0</v>
      </c>
      <c r="EH103" s="48">
        <f t="shared" ca="1" si="433"/>
        <v>0</v>
      </c>
      <c r="EI103" s="48">
        <f t="shared" ca="1" si="433"/>
        <v>0</v>
      </c>
      <c r="EJ103" s="48">
        <f t="shared" ca="1" si="433"/>
        <v>0</v>
      </c>
      <c r="EK103" s="48">
        <f t="shared" ca="1" si="433"/>
        <v>0</v>
      </c>
      <c r="EL103" s="48">
        <f t="shared" ca="1" si="433"/>
        <v>0</v>
      </c>
      <c r="EM103" s="48">
        <f t="shared" ca="1" si="433"/>
        <v>0</v>
      </c>
      <c r="EN103" s="48">
        <f t="shared" ca="1" si="431"/>
        <v>0</v>
      </c>
      <c r="EO103" s="48">
        <f t="shared" ca="1" si="431"/>
        <v>0</v>
      </c>
      <c r="EP103" s="48">
        <f t="shared" ca="1" si="431"/>
        <v>0</v>
      </c>
      <c r="EQ103" s="48">
        <f t="shared" ca="1" si="431"/>
        <v>0</v>
      </c>
      <c r="ER103" s="48">
        <f t="shared" ca="1" si="431"/>
        <v>0</v>
      </c>
      <c r="ES103" s="48">
        <f t="shared" ca="1" si="431"/>
        <v>0</v>
      </c>
      <c r="ET103" s="48">
        <f t="shared" ca="1" si="431"/>
        <v>0</v>
      </c>
      <c r="EU103" s="48">
        <f t="shared" ca="1" si="431"/>
        <v>0</v>
      </c>
      <c r="EV103" s="48">
        <f t="shared" ca="1" si="431"/>
        <v>0</v>
      </c>
      <c r="EW103" s="48">
        <f t="shared" ca="1" si="431"/>
        <v>0</v>
      </c>
      <c r="EX103" s="48">
        <f t="shared" ca="1" si="431"/>
        <v>0</v>
      </c>
      <c r="EY103" s="68"/>
      <c r="EZ103" s="48">
        <f t="shared" ca="1" si="439"/>
        <v>1.1514310000000001</v>
      </c>
      <c r="FA103" s="48">
        <f t="shared" ca="1" si="439"/>
        <v>1.1514310000000001</v>
      </c>
      <c r="FB103" s="48">
        <f t="shared" ca="1" si="439"/>
        <v>1.1514310000000001</v>
      </c>
      <c r="FC103" s="48">
        <f t="shared" ca="1" si="439"/>
        <v>1.1514310000000001</v>
      </c>
      <c r="FD103" s="48">
        <f t="shared" ca="1" si="439"/>
        <v>1.1514310000000001</v>
      </c>
      <c r="FE103" s="48">
        <f t="shared" ca="1" si="439"/>
        <v>1.1514310000000001</v>
      </c>
      <c r="FF103" s="48">
        <f t="shared" ca="1" si="439"/>
        <v>1.1514310000000001</v>
      </c>
      <c r="FG103" s="48">
        <f t="shared" ca="1" si="439"/>
        <v>1.1514310000000001</v>
      </c>
      <c r="FH103" s="48">
        <f t="shared" ca="1" si="439"/>
        <v>1.1514310000000001</v>
      </c>
      <c r="FI103" s="48">
        <f t="shared" ca="1" si="439"/>
        <v>1.1514310000000001</v>
      </c>
      <c r="FJ103" s="48">
        <f t="shared" ca="1" si="439"/>
        <v>1.1514310000000001</v>
      </c>
      <c r="FK103" s="48">
        <f t="shared" ca="1" si="439"/>
        <v>1.1514310000000001</v>
      </c>
      <c r="FL103" s="48">
        <f t="shared" ca="1" si="439"/>
        <v>1.1514310000000001</v>
      </c>
      <c r="FM103" s="48">
        <f t="shared" ca="1" si="439"/>
        <v>1.1514310000000001</v>
      </c>
      <c r="FN103" s="48">
        <f t="shared" ca="1" si="439"/>
        <v>0</v>
      </c>
      <c r="FO103" s="48">
        <f t="shared" ca="1" si="439"/>
        <v>0</v>
      </c>
      <c r="FP103" s="48">
        <f t="shared" ca="1" si="440"/>
        <v>0</v>
      </c>
      <c r="FQ103" s="48">
        <f t="shared" ca="1" si="440"/>
        <v>0</v>
      </c>
      <c r="FR103" s="48">
        <f t="shared" ca="1" si="440"/>
        <v>0</v>
      </c>
      <c r="FS103" s="48">
        <f t="shared" ca="1" si="440"/>
        <v>0</v>
      </c>
      <c r="FT103" s="48">
        <f t="shared" ca="1" si="440"/>
        <v>0</v>
      </c>
      <c r="FU103" s="48">
        <f t="shared" ca="1" si="440"/>
        <v>0</v>
      </c>
      <c r="FV103" s="48">
        <f t="shared" ca="1" si="440"/>
        <v>0</v>
      </c>
      <c r="FW103" s="48">
        <f t="shared" ca="1" si="440"/>
        <v>0</v>
      </c>
      <c r="FX103" s="48">
        <f t="shared" ca="1" si="440"/>
        <v>0</v>
      </c>
      <c r="FY103" s="48">
        <f t="shared" ca="1" si="440"/>
        <v>0</v>
      </c>
      <c r="FZ103" s="48">
        <f t="shared" ca="1" si="440"/>
        <v>0</v>
      </c>
      <c r="GA103" s="48">
        <f t="shared" ca="1" si="440"/>
        <v>0</v>
      </c>
      <c r="GB103" s="48">
        <f t="shared" ca="1" si="440"/>
        <v>0</v>
      </c>
      <c r="GC103" s="48">
        <f t="shared" ca="1" si="440"/>
        <v>0</v>
      </c>
      <c r="GD103" s="48">
        <f t="shared" ca="1" si="436"/>
        <v>0</v>
      </c>
      <c r="GE103" s="48">
        <f t="shared" ca="1" si="434"/>
        <v>0</v>
      </c>
      <c r="GF103" s="48">
        <f t="shared" ca="1" si="434"/>
        <v>0</v>
      </c>
      <c r="GG103" s="48">
        <f t="shared" ca="1" si="434"/>
        <v>0</v>
      </c>
      <c r="GH103" s="48">
        <f t="shared" ca="1" si="434"/>
        <v>0</v>
      </c>
      <c r="GI103" s="48">
        <f t="shared" ca="1" si="434"/>
        <v>0</v>
      </c>
      <c r="GJ103" s="48">
        <f t="shared" ca="1" si="434"/>
        <v>0</v>
      </c>
      <c r="GK103" s="48">
        <f t="shared" ca="1" si="434"/>
        <v>0</v>
      </c>
      <c r="GL103" s="48">
        <f t="shared" ca="1" si="434"/>
        <v>0</v>
      </c>
      <c r="GM103" s="48">
        <f t="shared" ca="1" si="434"/>
        <v>0</v>
      </c>
      <c r="GN103" s="48">
        <f t="shared" ca="1" si="434"/>
        <v>0</v>
      </c>
      <c r="GO103" s="48">
        <f t="shared" ca="1" si="434"/>
        <v>0</v>
      </c>
      <c r="GP103" s="48">
        <f t="shared" ca="1" si="432"/>
        <v>0</v>
      </c>
      <c r="GQ103" s="48">
        <f t="shared" ca="1" si="432"/>
        <v>0</v>
      </c>
      <c r="GR103" s="48">
        <f t="shared" ca="1" si="432"/>
        <v>0</v>
      </c>
      <c r="GS103" s="48">
        <f t="shared" ca="1" si="432"/>
        <v>0</v>
      </c>
      <c r="GT103" s="48">
        <f t="shared" ca="1" si="432"/>
        <v>0</v>
      </c>
      <c r="GU103" s="48">
        <f t="shared" ca="1" si="432"/>
        <v>0</v>
      </c>
      <c r="GV103" s="48">
        <f t="shared" ca="1" si="432"/>
        <v>0</v>
      </c>
      <c r="GW103" s="48">
        <f t="shared" ca="1" si="432"/>
        <v>0</v>
      </c>
      <c r="GX103" s="48">
        <f t="shared" ca="1" si="432"/>
        <v>0</v>
      </c>
      <c r="GY103" s="48">
        <f t="shared" ca="1" si="432"/>
        <v>0</v>
      </c>
      <c r="GZ103" s="48">
        <f t="shared" ca="1" si="432"/>
        <v>0</v>
      </c>
      <c r="HA103" s="68"/>
    </row>
    <row r="104" spans="1:240" ht="14.45" customHeight="1">
      <c r="B104" s="50" t="str">
        <f t="shared" si="441"/>
        <v>C&amp;I_C&amp;I Prescriptive_Lighting_LED Exterior Flood Lights (36W to 75W)_2017_Actual</v>
      </c>
      <c r="C104" s="50">
        <f>INDEX('Measure Inputs'!$D:$D,MATCH($B104,'Measure Inputs'!$B:$B,0))</f>
        <v>68</v>
      </c>
      <c r="D104" s="51" t="str">
        <f>'Measure Inputs'!G74</f>
        <v>C&amp;I</v>
      </c>
      <c r="E104" s="51" t="str">
        <f>'Measure Inputs'!H74</f>
        <v>C&amp;I Prescriptive</v>
      </c>
      <c r="F104" s="51" t="str">
        <f>'Measure Inputs'!I74</f>
        <v>Lighting</v>
      </c>
      <c r="G104" s="51" t="str">
        <f>'Measure Inputs'!J74</f>
        <v>LED Exterior Flood Lights (36W to 75W)</v>
      </c>
      <c r="H104" s="51">
        <f>'Measure Inputs'!K74</f>
        <v>2017</v>
      </c>
      <c r="I104" s="51" t="str">
        <f>'Measure Inputs'!L74</f>
        <v>Actual</v>
      </c>
      <c r="J104" s="37"/>
      <c r="K104" s="98" t="str">
        <f ca="1">INDEX(OFFSET('Measure Inputs'!$O$7,,,InputRows),$C104)</f>
        <v>Units</v>
      </c>
      <c r="L104" s="38">
        <f ca="1">INDEX(OFFSET('Measure Inputs'!$Q$7,,,InputRows),$C104)</f>
        <v>1</v>
      </c>
      <c r="M104" s="165">
        <f>INDEX('General Inputs'!$E$14:$E$15,MATCH(D104,'General Inputs'!$D$14:$D$15,0))</f>
        <v>1.0469999999999999</v>
      </c>
      <c r="N104" s="54">
        <f ca="1">INDEX(OFFSET('Measure Inputs'!$Y$7,,,InputRows),$C104)</f>
        <v>1</v>
      </c>
      <c r="O104" s="54">
        <f ca="1">INDEX(OFFSET('Measure Inputs'!$Z$7,,,InputRows),$C104)</f>
        <v>1</v>
      </c>
      <c r="P104" s="37"/>
      <c r="Q104" s="125">
        <f ca="1">CONVERT(INDEX(OFFSET('Measure Inputs'!$AB$7,,,InputRows),$C104),'Measure Inputs'!$AB$6,Q$8)*$L104</f>
        <v>646.31799999999998</v>
      </c>
      <c r="R104" s="125">
        <f t="shared" ca="1" si="442"/>
        <v>646.31799999999998</v>
      </c>
      <c r="S104" s="125">
        <f t="shared" ca="1" si="443"/>
        <v>646.31799999999998</v>
      </c>
      <c r="T104" s="37"/>
      <c r="U104" s="125">
        <f ca="1">CONVERT(INDEX(OFFSET('Measure Inputs'!$AD$7,,,InputRows),$C104),'Measure Inputs'!$AD$6,U$8)*$L104</f>
        <v>0</v>
      </c>
      <c r="V104" s="125">
        <f t="shared" ca="1" si="444"/>
        <v>0</v>
      </c>
      <c r="W104" s="125">
        <f t="shared" ca="1" si="445"/>
        <v>0</v>
      </c>
      <c r="X104" s="37"/>
      <c r="Y104" s="125">
        <f ca="1">CONVERT(INDEX(OFFSET('Measure Inputs'!$AC$7,,,InputRows),$C104),'Measure Inputs'!$AC$6,Y$8)*$L104</f>
        <v>0.108836</v>
      </c>
      <c r="Z104" s="125">
        <f t="shared" ca="1" si="446"/>
        <v>0.108836</v>
      </c>
      <c r="AA104" s="125">
        <f t="shared" ca="1" si="447"/>
        <v>0.108836</v>
      </c>
      <c r="AB104" s="37"/>
      <c r="AC104" s="125">
        <f ca="1">CONVERT(INDEX(OFFSET('Measure Inputs'!$AE$7,,,InputRows),$C104),'Measure Inputs'!$AE$6,AC$8)*$L104</f>
        <v>0</v>
      </c>
      <c r="AD104" s="125">
        <f t="shared" ca="1" si="448"/>
        <v>0</v>
      </c>
      <c r="AE104" s="125">
        <f t="shared" ca="1" si="449"/>
        <v>0</v>
      </c>
      <c r="AF104" s="37"/>
      <c r="AG104" s="96">
        <f ca="1">INDEX(OFFSET('Measure Inputs'!$R$7,,,InputRows),$C104)</f>
        <v>14</v>
      </c>
      <c r="AH104" s="96">
        <f ca="1">INDEX(OFFSET('Measure Inputs'!$S$7,,,InputRows),$C104)</f>
        <v>0</v>
      </c>
      <c r="AI104" s="96">
        <f t="shared" ca="1" si="450"/>
        <v>9048.4520000000011</v>
      </c>
      <c r="AJ104" s="99">
        <f ca="1">INDEX(OFFSET('Measure Inputs'!$T$7,,,InputRows),$C104)*$L104*$N104*$O104</f>
        <v>85</v>
      </c>
      <c r="AK104" s="99">
        <f ca="1">INDEX(OFFSET('Measure Inputs'!$U$7,,,InputRows),$C104)*$L104*$N104*$O104</f>
        <v>0</v>
      </c>
      <c r="AL104" s="99">
        <f ca="1">INDEX(OFFSET('Measure Inputs'!$V$7,,,InputRows),$C104)*$L104*$N104*$O104</f>
        <v>0</v>
      </c>
      <c r="AM104" s="99">
        <f ca="1">INDEX(OFFSET('Measure Inputs'!$W$7,,,InputRows),$C104)*$L104*$N104*$O104</f>
        <v>0</v>
      </c>
      <c r="AN104" s="99">
        <f ca="1">INDEX(OFFSET('Measure Inputs'!$X$7,,,InputRows),$C104)*$L104</f>
        <v>45</v>
      </c>
      <c r="AO104" s="99"/>
      <c r="AP104" s="99">
        <f t="shared" ca="1" si="451"/>
        <v>45</v>
      </c>
      <c r="AQ104" s="37"/>
      <c r="AR104" s="99">
        <f ca="1">SUMPRODUCT(--($CX$9:$EX$9=$H104)*$AJ104,'General Inputs'!$K$40:$BK$40)+SUMPRODUCT(--($CX$9:$EX$9=$H104+$AH104)*-$AK104,'General Inputs'!$K$43:$BK$43)</f>
        <v>85</v>
      </c>
      <c r="AS104" s="99">
        <f ca="1">CONVERT(SUMPRODUCT($CX104:$EX104,'General Inputs'!$K$29:$BK$29,'General Inputs'!$K$40:$BK$40)*$M104,$Q$8,'General Inputs'!$E$17)</f>
        <v>65.967282381409674</v>
      </c>
      <c r="AT104" s="99">
        <f ca="1">SUMPRODUCT(--($CX$9:$EX$9=$H104)*$AN104,'General Inputs'!$K$40:$BK$40)</f>
        <v>45</v>
      </c>
      <c r="AU104" s="99">
        <f>SUMPRODUCT(--($CX$9:$EX$9=$H104)*$AO104,'General Inputs'!$K$40:$BK$40)</f>
        <v>0</v>
      </c>
      <c r="AV104" s="99">
        <f ca="1">CONVERT(SUMPRODUCT($CX104:$EX104,'General Inputs'!$K$40:$BK$40,OFFSET('General Inputs'!$K$34:$BK$34,MATCH($D104,'General Inputs'!$J$34:$J$35,0)-1,)),$Q$8,'General Inputs'!$G$32)</f>
        <v>653.01131345650981</v>
      </c>
      <c r="AW104" s="99">
        <f ca="1">CONVERT(SUMPRODUCT($CX104:$EX104,'General Inputs'!$K$27:$BK$27,'General Inputs'!$K$40:$BK$40)*$M104,$Q$8,'General Inputs'!$E$17)</f>
        <v>172.11687773101809</v>
      </c>
      <c r="AX104" s="99">
        <f ca="1">CONVERT(SUMPRODUCT($EZ104:$GZ104,'General Inputs'!$K$28:$BK$28,'General Inputs'!$K$40:$BK$40)*$M104,$Q$8,'General Inputs'!$E$17)</f>
        <v>20.846990735133222</v>
      </c>
      <c r="AY104" s="97">
        <f ca="1">SUMPRODUCT($CX104:$EX104,'General Inputs'!$K$40:$BK$40)</f>
        <v>5526.8421372182574</v>
      </c>
      <c r="AZ104" s="37"/>
      <c r="BA104" s="99">
        <f t="shared" ca="1" si="452"/>
        <v>107.96386846615133</v>
      </c>
      <c r="BB104" s="101">
        <f t="shared" ca="1" si="453"/>
        <v>2.2701631584253099</v>
      </c>
      <c r="BC104" s="99">
        <f t="shared" ca="1" si="484"/>
        <v>85</v>
      </c>
      <c r="BD104" s="99">
        <f t="shared" ca="1" si="485"/>
        <v>192.96386846615133</v>
      </c>
      <c r="BE104" s="99">
        <f t="shared" ca="1" si="454"/>
        <v>172.11687773101809</v>
      </c>
      <c r="BF104" s="99">
        <f t="shared" ca="1" si="430"/>
        <v>20.846990735133222</v>
      </c>
      <c r="BG104" s="99">
        <f t="shared" si="455"/>
        <v>0</v>
      </c>
      <c r="BH104" s="99">
        <f t="shared" ca="1" si="456"/>
        <v>85</v>
      </c>
      <c r="BI104" s="37"/>
      <c r="BJ104" s="99">
        <f t="shared" ca="1" si="457"/>
        <v>173.93115084756101</v>
      </c>
      <c r="BK104" s="101">
        <f t="shared" ca="1" si="458"/>
        <v>3.0462488335007176</v>
      </c>
      <c r="BL104" s="99">
        <f t="shared" ca="1" si="486"/>
        <v>85</v>
      </c>
      <c r="BM104" s="99">
        <f t="shared" ca="1" si="429"/>
        <v>258.93115084756101</v>
      </c>
      <c r="BN104" s="99">
        <f t="shared" ca="1" si="459"/>
        <v>172.11687773101809</v>
      </c>
      <c r="BO104" s="99">
        <f t="shared" ca="1" si="460"/>
        <v>20.846990735133222</v>
      </c>
      <c r="BP104" s="99">
        <f t="shared" ca="1" si="461"/>
        <v>65.967282381409674</v>
      </c>
      <c r="BQ104" s="99">
        <f t="shared" si="462"/>
        <v>0</v>
      </c>
      <c r="BR104" s="99">
        <f t="shared" ca="1" si="463"/>
        <v>85</v>
      </c>
      <c r="BS104" s="37"/>
      <c r="BT104" s="99">
        <f t="shared" ca="1" si="464"/>
        <v>613.01131345650981</v>
      </c>
      <c r="BU104" s="101">
        <f t="shared" ca="1" si="465"/>
        <v>8.2118978053707039</v>
      </c>
      <c r="BV104" s="101">
        <f t="shared" ca="1" si="466"/>
        <v>1.7048434274040516</v>
      </c>
      <c r="BW104" s="99">
        <f t="shared" ca="1" si="487"/>
        <v>85</v>
      </c>
      <c r="BX104" s="99">
        <f t="shared" ca="1" si="488"/>
        <v>698.01131345650981</v>
      </c>
      <c r="BY104" s="99">
        <f t="shared" ca="1" si="467"/>
        <v>653.01131345650981</v>
      </c>
      <c r="BZ104" s="99">
        <f t="shared" ca="1" si="468"/>
        <v>45</v>
      </c>
      <c r="CA104" s="99">
        <f t="shared" ca="1" si="469"/>
        <v>85</v>
      </c>
      <c r="CB104" s="37"/>
      <c r="CC104" s="99">
        <f t="shared" ca="1" si="470"/>
        <v>147.96386846615133</v>
      </c>
      <c r="CD104" s="101">
        <f t="shared" ca="1" si="471"/>
        <v>4.2880859659144743</v>
      </c>
      <c r="CE104" s="102">
        <f t="shared" ca="1" si="472"/>
        <v>-0.17323577998783535</v>
      </c>
      <c r="CF104" s="99">
        <f t="shared" ca="1" si="489"/>
        <v>45</v>
      </c>
      <c r="CG104" s="99">
        <f t="shared" ca="1" si="490"/>
        <v>192.96386846615133</v>
      </c>
      <c r="CH104" s="99">
        <f t="shared" ca="1" si="473"/>
        <v>172.11687773101809</v>
      </c>
      <c r="CI104" s="99">
        <f t="shared" ca="1" si="474"/>
        <v>20.846990735133222</v>
      </c>
      <c r="CJ104" s="99">
        <f t="shared" ca="1" si="475"/>
        <v>45</v>
      </c>
      <c r="CK104" s="99">
        <f t="shared" si="476"/>
        <v>0</v>
      </c>
      <c r="CL104" s="37"/>
      <c r="CM104" s="99">
        <f t="shared" ca="1" si="477"/>
        <v>-505.04744499035849</v>
      </c>
      <c r="CN104" s="101">
        <f t="shared" ca="1" si="478"/>
        <v>0.27644805284115798</v>
      </c>
      <c r="CO104" s="126"/>
      <c r="CP104" s="99">
        <f t="shared" ca="1" si="491"/>
        <v>698.01131345650981</v>
      </c>
      <c r="CQ104" s="99">
        <f t="shared" ca="1" si="492"/>
        <v>192.96386846615133</v>
      </c>
      <c r="CR104" s="99">
        <f t="shared" ca="1" si="479"/>
        <v>172.11687773101809</v>
      </c>
      <c r="CS104" s="99">
        <f t="shared" ca="1" si="480"/>
        <v>20.846990735133222</v>
      </c>
      <c r="CT104" s="99">
        <f t="shared" ca="1" si="481"/>
        <v>653.01131345650981</v>
      </c>
      <c r="CU104" s="99">
        <f t="shared" ca="1" si="482"/>
        <v>45</v>
      </c>
      <c r="CV104" s="99">
        <f t="shared" si="483"/>
        <v>0</v>
      </c>
      <c r="CW104" s="37"/>
      <c r="CX104" s="48">
        <f t="shared" ca="1" si="437"/>
        <v>646.31799999999998</v>
      </c>
      <c r="CY104" s="48">
        <f t="shared" ca="1" si="437"/>
        <v>646.31799999999998</v>
      </c>
      <c r="CZ104" s="48">
        <f t="shared" ca="1" si="437"/>
        <v>646.31799999999998</v>
      </c>
      <c r="DA104" s="48">
        <f t="shared" ca="1" si="437"/>
        <v>646.31799999999998</v>
      </c>
      <c r="DB104" s="48">
        <f t="shared" ca="1" si="437"/>
        <v>646.31799999999998</v>
      </c>
      <c r="DC104" s="48">
        <f t="shared" ca="1" si="437"/>
        <v>646.31799999999998</v>
      </c>
      <c r="DD104" s="48">
        <f t="shared" ca="1" si="437"/>
        <v>646.31799999999998</v>
      </c>
      <c r="DE104" s="48">
        <f t="shared" ca="1" si="437"/>
        <v>646.31799999999998</v>
      </c>
      <c r="DF104" s="48">
        <f t="shared" ca="1" si="437"/>
        <v>646.31799999999998</v>
      </c>
      <c r="DG104" s="48">
        <f t="shared" ca="1" si="437"/>
        <v>646.31799999999998</v>
      </c>
      <c r="DH104" s="48">
        <f t="shared" ca="1" si="437"/>
        <v>646.31799999999998</v>
      </c>
      <c r="DI104" s="48">
        <f t="shared" ca="1" si="437"/>
        <v>646.31799999999998</v>
      </c>
      <c r="DJ104" s="48">
        <f t="shared" ca="1" si="437"/>
        <v>646.31799999999998</v>
      </c>
      <c r="DK104" s="48">
        <f t="shared" ca="1" si="437"/>
        <v>646.31799999999998</v>
      </c>
      <c r="DL104" s="48">
        <f t="shared" ca="1" si="437"/>
        <v>0</v>
      </c>
      <c r="DM104" s="48">
        <f t="shared" ca="1" si="437"/>
        <v>0</v>
      </c>
      <c r="DN104" s="48">
        <f t="shared" ca="1" si="438"/>
        <v>0</v>
      </c>
      <c r="DO104" s="48">
        <f t="shared" ca="1" si="438"/>
        <v>0</v>
      </c>
      <c r="DP104" s="48">
        <f t="shared" ca="1" si="438"/>
        <v>0</v>
      </c>
      <c r="DQ104" s="48">
        <f t="shared" ca="1" si="438"/>
        <v>0</v>
      </c>
      <c r="DR104" s="48">
        <f t="shared" ca="1" si="438"/>
        <v>0</v>
      </c>
      <c r="DS104" s="48">
        <f t="shared" ca="1" si="438"/>
        <v>0</v>
      </c>
      <c r="DT104" s="48">
        <f t="shared" ca="1" si="438"/>
        <v>0</v>
      </c>
      <c r="DU104" s="48">
        <f t="shared" ca="1" si="438"/>
        <v>0</v>
      </c>
      <c r="DV104" s="48">
        <f t="shared" ca="1" si="438"/>
        <v>0</v>
      </c>
      <c r="DW104" s="48">
        <f t="shared" ca="1" si="438"/>
        <v>0</v>
      </c>
      <c r="DX104" s="48">
        <f t="shared" ca="1" si="438"/>
        <v>0</v>
      </c>
      <c r="DY104" s="48">
        <f t="shared" ca="1" si="438"/>
        <v>0</v>
      </c>
      <c r="DZ104" s="48">
        <f t="shared" ca="1" si="438"/>
        <v>0</v>
      </c>
      <c r="EA104" s="48">
        <f t="shared" ca="1" si="438"/>
        <v>0</v>
      </c>
      <c r="EB104" s="48">
        <f t="shared" ca="1" si="435"/>
        <v>0</v>
      </c>
      <c r="EC104" s="48">
        <f t="shared" ca="1" si="433"/>
        <v>0</v>
      </c>
      <c r="ED104" s="48">
        <f t="shared" ca="1" si="433"/>
        <v>0</v>
      </c>
      <c r="EE104" s="48">
        <f t="shared" ca="1" si="433"/>
        <v>0</v>
      </c>
      <c r="EF104" s="48">
        <f t="shared" ca="1" si="433"/>
        <v>0</v>
      </c>
      <c r="EG104" s="48">
        <f t="shared" ca="1" si="433"/>
        <v>0</v>
      </c>
      <c r="EH104" s="48">
        <f t="shared" ca="1" si="433"/>
        <v>0</v>
      </c>
      <c r="EI104" s="48">
        <f t="shared" ca="1" si="433"/>
        <v>0</v>
      </c>
      <c r="EJ104" s="48">
        <f t="shared" ca="1" si="433"/>
        <v>0</v>
      </c>
      <c r="EK104" s="48">
        <f t="shared" ca="1" si="433"/>
        <v>0</v>
      </c>
      <c r="EL104" s="48">
        <f t="shared" ca="1" si="433"/>
        <v>0</v>
      </c>
      <c r="EM104" s="48">
        <f t="shared" ca="1" si="433"/>
        <v>0</v>
      </c>
      <c r="EN104" s="48">
        <f t="shared" ca="1" si="431"/>
        <v>0</v>
      </c>
      <c r="EO104" s="48">
        <f t="shared" ca="1" si="431"/>
        <v>0</v>
      </c>
      <c r="EP104" s="48">
        <f t="shared" ca="1" si="431"/>
        <v>0</v>
      </c>
      <c r="EQ104" s="48">
        <f t="shared" ca="1" si="431"/>
        <v>0</v>
      </c>
      <c r="ER104" s="48">
        <f t="shared" ca="1" si="431"/>
        <v>0</v>
      </c>
      <c r="ES104" s="48">
        <f t="shared" ca="1" si="431"/>
        <v>0</v>
      </c>
      <c r="ET104" s="48">
        <f t="shared" ca="1" si="431"/>
        <v>0</v>
      </c>
      <c r="EU104" s="48">
        <f t="shared" ca="1" si="431"/>
        <v>0</v>
      </c>
      <c r="EV104" s="48">
        <f t="shared" ca="1" si="431"/>
        <v>0</v>
      </c>
      <c r="EW104" s="48">
        <f t="shared" ca="1" si="431"/>
        <v>0</v>
      </c>
      <c r="EX104" s="48">
        <f t="shared" ca="1" si="431"/>
        <v>0</v>
      </c>
      <c r="EY104" s="68"/>
      <c r="EZ104" s="48">
        <f t="shared" ca="1" si="439"/>
        <v>0.108836</v>
      </c>
      <c r="FA104" s="48">
        <f t="shared" ca="1" si="439"/>
        <v>0.108836</v>
      </c>
      <c r="FB104" s="48">
        <f t="shared" ca="1" si="439"/>
        <v>0.108836</v>
      </c>
      <c r="FC104" s="48">
        <f t="shared" ca="1" si="439"/>
        <v>0.108836</v>
      </c>
      <c r="FD104" s="48">
        <f t="shared" ca="1" si="439"/>
        <v>0.108836</v>
      </c>
      <c r="FE104" s="48">
        <f t="shared" ca="1" si="439"/>
        <v>0.108836</v>
      </c>
      <c r="FF104" s="48">
        <f t="shared" ca="1" si="439"/>
        <v>0.108836</v>
      </c>
      <c r="FG104" s="48">
        <f t="shared" ca="1" si="439"/>
        <v>0.108836</v>
      </c>
      <c r="FH104" s="48">
        <f t="shared" ca="1" si="439"/>
        <v>0.108836</v>
      </c>
      <c r="FI104" s="48">
        <f t="shared" ca="1" si="439"/>
        <v>0.108836</v>
      </c>
      <c r="FJ104" s="48">
        <f t="shared" ca="1" si="439"/>
        <v>0.108836</v>
      </c>
      <c r="FK104" s="48">
        <f t="shared" ca="1" si="439"/>
        <v>0.108836</v>
      </c>
      <c r="FL104" s="48">
        <f t="shared" ca="1" si="439"/>
        <v>0.108836</v>
      </c>
      <c r="FM104" s="48">
        <f t="shared" ca="1" si="439"/>
        <v>0.108836</v>
      </c>
      <c r="FN104" s="48">
        <f t="shared" ca="1" si="439"/>
        <v>0</v>
      </c>
      <c r="FO104" s="48">
        <f t="shared" ca="1" si="439"/>
        <v>0</v>
      </c>
      <c r="FP104" s="48">
        <f t="shared" ca="1" si="440"/>
        <v>0</v>
      </c>
      <c r="FQ104" s="48">
        <f t="shared" ca="1" si="440"/>
        <v>0</v>
      </c>
      <c r="FR104" s="48">
        <f t="shared" ca="1" si="440"/>
        <v>0</v>
      </c>
      <c r="FS104" s="48">
        <f t="shared" ca="1" si="440"/>
        <v>0</v>
      </c>
      <c r="FT104" s="48">
        <f t="shared" ca="1" si="440"/>
        <v>0</v>
      </c>
      <c r="FU104" s="48">
        <f t="shared" ca="1" si="440"/>
        <v>0</v>
      </c>
      <c r="FV104" s="48">
        <f t="shared" ca="1" si="440"/>
        <v>0</v>
      </c>
      <c r="FW104" s="48">
        <f t="shared" ca="1" si="440"/>
        <v>0</v>
      </c>
      <c r="FX104" s="48">
        <f t="shared" ca="1" si="440"/>
        <v>0</v>
      </c>
      <c r="FY104" s="48">
        <f t="shared" ca="1" si="440"/>
        <v>0</v>
      </c>
      <c r="FZ104" s="48">
        <f t="shared" ca="1" si="440"/>
        <v>0</v>
      </c>
      <c r="GA104" s="48">
        <f t="shared" ca="1" si="440"/>
        <v>0</v>
      </c>
      <c r="GB104" s="48">
        <f t="shared" ca="1" si="440"/>
        <v>0</v>
      </c>
      <c r="GC104" s="48">
        <f t="shared" ca="1" si="440"/>
        <v>0</v>
      </c>
      <c r="GD104" s="48">
        <f t="shared" ca="1" si="436"/>
        <v>0</v>
      </c>
      <c r="GE104" s="48">
        <f t="shared" ca="1" si="434"/>
        <v>0</v>
      </c>
      <c r="GF104" s="48">
        <f t="shared" ca="1" si="434"/>
        <v>0</v>
      </c>
      <c r="GG104" s="48">
        <f t="shared" ca="1" si="434"/>
        <v>0</v>
      </c>
      <c r="GH104" s="48">
        <f t="shared" ca="1" si="434"/>
        <v>0</v>
      </c>
      <c r="GI104" s="48">
        <f t="shared" ca="1" si="434"/>
        <v>0</v>
      </c>
      <c r="GJ104" s="48">
        <f t="shared" ca="1" si="434"/>
        <v>0</v>
      </c>
      <c r="GK104" s="48">
        <f t="shared" ca="1" si="434"/>
        <v>0</v>
      </c>
      <c r="GL104" s="48">
        <f t="shared" ca="1" si="434"/>
        <v>0</v>
      </c>
      <c r="GM104" s="48">
        <f t="shared" ca="1" si="434"/>
        <v>0</v>
      </c>
      <c r="GN104" s="48">
        <f t="shared" ca="1" si="434"/>
        <v>0</v>
      </c>
      <c r="GO104" s="48">
        <f t="shared" ca="1" si="434"/>
        <v>0</v>
      </c>
      <c r="GP104" s="48">
        <f t="shared" ca="1" si="432"/>
        <v>0</v>
      </c>
      <c r="GQ104" s="48">
        <f t="shared" ca="1" si="432"/>
        <v>0</v>
      </c>
      <c r="GR104" s="48">
        <f t="shared" ca="1" si="432"/>
        <v>0</v>
      </c>
      <c r="GS104" s="48">
        <f t="shared" ca="1" si="432"/>
        <v>0</v>
      </c>
      <c r="GT104" s="48">
        <f t="shared" ca="1" si="432"/>
        <v>0</v>
      </c>
      <c r="GU104" s="48">
        <f t="shared" ca="1" si="432"/>
        <v>0</v>
      </c>
      <c r="GV104" s="48">
        <f t="shared" ca="1" si="432"/>
        <v>0</v>
      </c>
      <c r="GW104" s="48">
        <f t="shared" ca="1" si="432"/>
        <v>0</v>
      </c>
      <c r="GX104" s="48">
        <f t="shared" ca="1" si="432"/>
        <v>0</v>
      </c>
      <c r="GY104" s="48">
        <f t="shared" ca="1" si="432"/>
        <v>0</v>
      </c>
      <c r="GZ104" s="48">
        <f t="shared" ca="1" si="432"/>
        <v>0</v>
      </c>
      <c r="HA104" s="68"/>
    </row>
    <row r="105" spans="1:240" ht="14.45" customHeight="1">
      <c r="B105" s="50" t="str">
        <f t="shared" si="441"/>
        <v>C&amp;I_C&amp;I Prescriptive_Lighting_LED Outdoor Pole/Arm Mounted Parking Roadway (&lt;30W)_2017_Actual</v>
      </c>
      <c r="C105" s="50">
        <f>INDEX('Measure Inputs'!$D:$D,MATCH($B105,'Measure Inputs'!$B:$B,0))</f>
        <v>69</v>
      </c>
      <c r="D105" s="51" t="str">
        <f>'Measure Inputs'!G75</f>
        <v>C&amp;I</v>
      </c>
      <c r="E105" s="51" t="str">
        <f>'Measure Inputs'!H75</f>
        <v>C&amp;I Prescriptive</v>
      </c>
      <c r="F105" s="51" t="str">
        <f>'Measure Inputs'!I75</f>
        <v>Lighting</v>
      </c>
      <c r="G105" s="51" t="str">
        <f>'Measure Inputs'!J75</f>
        <v>LED Outdoor Pole/Arm Mounted Parking Roadway (&lt;30W)</v>
      </c>
      <c r="H105" s="51">
        <f>'Measure Inputs'!K75</f>
        <v>2017</v>
      </c>
      <c r="I105" s="51" t="str">
        <f>'Measure Inputs'!L75</f>
        <v>Actual</v>
      </c>
      <c r="J105" s="37"/>
      <c r="K105" s="98" t="str">
        <f ca="1">INDEX(OFFSET('Measure Inputs'!$O$7,,,InputRows),$C105)</f>
        <v>Units</v>
      </c>
      <c r="L105" s="38">
        <f ca="1">INDEX(OFFSET('Measure Inputs'!$Q$7,,,InputRows),$C105)</f>
        <v>0</v>
      </c>
      <c r="M105" s="165">
        <f>INDEX('General Inputs'!$E$14:$E$15,MATCH(D105,'General Inputs'!$D$14:$D$15,0))</f>
        <v>1.0469999999999999</v>
      </c>
      <c r="N105" s="54">
        <f ca="1">INDEX(OFFSET('Measure Inputs'!$Y$7,,,InputRows),$C105)</f>
        <v>1</v>
      </c>
      <c r="O105" s="54">
        <f ca="1">INDEX(OFFSET('Measure Inputs'!$Z$7,,,InputRows),$C105)</f>
        <v>1</v>
      </c>
      <c r="P105" s="37"/>
      <c r="Q105" s="125">
        <f ca="1">CONVERT(INDEX(OFFSET('Measure Inputs'!$AB$7,,,InputRows),$C105),'Measure Inputs'!$AB$6,Q$8)*$L105</f>
        <v>0</v>
      </c>
      <c r="R105" s="125">
        <f t="shared" ca="1" si="442"/>
        <v>0</v>
      </c>
      <c r="S105" s="125">
        <f t="shared" ca="1" si="443"/>
        <v>0</v>
      </c>
      <c r="T105" s="37"/>
      <c r="U105" s="125">
        <f ca="1">CONVERT(INDEX(OFFSET('Measure Inputs'!$AD$7,,,InputRows),$C105),'Measure Inputs'!$AD$6,U$8)*$L105</f>
        <v>0</v>
      </c>
      <c r="V105" s="125">
        <f t="shared" ca="1" si="444"/>
        <v>0</v>
      </c>
      <c r="W105" s="125">
        <f t="shared" ca="1" si="445"/>
        <v>0</v>
      </c>
      <c r="X105" s="37"/>
      <c r="Y105" s="125">
        <f ca="1">CONVERT(INDEX(OFFSET('Measure Inputs'!$AC$7,,,InputRows),$C105),'Measure Inputs'!$AC$6,Y$8)*$L105</f>
        <v>0</v>
      </c>
      <c r="Z105" s="125">
        <f t="shared" ca="1" si="446"/>
        <v>0</v>
      </c>
      <c r="AA105" s="125">
        <f t="shared" ca="1" si="447"/>
        <v>0</v>
      </c>
      <c r="AB105" s="37"/>
      <c r="AC105" s="125">
        <f ca="1">CONVERT(INDEX(OFFSET('Measure Inputs'!$AE$7,,,InputRows),$C105),'Measure Inputs'!$AE$6,AC$8)*$L105</f>
        <v>0</v>
      </c>
      <c r="AD105" s="125">
        <f t="shared" ca="1" si="448"/>
        <v>0</v>
      </c>
      <c r="AE105" s="125">
        <f t="shared" ca="1" si="449"/>
        <v>0</v>
      </c>
      <c r="AF105" s="37"/>
      <c r="AG105" s="96">
        <f ca="1">INDEX(OFFSET('Measure Inputs'!$R$7,,,InputRows),$C105)</f>
        <v>14</v>
      </c>
      <c r="AH105" s="96">
        <f ca="1">INDEX(OFFSET('Measure Inputs'!$S$7,,,InputRows),$C105)</f>
        <v>0</v>
      </c>
      <c r="AI105" s="96">
        <f t="shared" ca="1" si="450"/>
        <v>0</v>
      </c>
      <c r="AJ105" s="99">
        <f ca="1">INDEX(OFFSET('Measure Inputs'!$T$7,,,InputRows),$C105)*$L105*$N105*$O105</f>
        <v>0</v>
      </c>
      <c r="AK105" s="99">
        <f ca="1">INDEX(OFFSET('Measure Inputs'!$U$7,,,InputRows),$C105)*$L105*$N105*$O105</f>
        <v>0</v>
      </c>
      <c r="AL105" s="99">
        <f ca="1">INDEX(OFFSET('Measure Inputs'!$V$7,,,InputRows),$C105)*$L105*$N105*$O105</f>
        <v>0</v>
      </c>
      <c r="AM105" s="99">
        <f ca="1">INDEX(OFFSET('Measure Inputs'!$W$7,,,InputRows),$C105)*$L105*$N105*$O105</f>
        <v>0</v>
      </c>
      <c r="AN105" s="99">
        <f ca="1">INDEX(OFFSET('Measure Inputs'!$X$7,,,InputRows),$C105)*$L105</f>
        <v>0</v>
      </c>
      <c r="AO105" s="99"/>
      <c r="AP105" s="99">
        <f t="shared" ca="1" si="451"/>
        <v>0</v>
      </c>
      <c r="AQ105" s="37"/>
      <c r="AR105" s="99">
        <f ca="1">SUMPRODUCT(--($CX$9:$EX$9=$H105)*$AJ105,'General Inputs'!$K$40:$BK$40)+SUMPRODUCT(--($CX$9:$EX$9=$H105+$AH105)*-$AK105,'General Inputs'!$K$43:$BK$43)</f>
        <v>0</v>
      </c>
      <c r="AS105" s="99">
        <f ca="1">CONVERT(SUMPRODUCT($CX105:$EX105,'General Inputs'!$K$29:$BK$29,'General Inputs'!$K$40:$BK$40)*$M105,$Q$8,'General Inputs'!$E$17)</f>
        <v>0</v>
      </c>
      <c r="AT105" s="99">
        <f ca="1">SUMPRODUCT(--($CX$9:$EX$9=$H105)*$AN105,'General Inputs'!$K$40:$BK$40)</f>
        <v>0</v>
      </c>
      <c r="AU105" s="99">
        <f>SUMPRODUCT(--($CX$9:$EX$9=$H105)*$AO105,'General Inputs'!$K$40:$BK$40)</f>
        <v>0</v>
      </c>
      <c r="AV105" s="99">
        <f ca="1">CONVERT(SUMPRODUCT($CX105:$EX105,'General Inputs'!$K$40:$BK$40,OFFSET('General Inputs'!$K$34:$BK$34,MATCH($D105,'General Inputs'!$J$34:$J$35,0)-1,)),$Q$8,'General Inputs'!$G$32)</f>
        <v>0</v>
      </c>
      <c r="AW105" s="99">
        <f ca="1">CONVERT(SUMPRODUCT($CX105:$EX105,'General Inputs'!$K$27:$BK$27,'General Inputs'!$K$40:$BK$40)*$M105,$Q$8,'General Inputs'!$E$17)</f>
        <v>0</v>
      </c>
      <c r="AX105" s="99">
        <f ca="1">CONVERT(SUMPRODUCT($EZ105:$GZ105,'General Inputs'!$K$28:$BK$28,'General Inputs'!$K$40:$BK$40)*$M105,$Q$8,'General Inputs'!$E$17)</f>
        <v>0</v>
      </c>
      <c r="AY105" s="97">
        <f ca="1">SUMPRODUCT($CX105:$EX105,'General Inputs'!$K$40:$BK$40)</f>
        <v>0</v>
      </c>
      <c r="AZ105" s="37"/>
      <c r="BA105" s="99">
        <f t="shared" ca="1" si="452"/>
        <v>0</v>
      </c>
      <c r="BB105" s="101" t="e">
        <f t="shared" ca="1" si="453"/>
        <v>#DIV/0!</v>
      </c>
      <c r="BC105" s="99">
        <f t="shared" ca="1" si="484"/>
        <v>0</v>
      </c>
      <c r="BD105" s="99">
        <f t="shared" ca="1" si="485"/>
        <v>0</v>
      </c>
      <c r="BE105" s="99">
        <f t="shared" ca="1" si="454"/>
        <v>0</v>
      </c>
      <c r="BF105" s="99">
        <f t="shared" ca="1" si="430"/>
        <v>0</v>
      </c>
      <c r="BG105" s="99">
        <f t="shared" si="455"/>
        <v>0</v>
      </c>
      <c r="BH105" s="99">
        <f t="shared" ca="1" si="456"/>
        <v>0</v>
      </c>
      <c r="BI105" s="37"/>
      <c r="BJ105" s="99">
        <f t="shared" ca="1" si="457"/>
        <v>0</v>
      </c>
      <c r="BK105" s="101" t="e">
        <f t="shared" ca="1" si="458"/>
        <v>#DIV/0!</v>
      </c>
      <c r="BL105" s="99">
        <f t="shared" ca="1" si="486"/>
        <v>0</v>
      </c>
      <c r="BM105" s="99">
        <f t="shared" ca="1" si="429"/>
        <v>0</v>
      </c>
      <c r="BN105" s="99">
        <f t="shared" ca="1" si="459"/>
        <v>0</v>
      </c>
      <c r="BO105" s="99">
        <f t="shared" ca="1" si="460"/>
        <v>0</v>
      </c>
      <c r="BP105" s="99">
        <f t="shared" ca="1" si="461"/>
        <v>0</v>
      </c>
      <c r="BQ105" s="99">
        <f t="shared" si="462"/>
        <v>0</v>
      </c>
      <c r="BR105" s="99">
        <f t="shared" ca="1" si="463"/>
        <v>0</v>
      </c>
      <c r="BS105" s="37"/>
      <c r="BT105" s="99">
        <f t="shared" ca="1" si="464"/>
        <v>0</v>
      </c>
      <c r="BU105" s="101" t="e">
        <f t="shared" ca="1" si="465"/>
        <v>#DIV/0!</v>
      </c>
      <c r="BV105" s="101" t="e">
        <f t="shared" ca="1" si="466"/>
        <v>#DIV/0!</v>
      </c>
      <c r="BW105" s="99">
        <f t="shared" ca="1" si="487"/>
        <v>0</v>
      </c>
      <c r="BX105" s="99">
        <f t="shared" ca="1" si="488"/>
        <v>0</v>
      </c>
      <c r="BY105" s="99">
        <f t="shared" ca="1" si="467"/>
        <v>0</v>
      </c>
      <c r="BZ105" s="99">
        <f t="shared" ca="1" si="468"/>
        <v>0</v>
      </c>
      <c r="CA105" s="99">
        <f t="shared" ca="1" si="469"/>
        <v>0</v>
      </c>
      <c r="CB105" s="37"/>
      <c r="CC105" s="99">
        <f t="shared" ca="1" si="470"/>
        <v>0</v>
      </c>
      <c r="CD105" s="101" t="e">
        <f t="shared" ca="1" si="471"/>
        <v>#DIV/0!</v>
      </c>
      <c r="CE105" s="102" t="e">
        <f t="shared" ca="1" si="472"/>
        <v>#DIV/0!</v>
      </c>
      <c r="CF105" s="99">
        <f t="shared" ca="1" si="489"/>
        <v>0</v>
      </c>
      <c r="CG105" s="99">
        <f t="shared" ca="1" si="490"/>
        <v>0</v>
      </c>
      <c r="CH105" s="99">
        <f t="shared" ca="1" si="473"/>
        <v>0</v>
      </c>
      <c r="CI105" s="99">
        <f t="shared" ca="1" si="474"/>
        <v>0</v>
      </c>
      <c r="CJ105" s="99">
        <f t="shared" ca="1" si="475"/>
        <v>0</v>
      </c>
      <c r="CK105" s="99">
        <f t="shared" si="476"/>
        <v>0</v>
      </c>
      <c r="CL105" s="37"/>
      <c r="CM105" s="99">
        <f t="shared" ca="1" si="477"/>
        <v>0</v>
      </c>
      <c r="CN105" s="101" t="e">
        <f t="shared" ca="1" si="478"/>
        <v>#DIV/0!</v>
      </c>
      <c r="CO105" s="126"/>
      <c r="CP105" s="99">
        <f t="shared" ca="1" si="491"/>
        <v>0</v>
      </c>
      <c r="CQ105" s="99">
        <f t="shared" ca="1" si="492"/>
        <v>0</v>
      </c>
      <c r="CR105" s="99">
        <f t="shared" ca="1" si="479"/>
        <v>0</v>
      </c>
      <c r="CS105" s="99">
        <f t="shared" ca="1" si="480"/>
        <v>0</v>
      </c>
      <c r="CT105" s="99">
        <f t="shared" ca="1" si="481"/>
        <v>0</v>
      </c>
      <c r="CU105" s="99">
        <f t="shared" ca="1" si="482"/>
        <v>0</v>
      </c>
      <c r="CV105" s="99">
        <f t="shared" si="483"/>
        <v>0</v>
      </c>
      <c r="CW105" s="37"/>
      <c r="CX105" s="48">
        <f t="shared" ca="1" si="437"/>
        <v>0</v>
      </c>
      <c r="CY105" s="48">
        <f t="shared" ca="1" si="437"/>
        <v>0</v>
      </c>
      <c r="CZ105" s="48">
        <f t="shared" ca="1" si="437"/>
        <v>0</v>
      </c>
      <c r="DA105" s="48">
        <f t="shared" ca="1" si="437"/>
        <v>0</v>
      </c>
      <c r="DB105" s="48">
        <f t="shared" ca="1" si="437"/>
        <v>0</v>
      </c>
      <c r="DC105" s="48">
        <f t="shared" ca="1" si="437"/>
        <v>0</v>
      </c>
      <c r="DD105" s="48">
        <f t="shared" ca="1" si="437"/>
        <v>0</v>
      </c>
      <c r="DE105" s="48">
        <f t="shared" ca="1" si="437"/>
        <v>0</v>
      </c>
      <c r="DF105" s="48">
        <f t="shared" ca="1" si="437"/>
        <v>0</v>
      </c>
      <c r="DG105" s="48">
        <f t="shared" ca="1" si="437"/>
        <v>0</v>
      </c>
      <c r="DH105" s="48">
        <f t="shared" ca="1" si="437"/>
        <v>0</v>
      </c>
      <c r="DI105" s="48">
        <f t="shared" ca="1" si="437"/>
        <v>0</v>
      </c>
      <c r="DJ105" s="48">
        <f t="shared" ca="1" si="437"/>
        <v>0</v>
      </c>
      <c r="DK105" s="48">
        <f t="shared" ca="1" si="437"/>
        <v>0</v>
      </c>
      <c r="DL105" s="48">
        <f t="shared" ca="1" si="437"/>
        <v>0</v>
      </c>
      <c r="DM105" s="48">
        <f t="shared" ca="1" si="437"/>
        <v>0</v>
      </c>
      <c r="DN105" s="48">
        <f t="shared" ca="1" si="438"/>
        <v>0</v>
      </c>
      <c r="DO105" s="48">
        <f t="shared" ca="1" si="438"/>
        <v>0</v>
      </c>
      <c r="DP105" s="48">
        <f t="shared" ca="1" si="438"/>
        <v>0</v>
      </c>
      <c r="DQ105" s="48">
        <f t="shared" ca="1" si="438"/>
        <v>0</v>
      </c>
      <c r="DR105" s="48">
        <f t="shared" ca="1" si="438"/>
        <v>0</v>
      </c>
      <c r="DS105" s="48">
        <f t="shared" ca="1" si="438"/>
        <v>0</v>
      </c>
      <c r="DT105" s="48">
        <f t="shared" ca="1" si="438"/>
        <v>0</v>
      </c>
      <c r="DU105" s="48">
        <f t="shared" ca="1" si="438"/>
        <v>0</v>
      </c>
      <c r="DV105" s="48">
        <f t="shared" ca="1" si="438"/>
        <v>0</v>
      </c>
      <c r="DW105" s="48">
        <f t="shared" ca="1" si="438"/>
        <v>0</v>
      </c>
      <c r="DX105" s="48">
        <f t="shared" ca="1" si="438"/>
        <v>0</v>
      </c>
      <c r="DY105" s="48">
        <f t="shared" ca="1" si="438"/>
        <v>0</v>
      </c>
      <c r="DZ105" s="48">
        <f t="shared" ca="1" si="438"/>
        <v>0</v>
      </c>
      <c r="EA105" s="48">
        <f t="shared" ca="1" si="438"/>
        <v>0</v>
      </c>
      <c r="EB105" s="48">
        <f t="shared" ca="1" si="435"/>
        <v>0</v>
      </c>
      <c r="EC105" s="48">
        <f t="shared" ca="1" si="433"/>
        <v>0</v>
      </c>
      <c r="ED105" s="48">
        <f t="shared" ca="1" si="433"/>
        <v>0</v>
      </c>
      <c r="EE105" s="48">
        <f t="shared" ca="1" si="433"/>
        <v>0</v>
      </c>
      <c r="EF105" s="48">
        <f t="shared" ca="1" si="433"/>
        <v>0</v>
      </c>
      <c r="EG105" s="48">
        <f t="shared" ca="1" si="433"/>
        <v>0</v>
      </c>
      <c r="EH105" s="48">
        <f t="shared" ca="1" si="433"/>
        <v>0</v>
      </c>
      <c r="EI105" s="48">
        <f t="shared" ca="1" si="433"/>
        <v>0</v>
      </c>
      <c r="EJ105" s="48">
        <f t="shared" ca="1" si="433"/>
        <v>0</v>
      </c>
      <c r="EK105" s="48">
        <f t="shared" ca="1" si="433"/>
        <v>0</v>
      </c>
      <c r="EL105" s="48">
        <f t="shared" ca="1" si="433"/>
        <v>0</v>
      </c>
      <c r="EM105" s="48">
        <f t="shared" ca="1" si="433"/>
        <v>0</v>
      </c>
      <c r="EN105" s="48">
        <f t="shared" ca="1" si="431"/>
        <v>0</v>
      </c>
      <c r="EO105" s="48">
        <f t="shared" ca="1" si="431"/>
        <v>0</v>
      </c>
      <c r="EP105" s="48">
        <f t="shared" ca="1" si="431"/>
        <v>0</v>
      </c>
      <c r="EQ105" s="48">
        <f t="shared" ca="1" si="431"/>
        <v>0</v>
      </c>
      <c r="ER105" s="48">
        <f t="shared" ca="1" si="431"/>
        <v>0</v>
      </c>
      <c r="ES105" s="48">
        <f t="shared" ca="1" si="431"/>
        <v>0</v>
      </c>
      <c r="ET105" s="48">
        <f t="shared" ca="1" si="431"/>
        <v>0</v>
      </c>
      <c r="EU105" s="48">
        <f t="shared" ca="1" si="431"/>
        <v>0</v>
      </c>
      <c r="EV105" s="48">
        <f t="shared" ca="1" si="431"/>
        <v>0</v>
      </c>
      <c r="EW105" s="48">
        <f t="shared" ca="1" si="431"/>
        <v>0</v>
      </c>
      <c r="EX105" s="48">
        <f t="shared" ca="1" si="431"/>
        <v>0</v>
      </c>
      <c r="EY105" s="68"/>
      <c r="EZ105" s="48">
        <f t="shared" ca="1" si="439"/>
        <v>0</v>
      </c>
      <c r="FA105" s="48">
        <f t="shared" ca="1" si="439"/>
        <v>0</v>
      </c>
      <c r="FB105" s="48">
        <f t="shared" ca="1" si="439"/>
        <v>0</v>
      </c>
      <c r="FC105" s="48">
        <f t="shared" ca="1" si="439"/>
        <v>0</v>
      </c>
      <c r="FD105" s="48">
        <f t="shared" ca="1" si="439"/>
        <v>0</v>
      </c>
      <c r="FE105" s="48">
        <f t="shared" ca="1" si="439"/>
        <v>0</v>
      </c>
      <c r="FF105" s="48">
        <f t="shared" ca="1" si="439"/>
        <v>0</v>
      </c>
      <c r="FG105" s="48">
        <f t="shared" ca="1" si="439"/>
        <v>0</v>
      </c>
      <c r="FH105" s="48">
        <f t="shared" ca="1" si="439"/>
        <v>0</v>
      </c>
      <c r="FI105" s="48">
        <f t="shared" ca="1" si="439"/>
        <v>0</v>
      </c>
      <c r="FJ105" s="48">
        <f t="shared" ca="1" si="439"/>
        <v>0</v>
      </c>
      <c r="FK105" s="48">
        <f t="shared" ca="1" si="439"/>
        <v>0</v>
      </c>
      <c r="FL105" s="48">
        <f t="shared" ca="1" si="439"/>
        <v>0</v>
      </c>
      <c r="FM105" s="48">
        <f t="shared" ca="1" si="439"/>
        <v>0</v>
      </c>
      <c r="FN105" s="48">
        <f t="shared" ca="1" si="439"/>
        <v>0</v>
      </c>
      <c r="FO105" s="48">
        <f t="shared" ca="1" si="439"/>
        <v>0</v>
      </c>
      <c r="FP105" s="48">
        <f t="shared" ca="1" si="440"/>
        <v>0</v>
      </c>
      <c r="FQ105" s="48">
        <f t="shared" ca="1" si="440"/>
        <v>0</v>
      </c>
      <c r="FR105" s="48">
        <f t="shared" ca="1" si="440"/>
        <v>0</v>
      </c>
      <c r="FS105" s="48">
        <f t="shared" ca="1" si="440"/>
        <v>0</v>
      </c>
      <c r="FT105" s="48">
        <f t="shared" ca="1" si="440"/>
        <v>0</v>
      </c>
      <c r="FU105" s="48">
        <f t="shared" ca="1" si="440"/>
        <v>0</v>
      </c>
      <c r="FV105" s="48">
        <f t="shared" ca="1" si="440"/>
        <v>0</v>
      </c>
      <c r="FW105" s="48">
        <f t="shared" ca="1" si="440"/>
        <v>0</v>
      </c>
      <c r="FX105" s="48">
        <f t="shared" ca="1" si="440"/>
        <v>0</v>
      </c>
      <c r="FY105" s="48">
        <f t="shared" ca="1" si="440"/>
        <v>0</v>
      </c>
      <c r="FZ105" s="48">
        <f t="shared" ca="1" si="440"/>
        <v>0</v>
      </c>
      <c r="GA105" s="48">
        <f t="shared" ca="1" si="440"/>
        <v>0</v>
      </c>
      <c r="GB105" s="48">
        <f t="shared" ca="1" si="440"/>
        <v>0</v>
      </c>
      <c r="GC105" s="48">
        <f t="shared" ca="1" si="440"/>
        <v>0</v>
      </c>
      <c r="GD105" s="48">
        <f t="shared" ca="1" si="436"/>
        <v>0</v>
      </c>
      <c r="GE105" s="48">
        <f t="shared" ca="1" si="434"/>
        <v>0</v>
      </c>
      <c r="GF105" s="48">
        <f t="shared" ca="1" si="434"/>
        <v>0</v>
      </c>
      <c r="GG105" s="48">
        <f t="shared" ca="1" si="434"/>
        <v>0</v>
      </c>
      <c r="GH105" s="48">
        <f t="shared" ca="1" si="434"/>
        <v>0</v>
      </c>
      <c r="GI105" s="48">
        <f t="shared" ca="1" si="434"/>
        <v>0</v>
      </c>
      <c r="GJ105" s="48">
        <f t="shared" ca="1" si="434"/>
        <v>0</v>
      </c>
      <c r="GK105" s="48">
        <f t="shared" ca="1" si="434"/>
        <v>0</v>
      </c>
      <c r="GL105" s="48">
        <f t="shared" ca="1" si="434"/>
        <v>0</v>
      </c>
      <c r="GM105" s="48">
        <f t="shared" ca="1" si="434"/>
        <v>0</v>
      </c>
      <c r="GN105" s="48">
        <f t="shared" ca="1" si="434"/>
        <v>0</v>
      </c>
      <c r="GO105" s="48">
        <f t="shared" ca="1" si="434"/>
        <v>0</v>
      </c>
      <c r="GP105" s="48">
        <f t="shared" ca="1" si="432"/>
        <v>0</v>
      </c>
      <c r="GQ105" s="48">
        <f t="shared" ca="1" si="432"/>
        <v>0</v>
      </c>
      <c r="GR105" s="48">
        <f t="shared" ca="1" si="432"/>
        <v>0</v>
      </c>
      <c r="GS105" s="48">
        <f t="shared" ca="1" si="432"/>
        <v>0</v>
      </c>
      <c r="GT105" s="48">
        <f t="shared" ca="1" si="432"/>
        <v>0</v>
      </c>
      <c r="GU105" s="48">
        <f t="shared" ca="1" si="432"/>
        <v>0</v>
      </c>
      <c r="GV105" s="48">
        <f t="shared" ca="1" si="432"/>
        <v>0</v>
      </c>
      <c r="GW105" s="48">
        <f t="shared" ca="1" si="432"/>
        <v>0</v>
      </c>
      <c r="GX105" s="48">
        <f t="shared" ca="1" si="432"/>
        <v>0</v>
      </c>
      <c r="GY105" s="48">
        <f t="shared" ca="1" si="432"/>
        <v>0</v>
      </c>
      <c r="GZ105" s="48">
        <f t="shared" ca="1" si="432"/>
        <v>0</v>
      </c>
      <c r="HA105" s="68"/>
    </row>
    <row r="106" spans="1:240" ht="14.45" customHeight="1">
      <c r="B106" s="50" t="str">
        <f t="shared" si="441"/>
        <v>C&amp;I_C&amp;I Prescriptive_Lighting_LED Outdoor Pole/Arm Mounted Parking Roadway (30W to 75W)_2017_Actual</v>
      </c>
      <c r="C106" s="50">
        <f>INDEX('Measure Inputs'!$D:$D,MATCH($B106,'Measure Inputs'!$B:$B,0))</f>
        <v>70</v>
      </c>
      <c r="D106" s="51" t="str">
        <f>'Measure Inputs'!G76</f>
        <v>C&amp;I</v>
      </c>
      <c r="E106" s="51" t="str">
        <f>'Measure Inputs'!H76</f>
        <v>C&amp;I Prescriptive</v>
      </c>
      <c r="F106" s="51" t="str">
        <f>'Measure Inputs'!I76</f>
        <v>Lighting</v>
      </c>
      <c r="G106" s="51" t="str">
        <f>'Measure Inputs'!J76</f>
        <v>LED Outdoor Pole/Arm Mounted Parking Roadway (30W to 75W)</v>
      </c>
      <c r="H106" s="51">
        <f>'Measure Inputs'!K76</f>
        <v>2017</v>
      </c>
      <c r="I106" s="51" t="str">
        <f>'Measure Inputs'!L76</f>
        <v>Actual</v>
      </c>
      <c r="J106" s="37"/>
      <c r="K106" s="98" t="str">
        <f ca="1">INDEX(OFFSET('Measure Inputs'!$O$7,,,InputRows),$C106)</f>
        <v>Units</v>
      </c>
      <c r="L106" s="38">
        <f ca="1">INDEX(OFFSET('Measure Inputs'!$Q$7,,,InputRows),$C106)</f>
        <v>0</v>
      </c>
      <c r="M106" s="165">
        <f>INDEX('General Inputs'!$E$14:$E$15,MATCH(D106,'General Inputs'!$D$14:$D$15,0))</f>
        <v>1.0469999999999999</v>
      </c>
      <c r="N106" s="54">
        <f ca="1">INDEX(OFFSET('Measure Inputs'!$Y$7,,,InputRows),$C106)</f>
        <v>1</v>
      </c>
      <c r="O106" s="54">
        <f ca="1">INDEX(OFFSET('Measure Inputs'!$Z$7,,,InputRows),$C106)</f>
        <v>1</v>
      </c>
      <c r="P106" s="37"/>
      <c r="Q106" s="125">
        <f ca="1">CONVERT(INDEX(OFFSET('Measure Inputs'!$AB$7,,,InputRows),$C106),'Measure Inputs'!$AB$6,Q$8)*$L106</f>
        <v>0</v>
      </c>
      <c r="R106" s="125">
        <f t="shared" ca="1" si="442"/>
        <v>0</v>
      </c>
      <c r="S106" s="125">
        <f t="shared" ca="1" si="443"/>
        <v>0</v>
      </c>
      <c r="T106" s="37"/>
      <c r="U106" s="125">
        <f ca="1">CONVERT(INDEX(OFFSET('Measure Inputs'!$AD$7,,,InputRows),$C106),'Measure Inputs'!$AD$6,U$8)*$L106</f>
        <v>0</v>
      </c>
      <c r="V106" s="125">
        <f t="shared" ca="1" si="444"/>
        <v>0</v>
      </c>
      <c r="W106" s="125">
        <f t="shared" ca="1" si="445"/>
        <v>0</v>
      </c>
      <c r="X106" s="37"/>
      <c r="Y106" s="125">
        <f ca="1">CONVERT(INDEX(OFFSET('Measure Inputs'!$AC$7,,,InputRows),$C106),'Measure Inputs'!$AC$6,Y$8)*$L106</f>
        <v>0</v>
      </c>
      <c r="Z106" s="125">
        <f t="shared" ca="1" si="446"/>
        <v>0</v>
      </c>
      <c r="AA106" s="125">
        <f t="shared" ca="1" si="447"/>
        <v>0</v>
      </c>
      <c r="AB106" s="37"/>
      <c r="AC106" s="125">
        <f ca="1">CONVERT(INDEX(OFFSET('Measure Inputs'!$AE$7,,,InputRows),$C106),'Measure Inputs'!$AE$6,AC$8)*$L106</f>
        <v>0</v>
      </c>
      <c r="AD106" s="125">
        <f t="shared" ca="1" si="448"/>
        <v>0</v>
      </c>
      <c r="AE106" s="125">
        <f t="shared" ca="1" si="449"/>
        <v>0</v>
      </c>
      <c r="AF106" s="37"/>
      <c r="AG106" s="96">
        <f ca="1">INDEX(OFFSET('Measure Inputs'!$R$7,,,InputRows),$C106)</f>
        <v>14</v>
      </c>
      <c r="AH106" s="96">
        <f ca="1">INDEX(OFFSET('Measure Inputs'!$S$7,,,InputRows),$C106)</f>
        <v>0</v>
      </c>
      <c r="AI106" s="96">
        <f t="shared" ca="1" si="450"/>
        <v>0</v>
      </c>
      <c r="AJ106" s="99">
        <f ca="1">INDEX(OFFSET('Measure Inputs'!$T$7,,,InputRows),$C106)*$L106*$N106*$O106</f>
        <v>0</v>
      </c>
      <c r="AK106" s="99">
        <f ca="1">INDEX(OFFSET('Measure Inputs'!$U$7,,,InputRows),$C106)*$L106*$N106*$O106</f>
        <v>0</v>
      </c>
      <c r="AL106" s="99">
        <f ca="1">INDEX(OFFSET('Measure Inputs'!$V$7,,,InputRows),$C106)*$L106*$N106*$O106</f>
        <v>0</v>
      </c>
      <c r="AM106" s="99">
        <f ca="1">INDEX(OFFSET('Measure Inputs'!$W$7,,,InputRows),$C106)*$L106*$N106*$O106</f>
        <v>0</v>
      </c>
      <c r="AN106" s="99">
        <f ca="1">INDEX(OFFSET('Measure Inputs'!$X$7,,,InputRows),$C106)*$L106</f>
        <v>0</v>
      </c>
      <c r="AO106" s="99"/>
      <c r="AP106" s="99">
        <f t="shared" ca="1" si="451"/>
        <v>0</v>
      </c>
      <c r="AQ106" s="37"/>
      <c r="AR106" s="99">
        <f ca="1">SUMPRODUCT(--($CX$9:$EX$9=$H106)*$AJ106,'General Inputs'!$K$40:$BK$40)+SUMPRODUCT(--($CX$9:$EX$9=$H106+$AH106)*-$AK106,'General Inputs'!$K$43:$BK$43)</f>
        <v>0</v>
      </c>
      <c r="AS106" s="99">
        <f ca="1">CONVERT(SUMPRODUCT($CX106:$EX106,'General Inputs'!$K$29:$BK$29,'General Inputs'!$K$40:$BK$40)*$M106,$Q$8,'General Inputs'!$E$17)</f>
        <v>0</v>
      </c>
      <c r="AT106" s="99">
        <f ca="1">SUMPRODUCT(--($CX$9:$EX$9=$H106)*$AN106,'General Inputs'!$K$40:$BK$40)</f>
        <v>0</v>
      </c>
      <c r="AU106" s="99">
        <f>SUMPRODUCT(--($CX$9:$EX$9=$H106)*$AO106,'General Inputs'!$K$40:$BK$40)</f>
        <v>0</v>
      </c>
      <c r="AV106" s="99">
        <f ca="1">CONVERT(SUMPRODUCT($CX106:$EX106,'General Inputs'!$K$40:$BK$40,OFFSET('General Inputs'!$K$34:$BK$34,MATCH($D106,'General Inputs'!$J$34:$J$35,0)-1,)),$Q$8,'General Inputs'!$G$32)</f>
        <v>0</v>
      </c>
      <c r="AW106" s="99">
        <f ca="1">CONVERT(SUMPRODUCT($CX106:$EX106,'General Inputs'!$K$27:$BK$27,'General Inputs'!$K$40:$BK$40)*$M106,$Q$8,'General Inputs'!$E$17)</f>
        <v>0</v>
      </c>
      <c r="AX106" s="99">
        <f ca="1">CONVERT(SUMPRODUCT($EZ106:$GZ106,'General Inputs'!$K$28:$BK$28,'General Inputs'!$K$40:$BK$40)*$M106,$Q$8,'General Inputs'!$E$17)</f>
        <v>0</v>
      </c>
      <c r="AY106" s="97">
        <f ca="1">SUMPRODUCT($CX106:$EX106,'General Inputs'!$K$40:$BK$40)</f>
        <v>0</v>
      </c>
      <c r="AZ106" s="37"/>
      <c r="BA106" s="99">
        <f t="shared" ca="1" si="452"/>
        <v>0</v>
      </c>
      <c r="BB106" s="101" t="e">
        <f t="shared" ca="1" si="453"/>
        <v>#DIV/0!</v>
      </c>
      <c r="BC106" s="99">
        <f t="shared" ca="1" si="484"/>
        <v>0</v>
      </c>
      <c r="BD106" s="99">
        <f t="shared" ca="1" si="485"/>
        <v>0</v>
      </c>
      <c r="BE106" s="99">
        <f t="shared" ca="1" si="454"/>
        <v>0</v>
      </c>
      <c r="BF106" s="99">
        <f t="shared" ca="1" si="430"/>
        <v>0</v>
      </c>
      <c r="BG106" s="99">
        <f t="shared" si="455"/>
        <v>0</v>
      </c>
      <c r="BH106" s="99">
        <f t="shared" ca="1" si="456"/>
        <v>0</v>
      </c>
      <c r="BI106" s="37"/>
      <c r="BJ106" s="99">
        <f t="shared" ca="1" si="457"/>
        <v>0</v>
      </c>
      <c r="BK106" s="101" t="e">
        <f t="shared" ca="1" si="458"/>
        <v>#DIV/0!</v>
      </c>
      <c r="BL106" s="99">
        <f t="shared" ca="1" si="486"/>
        <v>0</v>
      </c>
      <c r="BM106" s="99">
        <f t="shared" ca="1" si="429"/>
        <v>0</v>
      </c>
      <c r="BN106" s="99">
        <f t="shared" ca="1" si="459"/>
        <v>0</v>
      </c>
      <c r="BO106" s="99">
        <f t="shared" ca="1" si="460"/>
        <v>0</v>
      </c>
      <c r="BP106" s="99">
        <f t="shared" ca="1" si="461"/>
        <v>0</v>
      </c>
      <c r="BQ106" s="99">
        <f t="shared" si="462"/>
        <v>0</v>
      </c>
      <c r="BR106" s="99">
        <f t="shared" ca="1" si="463"/>
        <v>0</v>
      </c>
      <c r="BS106" s="37"/>
      <c r="BT106" s="99">
        <f t="shared" ca="1" si="464"/>
        <v>0</v>
      </c>
      <c r="BU106" s="101" t="e">
        <f t="shared" ca="1" si="465"/>
        <v>#DIV/0!</v>
      </c>
      <c r="BV106" s="101" t="e">
        <f t="shared" ca="1" si="466"/>
        <v>#DIV/0!</v>
      </c>
      <c r="BW106" s="99">
        <f t="shared" ca="1" si="487"/>
        <v>0</v>
      </c>
      <c r="BX106" s="99">
        <f t="shared" ca="1" si="488"/>
        <v>0</v>
      </c>
      <c r="BY106" s="99">
        <f t="shared" ca="1" si="467"/>
        <v>0</v>
      </c>
      <c r="BZ106" s="99">
        <f t="shared" ca="1" si="468"/>
        <v>0</v>
      </c>
      <c r="CA106" s="99">
        <f t="shared" ca="1" si="469"/>
        <v>0</v>
      </c>
      <c r="CB106" s="37"/>
      <c r="CC106" s="99">
        <f t="shared" ca="1" si="470"/>
        <v>0</v>
      </c>
      <c r="CD106" s="101" t="e">
        <f t="shared" ca="1" si="471"/>
        <v>#DIV/0!</v>
      </c>
      <c r="CE106" s="102" t="e">
        <f t="shared" ca="1" si="472"/>
        <v>#DIV/0!</v>
      </c>
      <c r="CF106" s="99">
        <f t="shared" ca="1" si="489"/>
        <v>0</v>
      </c>
      <c r="CG106" s="99">
        <f t="shared" ca="1" si="490"/>
        <v>0</v>
      </c>
      <c r="CH106" s="99">
        <f t="shared" ca="1" si="473"/>
        <v>0</v>
      </c>
      <c r="CI106" s="99">
        <f t="shared" ca="1" si="474"/>
        <v>0</v>
      </c>
      <c r="CJ106" s="99">
        <f t="shared" ca="1" si="475"/>
        <v>0</v>
      </c>
      <c r="CK106" s="99">
        <f t="shared" si="476"/>
        <v>0</v>
      </c>
      <c r="CL106" s="37"/>
      <c r="CM106" s="99">
        <f t="shared" ca="1" si="477"/>
        <v>0</v>
      </c>
      <c r="CN106" s="101" t="e">
        <f t="shared" ca="1" si="478"/>
        <v>#DIV/0!</v>
      </c>
      <c r="CO106" s="126"/>
      <c r="CP106" s="99">
        <f t="shared" ca="1" si="491"/>
        <v>0</v>
      </c>
      <c r="CQ106" s="99">
        <f t="shared" ca="1" si="492"/>
        <v>0</v>
      </c>
      <c r="CR106" s="99">
        <f t="shared" ca="1" si="479"/>
        <v>0</v>
      </c>
      <c r="CS106" s="99">
        <f t="shared" ca="1" si="480"/>
        <v>0</v>
      </c>
      <c r="CT106" s="99">
        <f t="shared" ca="1" si="481"/>
        <v>0</v>
      </c>
      <c r="CU106" s="99">
        <f t="shared" ca="1" si="482"/>
        <v>0</v>
      </c>
      <c r="CV106" s="99">
        <f t="shared" si="483"/>
        <v>0</v>
      </c>
      <c r="CW106" s="37"/>
      <c r="CX106" s="48">
        <f t="shared" ca="1" si="437"/>
        <v>0</v>
      </c>
      <c r="CY106" s="48">
        <f t="shared" ca="1" si="437"/>
        <v>0</v>
      </c>
      <c r="CZ106" s="48">
        <f t="shared" ca="1" si="437"/>
        <v>0</v>
      </c>
      <c r="DA106" s="48">
        <f t="shared" ca="1" si="437"/>
        <v>0</v>
      </c>
      <c r="DB106" s="48">
        <f t="shared" ca="1" si="437"/>
        <v>0</v>
      </c>
      <c r="DC106" s="48">
        <f t="shared" ca="1" si="437"/>
        <v>0</v>
      </c>
      <c r="DD106" s="48">
        <f t="shared" ca="1" si="437"/>
        <v>0</v>
      </c>
      <c r="DE106" s="48">
        <f t="shared" ca="1" si="437"/>
        <v>0</v>
      </c>
      <c r="DF106" s="48">
        <f t="shared" ca="1" si="437"/>
        <v>0</v>
      </c>
      <c r="DG106" s="48">
        <f t="shared" ca="1" si="437"/>
        <v>0</v>
      </c>
      <c r="DH106" s="48">
        <f t="shared" ca="1" si="437"/>
        <v>0</v>
      </c>
      <c r="DI106" s="48">
        <f t="shared" ca="1" si="437"/>
        <v>0</v>
      </c>
      <c r="DJ106" s="48">
        <f t="shared" ca="1" si="437"/>
        <v>0</v>
      </c>
      <c r="DK106" s="48">
        <f t="shared" ca="1" si="437"/>
        <v>0</v>
      </c>
      <c r="DL106" s="48">
        <f t="shared" ca="1" si="437"/>
        <v>0</v>
      </c>
      <c r="DM106" s="48">
        <f t="shared" ca="1" si="437"/>
        <v>0</v>
      </c>
      <c r="DN106" s="48">
        <f t="shared" ca="1" si="438"/>
        <v>0</v>
      </c>
      <c r="DO106" s="48">
        <f t="shared" ca="1" si="438"/>
        <v>0</v>
      </c>
      <c r="DP106" s="48">
        <f t="shared" ca="1" si="438"/>
        <v>0</v>
      </c>
      <c r="DQ106" s="48">
        <f t="shared" ca="1" si="438"/>
        <v>0</v>
      </c>
      <c r="DR106" s="48">
        <f t="shared" ca="1" si="438"/>
        <v>0</v>
      </c>
      <c r="DS106" s="48">
        <f t="shared" ca="1" si="438"/>
        <v>0</v>
      </c>
      <c r="DT106" s="48">
        <f t="shared" ca="1" si="438"/>
        <v>0</v>
      </c>
      <c r="DU106" s="48">
        <f t="shared" ca="1" si="438"/>
        <v>0</v>
      </c>
      <c r="DV106" s="48">
        <f t="shared" ca="1" si="438"/>
        <v>0</v>
      </c>
      <c r="DW106" s="48">
        <f t="shared" ca="1" si="438"/>
        <v>0</v>
      </c>
      <c r="DX106" s="48">
        <f t="shared" ca="1" si="438"/>
        <v>0</v>
      </c>
      <c r="DY106" s="48">
        <f t="shared" ca="1" si="438"/>
        <v>0</v>
      </c>
      <c r="DZ106" s="48">
        <f t="shared" ca="1" si="438"/>
        <v>0</v>
      </c>
      <c r="EA106" s="48">
        <f t="shared" ca="1" si="438"/>
        <v>0</v>
      </c>
      <c r="EB106" s="48">
        <f t="shared" ca="1" si="435"/>
        <v>0</v>
      </c>
      <c r="EC106" s="48">
        <f t="shared" ca="1" si="433"/>
        <v>0</v>
      </c>
      <c r="ED106" s="48">
        <f t="shared" ca="1" si="433"/>
        <v>0</v>
      </c>
      <c r="EE106" s="48">
        <f t="shared" ca="1" si="433"/>
        <v>0</v>
      </c>
      <c r="EF106" s="48">
        <f t="shared" ca="1" si="433"/>
        <v>0</v>
      </c>
      <c r="EG106" s="48">
        <f t="shared" ca="1" si="433"/>
        <v>0</v>
      </c>
      <c r="EH106" s="48">
        <f t="shared" ca="1" si="433"/>
        <v>0</v>
      </c>
      <c r="EI106" s="48">
        <f t="shared" ca="1" si="433"/>
        <v>0</v>
      </c>
      <c r="EJ106" s="48">
        <f t="shared" ca="1" si="433"/>
        <v>0</v>
      </c>
      <c r="EK106" s="48">
        <f t="shared" ca="1" si="433"/>
        <v>0</v>
      </c>
      <c r="EL106" s="48">
        <f t="shared" ca="1" si="433"/>
        <v>0</v>
      </c>
      <c r="EM106" s="48">
        <f t="shared" ca="1" si="433"/>
        <v>0</v>
      </c>
      <c r="EN106" s="48">
        <f t="shared" ca="1" si="431"/>
        <v>0</v>
      </c>
      <c r="EO106" s="48">
        <f t="shared" ca="1" si="431"/>
        <v>0</v>
      </c>
      <c r="EP106" s="48">
        <f t="shared" ca="1" si="431"/>
        <v>0</v>
      </c>
      <c r="EQ106" s="48">
        <f t="shared" ca="1" si="431"/>
        <v>0</v>
      </c>
      <c r="ER106" s="48">
        <f t="shared" ca="1" si="431"/>
        <v>0</v>
      </c>
      <c r="ES106" s="48">
        <f t="shared" ca="1" si="431"/>
        <v>0</v>
      </c>
      <c r="ET106" s="48">
        <f t="shared" ca="1" si="431"/>
        <v>0</v>
      </c>
      <c r="EU106" s="48">
        <f t="shared" ca="1" si="431"/>
        <v>0</v>
      </c>
      <c r="EV106" s="48">
        <f t="shared" ca="1" si="431"/>
        <v>0</v>
      </c>
      <c r="EW106" s="48">
        <f t="shared" ca="1" si="431"/>
        <v>0</v>
      </c>
      <c r="EX106" s="48">
        <f t="shared" ca="1" si="431"/>
        <v>0</v>
      </c>
      <c r="EY106" s="68"/>
      <c r="EZ106" s="48">
        <f t="shared" ca="1" si="439"/>
        <v>0</v>
      </c>
      <c r="FA106" s="48">
        <f t="shared" ca="1" si="439"/>
        <v>0</v>
      </c>
      <c r="FB106" s="48">
        <f t="shared" ca="1" si="439"/>
        <v>0</v>
      </c>
      <c r="FC106" s="48">
        <f t="shared" ca="1" si="439"/>
        <v>0</v>
      </c>
      <c r="FD106" s="48">
        <f t="shared" ca="1" si="439"/>
        <v>0</v>
      </c>
      <c r="FE106" s="48">
        <f t="shared" ca="1" si="439"/>
        <v>0</v>
      </c>
      <c r="FF106" s="48">
        <f t="shared" ca="1" si="439"/>
        <v>0</v>
      </c>
      <c r="FG106" s="48">
        <f t="shared" ca="1" si="439"/>
        <v>0</v>
      </c>
      <c r="FH106" s="48">
        <f t="shared" ca="1" si="439"/>
        <v>0</v>
      </c>
      <c r="FI106" s="48">
        <f t="shared" ca="1" si="439"/>
        <v>0</v>
      </c>
      <c r="FJ106" s="48">
        <f t="shared" ca="1" si="439"/>
        <v>0</v>
      </c>
      <c r="FK106" s="48">
        <f t="shared" ca="1" si="439"/>
        <v>0</v>
      </c>
      <c r="FL106" s="48">
        <f t="shared" ca="1" si="439"/>
        <v>0</v>
      </c>
      <c r="FM106" s="48">
        <f t="shared" ca="1" si="439"/>
        <v>0</v>
      </c>
      <c r="FN106" s="48">
        <f t="shared" ca="1" si="439"/>
        <v>0</v>
      </c>
      <c r="FO106" s="48">
        <f t="shared" ca="1" si="439"/>
        <v>0</v>
      </c>
      <c r="FP106" s="48">
        <f t="shared" ca="1" si="440"/>
        <v>0</v>
      </c>
      <c r="FQ106" s="48">
        <f t="shared" ca="1" si="440"/>
        <v>0</v>
      </c>
      <c r="FR106" s="48">
        <f t="shared" ca="1" si="440"/>
        <v>0</v>
      </c>
      <c r="FS106" s="48">
        <f t="shared" ca="1" si="440"/>
        <v>0</v>
      </c>
      <c r="FT106" s="48">
        <f t="shared" ca="1" si="440"/>
        <v>0</v>
      </c>
      <c r="FU106" s="48">
        <f t="shared" ca="1" si="440"/>
        <v>0</v>
      </c>
      <c r="FV106" s="48">
        <f t="shared" ca="1" si="440"/>
        <v>0</v>
      </c>
      <c r="FW106" s="48">
        <f t="shared" ca="1" si="440"/>
        <v>0</v>
      </c>
      <c r="FX106" s="48">
        <f t="shared" ca="1" si="440"/>
        <v>0</v>
      </c>
      <c r="FY106" s="48">
        <f t="shared" ca="1" si="440"/>
        <v>0</v>
      </c>
      <c r="FZ106" s="48">
        <f t="shared" ca="1" si="440"/>
        <v>0</v>
      </c>
      <c r="GA106" s="48">
        <f t="shared" ca="1" si="440"/>
        <v>0</v>
      </c>
      <c r="GB106" s="48">
        <f t="shared" ca="1" si="440"/>
        <v>0</v>
      </c>
      <c r="GC106" s="48">
        <f t="shared" ca="1" si="440"/>
        <v>0</v>
      </c>
      <c r="GD106" s="48">
        <f t="shared" ca="1" si="436"/>
        <v>0</v>
      </c>
      <c r="GE106" s="48">
        <f t="shared" ca="1" si="434"/>
        <v>0</v>
      </c>
      <c r="GF106" s="48">
        <f t="shared" ca="1" si="434"/>
        <v>0</v>
      </c>
      <c r="GG106" s="48">
        <f t="shared" ca="1" si="434"/>
        <v>0</v>
      </c>
      <c r="GH106" s="48">
        <f t="shared" ca="1" si="434"/>
        <v>0</v>
      </c>
      <c r="GI106" s="48">
        <f t="shared" ca="1" si="434"/>
        <v>0</v>
      </c>
      <c r="GJ106" s="48">
        <f t="shared" ca="1" si="434"/>
        <v>0</v>
      </c>
      <c r="GK106" s="48">
        <f t="shared" ca="1" si="434"/>
        <v>0</v>
      </c>
      <c r="GL106" s="48">
        <f t="shared" ca="1" si="434"/>
        <v>0</v>
      </c>
      <c r="GM106" s="48">
        <f t="shared" ca="1" si="434"/>
        <v>0</v>
      </c>
      <c r="GN106" s="48">
        <f t="shared" ca="1" si="434"/>
        <v>0</v>
      </c>
      <c r="GO106" s="48">
        <f t="shared" ca="1" si="434"/>
        <v>0</v>
      </c>
      <c r="GP106" s="48">
        <f t="shared" ca="1" si="432"/>
        <v>0</v>
      </c>
      <c r="GQ106" s="48">
        <f t="shared" ca="1" si="432"/>
        <v>0</v>
      </c>
      <c r="GR106" s="48">
        <f t="shared" ca="1" si="432"/>
        <v>0</v>
      </c>
      <c r="GS106" s="48">
        <f t="shared" ca="1" si="432"/>
        <v>0</v>
      </c>
      <c r="GT106" s="48">
        <f t="shared" ca="1" si="432"/>
        <v>0</v>
      </c>
      <c r="GU106" s="48">
        <f t="shared" ca="1" si="432"/>
        <v>0</v>
      </c>
      <c r="GV106" s="48">
        <f t="shared" ca="1" si="432"/>
        <v>0</v>
      </c>
      <c r="GW106" s="48">
        <f t="shared" ca="1" si="432"/>
        <v>0</v>
      </c>
      <c r="GX106" s="48">
        <f t="shared" ca="1" si="432"/>
        <v>0</v>
      </c>
      <c r="GY106" s="48">
        <f t="shared" ca="1" si="432"/>
        <v>0</v>
      </c>
      <c r="GZ106" s="48">
        <f t="shared" ca="1" si="432"/>
        <v>0</v>
      </c>
      <c r="HA106" s="68"/>
    </row>
    <row r="107" spans="1:240" ht="14.45" customHeight="1">
      <c r="B107" s="50" t="str">
        <f t="shared" si="441"/>
        <v>C&amp;I_C&amp;I Prescriptive_Lighting_LED Outdoor Pole/Arm Mounted Parking Roadway (&gt;75W to 150W)_2017_Actual</v>
      </c>
      <c r="C107" s="50">
        <f>INDEX('Measure Inputs'!$D:$D,MATCH($B107,'Measure Inputs'!$B:$B,0))</f>
        <v>71</v>
      </c>
      <c r="D107" s="51" t="str">
        <f>'Measure Inputs'!G77</f>
        <v>C&amp;I</v>
      </c>
      <c r="E107" s="51" t="str">
        <f>'Measure Inputs'!H77</f>
        <v>C&amp;I Prescriptive</v>
      </c>
      <c r="F107" s="51" t="str">
        <f>'Measure Inputs'!I77</f>
        <v>Lighting</v>
      </c>
      <c r="G107" s="51" t="str">
        <f>'Measure Inputs'!J77</f>
        <v>LED Outdoor Pole/Arm Mounted Parking Roadway (&gt;75W to 150W)</v>
      </c>
      <c r="H107" s="51">
        <f>'Measure Inputs'!K77</f>
        <v>2017</v>
      </c>
      <c r="I107" s="51" t="str">
        <f>'Measure Inputs'!L77</f>
        <v>Actual</v>
      </c>
      <c r="J107" s="37"/>
      <c r="K107" s="98" t="str">
        <f ca="1">INDEX(OFFSET('Measure Inputs'!$O$7,,,InputRows),$C107)</f>
        <v>Units</v>
      </c>
      <c r="L107" s="38">
        <f ca="1">INDEX(OFFSET('Measure Inputs'!$Q$7,,,InputRows),$C107)</f>
        <v>0</v>
      </c>
      <c r="M107" s="165">
        <f>INDEX('General Inputs'!$E$14:$E$15,MATCH(D107,'General Inputs'!$D$14:$D$15,0))</f>
        <v>1.0469999999999999</v>
      </c>
      <c r="N107" s="54">
        <f ca="1">INDEX(OFFSET('Measure Inputs'!$Y$7,,,InputRows),$C107)</f>
        <v>1</v>
      </c>
      <c r="O107" s="54">
        <f ca="1">INDEX(OFFSET('Measure Inputs'!$Z$7,,,InputRows),$C107)</f>
        <v>1</v>
      </c>
      <c r="P107" s="37"/>
      <c r="Q107" s="125">
        <f ca="1">CONVERT(INDEX(OFFSET('Measure Inputs'!$AB$7,,,InputRows),$C107),'Measure Inputs'!$AB$6,Q$8)*$L107</f>
        <v>0</v>
      </c>
      <c r="R107" s="125">
        <f t="shared" ca="1" si="442"/>
        <v>0</v>
      </c>
      <c r="S107" s="125">
        <f t="shared" ca="1" si="443"/>
        <v>0</v>
      </c>
      <c r="T107" s="37"/>
      <c r="U107" s="125">
        <f ca="1">CONVERT(INDEX(OFFSET('Measure Inputs'!$AD$7,,,InputRows),$C107),'Measure Inputs'!$AD$6,U$8)*$L107</f>
        <v>0</v>
      </c>
      <c r="V107" s="125">
        <f t="shared" ca="1" si="444"/>
        <v>0</v>
      </c>
      <c r="W107" s="125">
        <f t="shared" ca="1" si="445"/>
        <v>0</v>
      </c>
      <c r="X107" s="37"/>
      <c r="Y107" s="125">
        <f ca="1">CONVERT(INDEX(OFFSET('Measure Inputs'!$AC$7,,,InputRows),$C107),'Measure Inputs'!$AC$6,Y$8)*$L107</f>
        <v>0</v>
      </c>
      <c r="Z107" s="125">
        <f t="shared" ca="1" si="446"/>
        <v>0</v>
      </c>
      <c r="AA107" s="125">
        <f t="shared" ca="1" si="447"/>
        <v>0</v>
      </c>
      <c r="AB107" s="37"/>
      <c r="AC107" s="125">
        <f ca="1">CONVERT(INDEX(OFFSET('Measure Inputs'!$AE$7,,,InputRows),$C107),'Measure Inputs'!$AE$6,AC$8)*$L107</f>
        <v>0</v>
      </c>
      <c r="AD107" s="125">
        <f t="shared" ca="1" si="448"/>
        <v>0</v>
      </c>
      <c r="AE107" s="125">
        <f t="shared" ca="1" si="449"/>
        <v>0</v>
      </c>
      <c r="AF107" s="37"/>
      <c r="AG107" s="96">
        <f ca="1">INDEX(OFFSET('Measure Inputs'!$R$7,,,InputRows),$C107)</f>
        <v>14</v>
      </c>
      <c r="AH107" s="96">
        <f ca="1">INDEX(OFFSET('Measure Inputs'!$S$7,,,InputRows),$C107)</f>
        <v>0</v>
      </c>
      <c r="AI107" s="96">
        <f t="shared" ca="1" si="450"/>
        <v>0</v>
      </c>
      <c r="AJ107" s="99">
        <f ca="1">INDEX(OFFSET('Measure Inputs'!$T$7,,,InputRows),$C107)*$L107*$N107*$O107</f>
        <v>0</v>
      </c>
      <c r="AK107" s="99">
        <f ca="1">INDEX(OFFSET('Measure Inputs'!$U$7,,,InputRows),$C107)*$L107*$N107*$O107</f>
        <v>0</v>
      </c>
      <c r="AL107" s="99">
        <f ca="1">INDEX(OFFSET('Measure Inputs'!$V$7,,,InputRows),$C107)*$L107*$N107*$O107</f>
        <v>0</v>
      </c>
      <c r="AM107" s="99">
        <f ca="1">INDEX(OFFSET('Measure Inputs'!$W$7,,,InputRows),$C107)*$L107*$N107*$O107</f>
        <v>0</v>
      </c>
      <c r="AN107" s="99">
        <f ca="1">INDEX(OFFSET('Measure Inputs'!$X$7,,,InputRows),$C107)*$L107</f>
        <v>0</v>
      </c>
      <c r="AO107" s="99"/>
      <c r="AP107" s="99">
        <f t="shared" ca="1" si="451"/>
        <v>0</v>
      </c>
      <c r="AQ107" s="37"/>
      <c r="AR107" s="99">
        <f ca="1">SUMPRODUCT(--($CX$9:$EX$9=$H107)*$AJ107,'General Inputs'!$K$40:$BK$40)+SUMPRODUCT(--($CX$9:$EX$9=$H107+$AH107)*-$AK107,'General Inputs'!$K$43:$BK$43)</f>
        <v>0</v>
      </c>
      <c r="AS107" s="99">
        <f ca="1">CONVERT(SUMPRODUCT($CX107:$EX107,'General Inputs'!$K$29:$BK$29,'General Inputs'!$K$40:$BK$40)*$M107,$Q$8,'General Inputs'!$E$17)</f>
        <v>0</v>
      </c>
      <c r="AT107" s="99">
        <f ca="1">SUMPRODUCT(--($CX$9:$EX$9=$H107)*$AN107,'General Inputs'!$K$40:$BK$40)</f>
        <v>0</v>
      </c>
      <c r="AU107" s="99">
        <f>SUMPRODUCT(--($CX$9:$EX$9=$H107)*$AO107,'General Inputs'!$K$40:$BK$40)</f>
        <v>0</v>
      </c>
      <c r="AV107" s="99">
        <f ca="1">CONVERT(SUMPRODUCT($CX107:$EX107,'General Inputs'!$K$40:$BK$40,OFFSET('General Inputs'!$K$34:$BK$34,MATCH($D107,'General Inputs'!$J$34:$J$35,0)-1,)),$Q$8,'General Inputs'!$G$32)</f>
        <v>0</v>
      </c>
      <c r="AW107" s="99">
        <f ca="1">CONVERT(SUMPRODUCT($CX107:$EX107,'General Inputs'!$K$27:$BK$27,'General Inputs'!$K$40:$BK$40)*$M107,$Q$8,'General Inputs'!$E$17)</f>
        <v>0</v>
      </c>
      <c r="AX107" s="99">
        <f ca="1">CONVERT(SUMPRODUCT($EZ107:$GZ107,'General Inputs'!$K$28:$BK$28,'General Inputs'!$K$40:$BK$40)*$M107,$Q$8,'General Inputs'!$E$17)</f>
        <v>0</v>
      </c>
      <c r="AY107" s="97">
        <f ca="1">SUMPRODUCT($CX107:$EX107,'General Inputs'!$K$40:$BK$40)</f>
        <v>0</v>
      </c>
      <c r="AZ107" s="37"/>
      <c r="BA107" s="99">
        <f t="shared" ca="1" si="452"/>
        <v>0</v>
      </c>
      <c r="BB107" s="101" t="e">
        <f t="shared" ca="1" si="453"/>
        <v>#DIV/0!</v>
      </c>
      <c r="BC107" s="99">
        <f t="shared" ca="1" si="484"/>
        <v>0</v>
      </c>
      <c r="BD107" s="99">
        <f t="shared" ca="1" si="485"/>
        <v>0</v>
      </c>
      <c r="BE107" s="99">
        <f t="shared" ca="1" si="454"/>
        <v>0</v>
      </c>
      <c r="BF107" s="99">
        <f t="shared" ca="1" si="430"/>
        <v>0</v>
      </c>
      <c r="BG107" s="99">
        <f t="shared" si="455"/>
        <v>0</v>
      </c>
      <c r="BH107" s="99">
        <f t="shared" ca="1" si="456"/>
        <v>0</v>
      </c>
      <c r="BI107" s="37"/>
      <c r="BJ107" s="99">
        <f t="shared" ca="1" si="457"/>
        <v>0</v>
      </c>
      <c r="BK107" s="101" t="e">
        <f t="shared" ca="1" si="458"/>
        <v>#DIV/0!</v>
      </c>
      <c r="BL107" s="99">
        <f t="shared" ca="1" si="486"/>
        <v>0</v>
      </c>
      <c r="BM107" s="99">
        <f t="shared" ca="1" si="429"/>
        <v>0</v>
      </c>
      <c r="BN107" s="99">
        <f t="shared" ca="1" si="459"/>
        <v>0</v>
      </c>
      <c r="BO107" s="99">
        <f t="shared" ca="1" si="460"/>
        <v>0</v>
      </c>
      <c r="BP107" s="99">
        <f t="shared" ca="1" si="461"/>
        <v>0</v>
      </c>
      <c r="BQ107" s="99">
        <f t="shared" si="462"/>
        <v>0</v>
      </c>
      <c r="BR107" s="99">
        <f t="shared" ca="1" si="463"/>
        <v>0</v>
      </c>
      <c r="BS107" s="37"/>
      <c r="BT107" s="99">
        <f t="shared" ca="1" si="464"/>
        <v>0</v>
      </c>
      <c r="BU107" s="101" t="e">
        <f t="shared" ca="1" si="465"/>
        <v>#DIV/0!</v>
      </c>
      <c r="BV107" s="101" t="e">
        <f t="shared" ca="1" si="466"/>
        <v>#DIV/0!</v>
      </c>
      <c r="BW107" s="99">
        <f t="shared" ca="1" si="487"/>
        <v>0</v>
      </c>
      <c r="BX107" s="99">
        <f t="shared" ca="1" si="488"/>
        <v>0</v>
      </c>
      <c r="BY107" s="99">
        <f t="shared" ca="1" si="467"/>
        <v>0</v>
      </c>
      <c r="BZ107" s="99">
        <f t="shared" ca="1" si="468"/>
        <v>0</v>
      </c>
      <c r="CA107" s="99">
        <f t="shared" ca="1" si="469"/>
        <v>0</v>
      </c>
      <c r="CB107" s="37"/>
      <c r="CC107" s="99">
        <f t="shared" ca="1" si="470"/>
        <v>0</v>
      </c>
      <c r="CD107" s="101" t="e">
        <f t="shared" ca="1" si="471"/>
        <v>#DIV/0!</v>
      </c>
      <c r="CE107" s="102" t="e">
        <f t="shared" ca="1" si="472"/>
        <v>#DIV/0!</v>
      </c>
      <c r="CF107" s="99">
        <f t="shared" ca="1" si="489"/>
        <v>0</v>
      </c>
      <c r="CG107" s="99">
        <f t="shared" ca="1" si="490"/>
        <v>0</v>
      </c>
      <c r="CH107" s="99">
        <f t="shared" ca="1" si="473"/>
        <v>0</v>
      </c>
      <c r="CI107" s="99">
        <f t="shared" ca="1" si="474"/>
        <v>0</v>
      </c>
      <c r="CJ107" s="99">
        <f t="shared" ca="1" si="475"/>
        <v>0</v>
      </c>
      <c r="CK107" s="99">
        <f t="shared" si="476"/>
        <v>0</v>
      </c>
      <c r="CL107" s="37"/>
      <c r="CM107" s="99">
        <f t="shared" ca="1" si="477"/>
        <v>0</v>
      </c>
      <c r="CN107" s="101" t="e">
        <f t="shared" ca="1" si="478"/>
        <v>#DIV/0!</v>
      </c>
      <c r="CO107" s="126"/>
      <c r="CP107" s="99">
        <f t="shared" ca="1" si="491"/>
        <v>0</v>
      </c>
      <c r="CQ107" s="99">
        <f t="shared" ca="1" si="492"/>
        <v>0</v>
      </c>
      <c r="CR107" s="99">
        <f t="shared" ca="1" si="479"/>
        <v>0</v>
      </c>
      <c r="CS107" s="99">
        <f t="shared" ca="1" si="480"/>
        <v>0</v>
      </c>
      <c r="CT107" s="99">
        <f t="shared" ca="1" si="481"/>
        <v>0</v>
      </c>
      <c r="CU107" s="99">
        <f t="shared" ca="1" si="482"/>
        <v>0</v>
      </c>
      <c r="CV107" s="99">
        <f t="shared" si="483"/>
        <v>0</v>
      </c>
      <c r="CW107" s="37"/>
      <c r="CX107" s="48">
        <f t="shared" ca="1" si="437"/>
        <v>0</v>
      </c>
      <c r="CY107" s="48">
        <f t="shared" ca="1" si="437"/>
        <v>0</v>
      </c>
      <c r="CZ107" s="48">
        <f t="shared" ca="1" si="437"/>
        <v>0</v>
      </c>
      <c r="DA107" s="48">
        <f t="shared" ca="1" si="437"/>
        <v>0</v>
      </c>
      <c r="DB107" s="48">
        <f t="shared" ca="1" si="437"/>
        <v>0</v>
      </c>
      <c r="DC107" s="48">
        <f t="shared" ca="1" si="437"/>
        <v>0</v>
      </c>
      <c r="DD107" s="48">
        <f t="shared" ca="1" si="437"/>
        <v>0</v>
      </c>
      <c r="DE107" s="48">
        <f t="shared" ca="1" si="437"/>
        <v>0</v>
      </c>
      <c r="DF107" s="48">
        <f t="shared" ca="1" si="437"/>
        <v>0</v>
      </c>
      <c r="DG107" s="48">
        <f t="shared" ca="1" si="437"/>
        <v>0</v>
      </c>
      <c r="DH107" s="48">
        <f t="shared" ca="1" si="437"/>
        <v>0</v>
      </c>
      <c r="DI107" s="48">
        <f t="shared" ca="1" si="437"/>
        <v>0</v>
      </c>
      <c r="DJ107" s="48">
        <f t="shared" ca="1" si="437"/>
        <v>0</v>
      </c>
      <c r="DK107" s="48">
        <f t="shared" ca="1" si="437"/>
        <v>0</v>
      </c>
      <c r="DL107" s="48">
        <f t="shared" ca="1" si="437"/>
        <v>0</v>
      </c>
      <c r="DM107" s="48">
        <f t="shared" ca="1" si="437"/>
        <v>0</v>
      </c>
      <c r="DN107" s="48">
        <f t="shared" ca="1" si="438"/>
        <v>0</v>
      </c>
      <c r="DO107" s="48">
        <f t="shared" ca="1" si="438"/>
        <v>0</v>
      </c>
      <c r="DP107" s="48">
        <f t="shared" ca="1" si="438"/>
        <v>0</v>
      </c>
      <c r="DQ107" s="48">
        <f t="shared" ca="1" si="438"/>
        <v>0</v>
      </c>
      <c r="DR107" s="48">
        <f t="shared" ca="1" si="438"/>
        <v>0</v>
      </c>
      <c r="DS107" s="48">
        <f t="shared" ca="1" si="438"/>
        <v>0</v>
      </c>
      <c r="DT107" s="48">
        <f t="shared" ca="1" si="438"/>
        <v>0</v>
      </c>
      <c r="DU107" s="48">
        <f t="shared" ca="1" si="438"/>
        <v>0</v>
      </c>
      <c r="DV107" s="48">
        <f t="shared" ca="1" si="438"/>
        <v>0</v>
      </c>
      <c r="DW107" s="48">
        <f t="shared" ca="1" si="438"/>
        <v>0</v>
      </c>
      <c r="DX107" s="48">
        <f t="shared" ca="1" si="438"/>
        <v>0</v>
      </c>
      <c r="DY107" s="48">
        <f t="shared" ca="1" si="438"/>
        <v>0</v>
      </c>
      <c r="DZ107" s="48">
        <f t="shared" ca="1" si="438"/>
        <v>0</v>
      </c>
      <c r="EA107" s="48">
        <f t="shared" ca="1" si="438"/>
        <v>0</v>
      </c>
      <c r="EB107" s="48">
        <f t="shared" ca="1" si="435"/>
        <v>0</v>
      </c>
      <c r="EC107" s="48">
        <f t="shared" ca="1" si="433"/>
        <v>0</v>
      </c>
      <c r="ED107" s="48">
        <f t="shared" ca="1" si="433"/>
        <v>0</v>
      </c>
      <c r="EE107" s="48">
        <f t="shared" ca="1" si="433"/>
        <v>0</v>
      </c>
      <c r="EF107" s="48">
        <f t="shared" ca="1" si="433"/>
        <v>0</v>
      </c>
      <c r="EG107" s="48">
        <f t="shared" ca="1" si="433"/>
        <v>0</v>
      </c>
      <c r="EH107" s="48">
        <f t="shared" ca="1" si="433"/>
        <v>0</v>
      </c>
      <c r="EI107" s="48">
        <f t="shared" ca="1" si="433"/>
        <v>0</v>
      </c>
      <c r="EJ107" s="48">
        <f t="shared" ca="1" si="433"/>
        <v>0</v>
      </c>
      <c r="EK107" s="48">
        <f t="shared" ca="1" si="433"/>
        <v>0</v>
      </c>
      <c r="EL107" s="48">
        <f t="shared" ca="1" si="433"/>
        <v>0</v>
      </c>
      <c r="EM107" s="48">
        <f t="shared" ca="1" si="433"/>
        <v>0</v>
      </c>
      <c r="EN107" s="48">
        <f t="shared" ca="1" si="433"/>
        <v>0</v>
      </c>
      <c r="EO107" s="48">
        <f t="shared" ca="1" si="433"/>
        <v>0</v>
      </c>
      <c r="EP107" s="48">
        <f t="shared" ca="1" si="433"/>
        <v>0</v>
      </c>
      <c r="EQ107" s="48">
        <f t="shared" ca="1" si="433"/>
        <v>0</v>
      </c>
      <c r="ER107" s="48">
        <f t="shared" ca="1" si="433"/>
        <v>0</v>
      </c>
      <c r="ES107" s="48">
        <f t="shared" ref="ES107:EX114" ca="1" si="493">IF(AND($H107&lt;=ES$9,$H107+$AG107&gt;ES$9),IF(AND($H107+$AH107&lt;=ES$9,$AH107&gt;0),$W107,$S107),0)</f>
        <v>0</v>
      </c>
      <c r="ET107" s="48">
        <f t="shared" ca="1" si="493"/>
        <v>0</v>
      </c>
      <c r="EU107" s="48">
        <f t="shared" ca="1" si="493"/>
        <v>0</v>
      </c>
      <c r="EV107" s="48">
        <f t="shared" ca="1" si="493"/>
        <v>0</v>
      </c>
      <c r="EW107" s="48">
        <f t="shared" ca="1" si="493"/>
        <v>0</v>
      </c>
      <c r="EX107" s="48">
        <f t="shared" ca="1" si="493"/>
        <v>0</v>
      </c>
      <c r="EY107" s="68"/>
      <c r="EZ107" s="48">
        <f t="shared" ca="1" si="439"/>
        <v>0</v>
      </c>
      <c r="FA107" s="48">
        <f t="shared" ca="1" si="439"/>
        <v>0</v>
      </c>
      <c r="FB107" s="48">
        <f t="shared" ca="1" si="439"/>
        <v>0</v>
      </c>
      <c r="FC107" s="48">
        <f t="shared" ca="1" si="439"/>
        <v>0</v>
      </c>
      <c r="FD107" s="48">
        <f t="shared" ca="1" si="439"/>
        <v>0</v>
      </c>
      <c r="FE107" s="48">
        <f t="shared" ca="1" si="439"/>
        <v>0</v>
      </c>
      <c r="FF107" s="48">
        <f t="shared" ca="1" si="439"/>
        <v>0</v>
      </c>
      <c r="FG107" s="48">
        <f t="shared" ca="1" si="439"/>
        <v>0</v>
      </c>
      <c r="FH107" s="48">
        <f t="shared" ca="1" si="439"/>
        <v>0</v>
      </c>
      <c r="FI107" s="48">
        <f t="shared" ca="1" si="439"/>
        <v>0</v>
      </c>
      <c r="FJ107" s="48">
        <f t="shared" ca="1" si="439"/>
        <v>0</v>
      </c>
      <c r="FK107" s="48">
        <f t="shared" ca="1" si="439"/>
        <v>0</v>
      </c>
      <c r="FL107" s="48">
        <f t="shared" ca="1" si="439"/>
        <v>0</v>
      </c>
      <c r="FM107" s="48">
        <f t="shared" ca="1" si="439"/>
        <v>0</v>
      </c>
      <c r="FN107" s="48">
        <f t="shared" ca="1" si="439"/>
        <v>0</v>
      </c>
      <c r="FO107" s="48">
        <f t="shared" ca="1" si="439"/>
        <v>0</v>
      </c>
      <c r="FP107" s="48">
        <f t="shared" ca="1" si="440"/>
        <v>0</v>
      </c>
      <c r="FQ107" s="48">
        <f t="shared" ca="1" si="440"/>
        <v>0</v>
      </c>
      <c r="FR107" s="48">
        <f t="shared" ca="1" si="440"/>
        <v>0</v>
      </c>
      <c r="FS107" s="48">
        <f t="shared" ca="1" si="440"/>
        <v>0</v>
      </c>
      <c r="FT107" s="48">
        <f t="shared" ca="1" si="440"/>
        <v>0</v>
      </c>
      <c r="FU107" s="48">
        <f t="shared" ca="1" si="440"/>
        <v>0</v>
      </c>
      <c r="FV107" s="48">
        <f t="shared" ca="1" si="440"/>
        <v>0</v>
      </c>
      <c r="FW107" s="48">
        <f t="shared" ca="1" si="440"/>
        <v>0</v>
      </c>
      <c r="FX107" s="48">
        <f t="shared" ca="1" si="440"/>
        <v>0</v>
      </c>
      <c r="FY107" s="48">
        <f t="shared" ca="1" si="440"/>
        <v>0</v>
      </c>
      <c r="FZ107" s="48">
        <f t="shared" ca="1" si="440"/>
        <v>0</v>
      </c>
      <c r="GA107" s="48">
        <f t="shared" ca="1" si="440"/>
        <v>0</v>
      </c>
      <c r="GB107" s="48">
        <f t="shared" ca="1" si="440"/>
        <v>0</v>
      </c>
      <c r="GC107" s="48">
        <f t="shared" ca="1" si="440"/>
        <v>0</v>
      </c>
      <c r="GD107" s="48">
        <f t="shared" ca="1" si="436"/>
        <v>0</v>
      </c>
      <c r="GE107" s="48">
        <f t="shared" ca="1" si="434"/>
        <v>0</v>
      </c>
      <c r="GF107" s="48">
        <f t="shared" ca="1" si="434"/>
        <v>0</v>
      </c>
      <c r="GG107" s="48">
        <f t="shared" ca="1" si="434"/>
        <v>0</v>
      </c>
      <c r="GH107" s="48">
        <f t="shared" ca="1" si="434"/>
        <v>0</v>
      </c>
      <c r="GI107" s="48">
        <f t="shared" ca="1" si="434"/>
        <v>0</v>
      </c>
      <c r="GJ107" s="48">
        <f t="shared" ca="1" si="434"/>
        <v>0</v>
      </c>
      <c r="GK107" s="48">
        <f t="shared" ca="1" si="434"/>
        <v>0</v>
      </c>
      <c r="GL107" s="48">
        <f t="shared" ca="1" si="434"/>
        <v>0</v>
      </c>
      <c r="GM107" s="48">
        <f t="shared" ca="1" si="434"/>
        <v>0</v>
      </c>
      <c r="GN107" s="48">
        <f t="shared" ca="1" si="434"/>
        <v>0</v>
      </c>
      <c r="GO107" s="48">
        <f t="shared" ca="1" si="434"/>
        <v>0</v>
      </c>
      <c r="GP107" s="48">
        <f t="shared" ca="1" si="434"/>
        <v>0</v>
      </c>
      <c r="GQ107" s="48">
        <f t="shared" ca="1" si="434"/>
        <v>0</v>
      </c>
      <c r="GR107" s="48">
        <f t="shared" ca="1" si="434"/>
        <v>0</v>
      </c>
      <c r="GS107" s="48">
        <f t="shared" ca="1" si="434"/>
        <v>0</v>
      </c>
      <c r="GT107" s="48">
        <f t="shared" ca="1" si="434"/>
        <v>0</v>
      </c>
      <c r="GU107" s="48">
        <f t="shared" ref="GU107:GZ114" ca="1" si="494">IF(AND($H107&lt;=GU$9,$H107+$AG107&gt;GU$9),IF(AND($H107+$AH107&lt;=GU$9,$AH107&gt;0),$AE107,$AA107),0)</f>
        <v>0</v>
      </c>
      <c r="GV107" s="48">
        <f t="shared" ca="1" si="494"/>
        <v>0</v>
      </c>
      <c r="GW107" s="48">
        <f t="shared" ca="1" si="494"/>
        <v>0</v>
      </c>
      <c r="GX107" s="48">
        <f t="shared" ca="1" si="494"/>
        <v>0</v>
      </c>
      <c r="GY107" s="48">
        <f t="shared" ca="1" si="494"/>
        <v>0</v>
      </c>
      <c r="GZ107" s="48">
        <f t="shared" ca="1" si="494"/>
        <v>0</v>
      </c>
      <c r="HA107" s="68"/>
    </row>
    <row r="108" spans="1:240" ht="14.45" customHeight="1">
      <c r="B108" s="50" t="str">
        <f t="shared" si="441"/>
        <v>C&amp;I_C&amp;I Prescriptive_HVAC_Split Package Heat Pump_2017_Actual</v>
      </c>
      <c r="C108" s="50">
        <f>INDEX('Measure Inputs'!$D:$D,MATCH($B108,'Measure Inputs'!$B:$B,0))</f>
        <v>72</v>
      </c>
      <c r="D108" s="51" t="str">
        <f>'Measure Inputs'!G78</f>
        <v>C&amp;I</v>
      </c>
      <c r="E108" s="51" t="str">
        <f>'Measure Inputs'!H78</f>
        <v>C&amp;I Prescriptive</v>
      </c>
      <c r="F108" s="51" t="str">
        <f>'Measure Inputs'!I78</f>
        <v>HVAC</v>
      </c>
      <c r="G108" s="51" t="str">
        <f>'Measure Inputs'!J78</f>
        <v>Split Package Heat Pump</v>
      </c>
      <c r="H108" s="51">
        <f>'Measure Inputs'!K78</f>
        <v>2017</v>
      </c>
      <c r="I108" s="51" t="str">
        <f>'Measure Inputs'!L78</f>
        <v>Actual</v>
      </c>
      <c r="J108" s="37"/>
      <c r="K108" s="98" t="str">
        <f ca="1">INDEX(OFFSET('Measure Inputs'!$O$7,,,InputRows),$C108)</f>
        <v>Units</v>
      </c>
      <c r="L108" s="38">
        <f ca="1">INDEX(OFFSET('Measure Inputs'!$Q$7,,,InputRows),$C108)</f>
        <v>0</v>
      </c>
      <c r="M108" s="165">
        <f>INDEX('General Inputs'!$E$14:$E$15,MATCH(D108,'General Inputs'!$D$14:$D$15,0))</f>
        <v>1.0469999999999999</v>
      </c>
      <c r="N108" s="54">
        <f ca="1">INDEX(OFFSET('Measure Inputs'!$Y$7,,,InputRows),$C108)</f>
        <v>1</v>
      </c>
      <c r="O108" s="54">
        <f ca="1">INDEX(OFFSET('Measure Inputs'!$Z$7,,,InputRows),$C108)</f>
        <v>1</v>
      </c>
      <c r="P108" s="37"/>
      <c r="Q108" s="125">
        <f ca="1">CONVERT(INDEX(OFFSET('Measure Inputs'!$AB$7,,,InputRows),$C108),'Measure Inputs'!$AB$6,Q$8)*$L108</f>
        <v>0</v>
      </c>
      <c r="R108" s="125">
        <f t="shared" ca="1" si="442"/>
        <v>0</v>
      </c>
      <c r="S108" s="125">
        <f t="shared" ca="1" si="443"/>
        <v>0</v>
      </c>
      <c r="T108" s="37"/>
      <c r="U108" s="125">
        <f ca="1">CONVERT(INDEX(OFFSET('Measure Inputs'!$AD$7,,,InputRows),$C108),'Measure Inputs'!$AD$6,U$8)*$L108</f>
        <v>0</v>
      </c>
      <c r="V108" s="125">
        <f t="shared" ca="1" si="444"/>
        <v>0</v>
      </c>
      <c r="W108" s="125">
        <f t="shared" ca="1" si="445"/>
        <v>0</v>
      </c>
      <c r="X108" s="37"/>
      <c r="Y108" s="125">
        <f ca="1">CONVERT(INDEX(OFFSET('Measure Inputs'!$AC$7,,,InputRows),$C108),'Measure Inputs'!$AC$6,Y$8)*$L108</f>
        <v>0</v>
      </c>
      <c r="Z108" s="125">
        <f t="shared" ca="1" si="446"/>
        <v>0</v>
      </c>
      <c r="AA108" s="125">
        <f t="shared" ca="1" si="447"/>
        <v>0</v>
      </c>
      <c r="AB108" s="37"/>
      <c r="AC108" s="125">
        <f ca="1">CONVERT(INDEX(OFFSET('Measure Inputs'!$AE$7,,,InputRows),$C108),'Measure Inputs'!$AE$6,AC$8)*$L108</f>
        <v>0</v>
      </c>
      <c r="AD108" s="125">
        <f t="shared" ca="1" si="448"/>
        <v>0</v>
      </c>
      <c r="AE108" s="125">
        <f t="shared" ca="1" si="449"/>
        <v>0</v>
      </c>
      <c r="AF108" s="37"/>
      <c r="AG108" s="96">
        <f ca="1">INDEX(OFFSET('Measure Inputs'!$R$7,,,InputRows),$C108)</f>
        <v>15</v>
      </c>
      <c r="AH108" s="96">
        <f ca="1">INDEX(OFFSET('Measure Inputs'!$S$7,,,InputRows),$C108)</f>
        <v>0</v>
      </c>
      <c r="AI108" s="96">
        <f t="shared" ca="1" si="450"/>
        <v>0</v>
      </c>
      <c r="AJ108" s="99">
        <f ca="1">INDEX(OFFSET('Measure Inputs'!$T$7,,,InputRows),$C108)*$L108*$N108*$O108</f>
        <v>0</v>
      </c>
      <c r="AK108" s="99">
        <f ca="1">INDEX(OFFSET('Measure Inputs'!$U$7,,,InputRows),$C108)*$L108*$N108*$O108</f>
        <v>0</v>
      </c>
      <c r="AL108" s="99">
        <f ca="1">INDEX(OFFSET('Measure Inputs'!$V$7,,,InputRows),$C108)*$L108*$N108*$O108</f>
        <v>0</v>
      </c>
      <c r="AM108" s="99">
        <f ca="1">INDEX(OFFSET('Measure Inputs'!$W$7,,,InputRows),$C108)*$L108*$N108*$O108</f>
        <v>0</v>
      </c>
      <c r="AN108" s="99">
        <f ca="1">INDEX(OFFSET('Measure Inputs'!$X$7,,,InputRows),$C108)*$L108</f>
        <v>0</v>
      </c>
      <c r="AO108" s="99"/>
      <c r="AP108" s="99">
        <f t="shared" ca="1" si="451"/>
        <v>0</v>
      </c>
      <c r="AQ108" s="37"/>
      <c r="AR108" s="99">
        <f ca="1">SUMPRODUCT(--($CX$9:$EX$9=$H108)*$AJ108,'General Inputs'!$K$40:$BK$40)+SUMPRODUCT(--($CX$9:$EX$9=$H108+$AH108)*-$AK108,'General Inputs'!$K$43:$BK$43)</f>
        <v>0</v>
      </c>
      <c r="AS108" s="99">
        <f ca="1">CONVERT(SUMPRODUCT($CX108:$EX108,'General Inputs'!$K$29:$BK$29,'General Inputs'!$K$40:$BK$40)*$M108,$Q$8,'General Inputs'!$E$17)</f>
        <v>0</v>
      </c>
      <c r="AT108" s="99">
        <f ca="1">SUMPRODUCT(--($CX$9:$EX$9=$H108)*$AN108,'General Inputs'!$K$40:$BK$40)</f>
        <v>0</v>
      </c>
      <c r="AU108" s="99">
        <f>SUMPRODUCT(--($CX$9:$EX$9=$H108)*$AO108,'General Inputs'!$K$40:$BK$40)</f>
        <v>0</v>
      </c>
      <c r="AV108" s="99">
        <f ca="1">CONVERT(SUMPRODUCT($CX108:$EX108,'General Inputs'!$K$40:$BK$40,OFFSET('General Inputs'!$K$34:$BK$34,MATCH($D108,'General Inputs'!$J$34:$J$35,0)-1,)),$Q$8,'General Inputs'!$G$32)</f>
        <v>0</v>
      </c>
      <c r="AW108" s="99">
        <f ca="1">CONVERT(SUMPRODUCT($CX108:$EX108,'General Inputs'!$K$27:$BK$27,'General Inputs'!$K$40:$BK$40)*$M108,$Q$8,'General Inputs'!$E$17)</f>
        <v>0</v>
      </c>
      <c r="AX108" s="99">
        <f ca="1">CONVERT(SUMPRODUCT($EZ108:$GZ108,'General Inputs'!$K$28:$BK$28,'General Inputs'!$K$40:$BK$40)*$M108,$Q$8,'General Inputs'!$E$17)</f>
        <v>0</v>
      </c>
      <c r="AY108" s="97">
        <f ca="1">SUMPRODUCT($CX108:$EX108,'General Inputs'!$K$40:$BK$40)</f>
        <v>0</v>
      </c>
      <c r="AZ108" s="37"/>
      <c r="BA108" s="99">
        <f t="shared" ca="1" si="452"/>
        <v>0</v>
      </c>
      <c r="BB108" s="101" t="e">
        <f t="shared" ca="1" si="453"/>
        <v>#DIV/0!</v>
      </c>
      <c r="BC108" s="99">
        <f t="shared" ca="1" si="484"/>
        <v>0</v>
      </c>
      <c r="BD108" s="99">
        <f t="shared" ca="1" si="485"/>
        <v>0</v>
      </c>
      <c r="BE108" s="99">
        <f t="shared" ca="1" si="454"/>
        <v>0</v>
      </c>
      <c r="BF108" s="99">
        <f t="shared" ca="1" si="430"/>
        <v>0</v>
      </c>
      <c r="BG108" s="99">
        <f t="shared" si="455"/>
        <v>0</v>
      </c>
      <c r="BH108" s="99">
        <f t="shared" ca="1" si="456"/>
        <v>0</v>
      </c>
      <c r="BI108" s="37"/>
      <c r="BJ108" s="99">
        <f t="shared" ca="1" si="457"/>
        <v>0</v>
      </c>
      <c r="BK108" s="101" t="e">
        <f t="shared" ca="1" si="458"/>
        <v>#DIV/0!</v>
      </c>
      <c r="BL108" s="99">
        <f t="shared" ca="1" si="486"/>
        <v>0</v>
      </c>
      <c r="BM108" s="99">
        <f t="shared" ca="1" si="429"/>
        <v>0</v>
      </c>
      <c r="BN108" s="99">
        <f t="shared" ca="1" si="459"/>
        <v>0</v>
      </c>
      <c r="BO108" s="99">
        <f t="shared" ca="1" si="460"/>
        <v>0</v>
      </c>
      <c r="BP108" s="99">
        <f t="shared" ca="1" si="461"/>
        <v>0</v>
      </c>
      <c r="BQ108" s="99">
        <f t="shared" si="462"/>
        <v>0</v>
      </c>
      <c r="BR108" s="99">
        <f t="shared" ca="1" si="463"/>
        <v>0</v>
      </c>
      <c r="BS108" s="37"/>
      <c r="BT108" s="99">
        <f t="shared" ca="1" si="464"/>
        <v>0</v>
      </c>
      <c r="BU108" s="101" t="e">
        <f t="shared" ca="1" si="465"/>
        <v>#DIV/0!</v>
      </c>
      <c r="BV108" s="101" t="e">
        <f t="shared" ca="1" si="466"/>
        <v>#DIV/0!</v>
      </c>
      <c r="BW108" s="99">
        <f t="shared" ca="1" si="487"/>
        <v>0</v>
      </c>
      <c r="BX108" s="99">
        <f t="shared" ca="1" si="488"/>
        <v>0</v>
      </c>
      <c r="BY108" s="99">
        <f t="shared" ca="1" si="467"/>
        <v>0</v>
      </c>
      <c r="BZ108" s="99">
        <f t="shared" ca="1" si="468"/>
        <v>0</v>
      </c>
      <c r="CA108" s="99">
        <f t="shared" ca="1" si="469"/>
        <v>0</v>
      </c>
      <c r="CB108" s="37"/>
      <c r="CC108" s="99">
        <f t="shared" ca="1" si="470"/>
        <v>0</v>
      </c>
      <c r="CD108" s="101" t="e">
        <f t="shared" ca="1" si="471"/>
        <v>#DIV/0!</v>
      </c>
      <c r="CE108" s="102" t="e">
        <f t="shared" ca="1" si="472"/>
        <v>#DIV/0!</v>
      </c>
      <c r="CF108" s="99">
        <f t="shared" ca="1" si="489"/>
        <v>0</v>
      </c>
      <c r="CG108" s="99">
        <f t="shared" ca="1" si="490"/>
        <v>0</v>
      </c>
      <c r="CH108" s="99">
        <f t="shared" ca="1" si="473"/>
        <v>0</v>
      </c>
      <c r="CI108" s="99">
        <f t="shared" ca="1" si="474"/>
        <v>0</v>
      </c>
      <c r="CJ108" s="99">
        <f t="shared" ca="1" si="475"/>
        <v>0</v>
      </c>
      <c r="CK108" s="99">
        <f t="shared" si="476"/>
        <v>0</v>
      </c>
      <c r="CL108" s="37"/>
      <c r="CM108" s="99">
        <f t="shared" ca="1" si="477"/>
        <v>0</v>
      </c>
      <c r="CN108" s="101" t="e">
        <f t="shared" ca="1" si="478"/>
        <v>#DIV/0!</v>
      </c>
      <c r="CO108" s="126"/>
      <c r="CP108" s="99">
        <f t="shared" ca="1" si="491"/>
        <v>0</v>
      </c>
      <c r="CQ108" s="99">
        <f t="shared" ca="1" si="492"/>
        <v>0</v>
      </c>
      <c r="CR108" s="99">
        <f t="shared" ca="1" si="479"/>
        <v>0</v>
      </c>
      <c r="CS108" s="99">
        <f t="shared" ca="1" si="480"/>
        <v>0</v>
      </c>
      <c r="CT108" s="99">
        <f t="shared" ca="1" si="481"/>
        <v>0</v>
      </c>
      <c r="CU108" s="99">
        <f t="shared" ca="1" si="482"/>
        <v>0</v>
      </c>
      <c r="CV108" s="99">
        <f t="shared" si="483"/>
        <v>0</v>
      </c>
      <c r="CW108" s="37"/>
      <c r="CX108" s="48">
        <f t="shared" ca="1" si="437"/>
        <v>0</v>
      </c>
      <c r="CY108" s="48">
        <f t="shared" ca="1" si="437"/>
        <v>0</v>
      </c>
      <c r="CZ108" s="48">
        <f t="shared" ca="1" si="437"/>
        <v>0</v>
      </c>
      <c r="DA108" s="48">
        <f t="shared" ca="1" si="437"/>
        <v>0</v>
      </c>
      <c r="DB108" s="48">
        <f t="shared" ca="1" si="437"/>
        <v>0</v>
      </c>
      <c r="DC108" s="48">
        <f t="shared" ca="1" si="437"/>
        <v>0</v>
      </c>
      <c r="DD108" s="48">
        <f t="shared" ca="1" si="437"/>
        <v>0</v>
      </c>
      <c r="DE108" s="48">
        <f t="shared" ca="1" si="437"/>
        <v>0</v>
      </c>
      <c r="DF108" s="48">
        <f t="shared" ca="1" si="437"/>
        <v>0</v>
      </c>
      <c r="DG108" s="48">
        <f t="shared" ca="1" si="437"/>
        <v>0</v>
      </c>
      <c r="DH108" s="48">
        <f t="shared" ca="1" si="437"/>
        <v>0</v>
      </c>
      <c r="DI108" s="48">
        <f t="shared" ca="1" si="437"/>
        <v>0</v>
      </c>
      <c r="DJ108" s="48">
        <f t="shared" ca="1" si="437"/>
        <v>0</v>
      </c>
      <c r="DK108" s="48">
        <f t="shared" ca="1" si="437"/>
        <v>0</v>
      </c>
      <c r="DL108" s="48">
        <f t="shared" ca="1" si="437"/>
        <v>0</v>
      </c>
      <c r="DM108" s="48">
        <f t="shared" ca="1" si="437"/>
        <v>0</v>
      </c>
      <c r="DN108" s="48">
        <f t="shared" ca="1" si="438"/>
        <v>0</v>
      </c>
      <c r="DO108" s="48">
        <f t="shared" ca="1" si="438"/>
        <v>0</v>
      </c>
      <c r="DP108" s="48">
        <f t="shared" ca="1" si="438"/>
        <v>0</v>
      </c>
      <c r="DQ108" s="48">
        <f t="shared" ca="1" si="438"/>
        <v>0</v>
      </c>
      <c r="DR108" s="48">
        <f t="shared" ca="1" si="438"/>
        <v>0</v>
      </c>
      <c r="DS108" s="48">
        <f t="shared" ca="1" si="438"/>
        <v>0</v>
      </c>
      <c r="DT108" s="48">
        <f t="shared" ca="1" si="438"/>
        <v>0</v>
      </c>
      <c r="DU108" s="48">
        <f t="shared" ca="1" si="438"/>
        <v>0</v>
      </c>
      <c r="DV108" s="48">
        <f t="shared" ca="1" si="438"/>
        <v>0</v>
      </c>
      <c r="DW108" s="48">
        <f t="shared" ca="1" si="438"/>
        <v>0</v>
      </c>
      <c r="DX108" s="48">
        <f t="shared" ca="1" si="438"/>
        <v>0</v>
      </c>
      <c r="DY108" s="48">
        <f t="shared" ca="1" si="438"/>
        <v>0</v>
      </c>
      <c r="DZ108" s="48">
        <f t="shared" ca="1" si="438"/>
        <v>0</v>
      </c>
      <c r="EA108" s="48">
        <f t="shared" ca="1" si="438"/>
        <v>0</v>
      </c>
      <c r="EB108" s="48">
        <f t="shared" ca="1" si="435"/>
        <v>0</v>
      </c>
      <c r="EC108" s="48">
        <f t="shared" ca="1" si="435"/>
        <v>0</v>
      </c>
      <c r="ED108" s="48">
        <f t="shared" ca="1" si="435"/>
        <v>0</v>
      </c>
      <c r="EE108" s="48">
        <f t="shared" ca="1" si="435"/>
        <v>0</v>
      </c>
      <c r="EF108" s="48">
        <f t="shared" ca="1" si="435"/>
        <v>0</v>
      </c>
      <c r="EG108" s="48">
        <f t="shared" ca="1" si="435"/>
        <v>0</v>
      </c>
      <c r="EH108" s="48">
        <f t="shared" ca="1" si="435"/>
        <v>0</v>
      </c>
      <c r="EI108" s="48">
        <f t="shared" ca="1" si="435"/>
        <v>0</v>
      </c>
      <c r="EJ108" s="48">
        <f t="shared" ca="1" si="435"/>
        <v>0</v>
      </c>
      <c r="EK108" s="48">
        <f t="shared" ca="1" si="435"/>
        <v>0</v>
      </c>
      <c r="EL108" s="48">
        <f t="shared" ca="1" si="435"/>
        <v>0</v>
      </c>
      <c r="EM108" s="48">
        <f t="shared" ca="1" si="435"/>
        <v>0</v>
      </c>
      <c r="EN108" s="48">
        <f t="shared" ca="1" si="435"/>
        <v>0</v>
      </c>
      <c r="EO108" s="48">
        <f t="shared" ca="1" si="435"/>
        <v>0</v>
      </c>
      <c r="EP108" s="48">
        <f t="shared" ca="1" si="435"/>
        <v>0</v>
      </c>
      <c r="EQ108" s="48">
        <f t="shared" ca="1" si="435"/>
        <v>0</v>
      </c>
      <c r="ER108" s="48">
        <f t="shared" ref="EQ108:ER114" ca="1" si="495">IF(AND($H108&lt;=ER$9,$H108+$AG108&gt;ER$9),IF(AND($H108+$AH108&lt;=ER$9,$AH108&gt;0),$W108,$S108),0)</f>
        <v>0</v>
      </c>
      <c r="ES108" s="48">
        <f t="shared" ca="1" si="493"/>
        <v>0</v>
      </c>
      <c r="ET108" s="48">
        <f t="shared" ca="1" si="493"/>
        <v>0</v>
      </c>
      <c r="EU108" s="48">
        <f t="shared" ca="1" si="493"/>
        <v>0</v>
      </c>
      <c r="EV108" s="48">
        <f t="shared" ca="1" si="493"/>
        <v>0</v>
      </c>
      <c r="EW108" s="48">
        <f t="shared" ca="1" si="493"/>
        <v>0</v>
      </c>
      <c r="EX108" s="48">
        <f t="shared" ca="1" si="493"/>
        <v>0</v>
      </c>
      <c r="EY108" s="68"/>
      <c r="EZ108" s="48">
        <f t="shared" ca="1" si="439"/>
        <v>0</v>
      </c>
      <c r="FA108" s="48">
        <f t="shared" ca="1" si="439"/>
        <v>0</v>
      </c>
      <c r="FB108" s="48">
        <f t="shared" ca="1" si="439"/>
        <v>0</v>
      </c>
      <c r="FC108" s="48">
        <f t="shared" ca="1" si="439"/>
        <v>0</v>
      </c>
      <c r="FD108" s="48">
        <f t="shared" ca="1" si="439"/>
        <v>0</v>
      </c>
      <c r="FE108" s="48">
        <f t="shared" ca="1" si="439"/>
        <v>0</v>
      </c>
      <c r="FF108" s="48">
        <f t="shared" ca="1" si="439"/>
        <v>0</v>
      </c>
      <c r="FG108" s="48">
        <f t="shared" ca="1" si="439"/>
        <v>0</v>
      </c>
      <c r="FH108" s="48">
        <f t="shared" ca="1" si="439"/>
        <v>0</v>
      </c>
      <c r="FI108" s="48">
        <f t="shared" ca="1" si="439"/>
        <v>0</v>
      </c>
      <c r="FJ108" s="48">
        <f t="shared" ca="1" si="439"/>
        <v>0</v>
      </c>
      <c r="FK108" s="48">
        <f t="shared" ca="1" si="439"/>
        <v>0</v>
      </c>
      <c r="FL108" s="48">
        <f t="shared" ca="1" si="439"/>
        <v>0</v>
      </c>
      <c r="FM108" s="48">
        <f t="shared" ca="1" si="439"/>
        <v>0</v>
      </c>
      <c r="FN108" s="48">
        <f t="shared" ca="1" si="439"/>
        <v>0</v>
      </c>
      <c r="FO108" s="48">
        <f t="shared" ca="1" si="439"/>
        <v>0</v>
      </c>
      <c r="FP108" s="48">
        <f t="shared" ca="1" si="440"/>
        <v>0</v>
      </c>
      <c r="FQ108" s="48">
        <f t="shared" ca="1" si="440"/>
        <v>0</v>
      </c>
      <c r="FR108" s="48">
        <f t="shared" ca="1" si="440"/>
        <v>0</v>
      </c>
      <c r="FS108" s="48">
        <f t="shared" ca="1" si="440"/>
        <v>0</v>
      </c>
      <c r="FT108" s="48">
        <f t="shared" ca="1" si="440"/>
        <v>0</v>
      </c>
      <c r="FU108" s="48">
        <f t="shared" ca="1" si="440"/>
        <v>0</v>
      </c>
      <c r="FV108" s="48">
        <f t="shared" ca="1" si="440"/>
        <v>0</v>
      </c>
      <c r="FW108" s="48">
        <f t="shared" ca="1" si="440"/>
        <v>0</v>
      </c>
      <c r="FX108" s="48">
        <f t="shared" ca="1" si="440"/>
        <v>0</v>
      </c>
      <c r="FY108" s="48">
        <f t="shared" ca="1" si="440"/>
        <v>0</v>
      </c>
      <c r="FZ108" s="48">
        <f t="shared" ca="1" si="440"/>
        <v>0</v>
      </c>
      <c r="GA108" s="48">
        <f t="shared" ca="1" si="440"/>
        <v>0</v>
      </c>
      <c r="GB108" s="48">
        <f t="shared" ca="1" si="440"/>
        <v>0</v>
      </c>
      <c r="GC108" s="48">
        <f t="shared" ca="1" si="440"/>
        <v>0</v>
      </c>
      <c r="GD108" s="48">
        <f t="shared" ca="1" si="436"/>
        <v>0</v>
      </c>
      <c r="GE108" s="48">
        <f t="shared" ca="1" si="436"/>
        <v>0</v>
      </c>
      <c r="GF108" s="48">
        <f t="shared" ca="1" si="436"/>
        <v>0</v>
      </c>
      <c r="GG108" s="48">
        <f t="shared" ca="1" si="436"/>
        <v>0</v>
      </c>
      <c r="GH108" s="48">
        <f t="shared" ca="1" si="436"/>
        <v>0</v>
      </c>
      <c r="GI108" s="48">
        <f t="shared" ca="1" si="436"/>
        <v>0</v>
      </c>
      <c r="GJ108" s="48">
        <f t="shared" ca="1" si="436"/>
        <v>0</v>
      </c>
      <c r="GK108" s="48">
        <f t="shared" ca="1" si="436"/>
        <v>0</v>
      </c>
      <c r="GL108" s="48">
        <f t="shared" ca="1" si="436"/>
        <v>0</v>
      </c>
      <c r="GM108" s="48">
        <f t="shared" ca="1" si="436"/>
        <v>0</v>
      </c>
      <c r="GN108" s="48">
        <f t="shared" ca="1" si="436"/>
        <v>0</v>
      </c>
      <c r="GO108" s="48">
        <f t="shared" ca="1" si="436"/>
        <v>0</v>
      </c>
      <c r="GP108" s="48">
        <f t="shared" ca="1" si="436"/>
        <v>0</v>
      </c>
      <c r="GQ108" s="48">
        <f t="shared" ca="1" si="436"/>
        <v>0</v>
      </c>
      <c r="GR108" s="48">
        <f t="shared" ca="1" si="436"/>
        <v>0</v>
      </c>
      <c r="GS108" s="48">
        <f t="shared" ca="1" si="436"/>
        <v>0</v>
      </c>
      <c r="GT108" s="48">
        <f t="shared" ref="GS108:GT114" ca="1" si="496">IF(AND($H108&lt;=GT$9,$H108+$AG108&gt;GT$9),IF(AND($H108+$AH108&lt;=GT$9,$AH108&gt;0),$AE108,$AA108),0)</f>
        <v>0</v>
      </c>
      <c r="GU108" s="48">
        <f t="shared" ca="1" si="494"/>
        <v>0</v>
      </c>
      <c r="GV108" s="48">
        <f t="shared" ca="1" si="494"/>
        <v>0</v>
      </c>
      <c r="GW108" s="48">
        <f t="shared" ca="1" si="494"/>
        <v>0</v>
      </c>
      <c r="GX108" s="48">
        <f t="shared" ca="1" si="494"/>
        <v>0</v>
      </c>
      <c r="GY108" s="48">
        <f t="shared" ca="1" si="494"/>
        <v>0</v>
      </c>
      <c r="GZ108" s="48">
        <f t="shared" ca="1" si="494"/>
        <v>0</v>
      </c>
      <c r="HA108" s="68"/>
    </row>
    <row r="109" spans="1:240" ht="14.45" customHeight="1">
      <c r="B109" s="50" t="str">
        <f t="shared" si="441"/>
        <v>C&amp;I_C&amp;I Prescriptive_HVAC_Single System Heat Pump_2017_Actual</v>
      </c>
      <c r="C109" s="50">
        <f>INDEX('Measure Inputs'!$D:$D,MATCH($B109,'Measure Inputs'!$B:$B,0))</f>
        <v>73</v>
      </c>
      <c r="D109" s="51" t="str">
        <f>'Measure Inputs'!G79</f>
        <v>C&amp;I</v>
      </c>
      <c r="E109" s="51" t="str">
        <f>'Measure Inputs'!H79</f>
        <v>C&amp;I Prescriptive</v>
      </c>
      <c r="F109" s="51" t="str">
        <f>'Measure Inputs'!I79</f>
        <v>HVAC</v>
      </c>
      <c r="G109" s="51" t="str">
        <f>'Measure Inputs'!J79</f>
        <v>Single System Heat Pump</v>
      </c>
      <c r="H109" s="51">
        <f>'Measure Inputs'!K79</f>
        <v>2017</v>
      </c>
      <c r="I109" s="51" t="str">
        <f>'Measure Inputs'!L79</f>
        <v>Actual</v>
      </c>
      <c r="J109" s="37"/>
      <c r="K109" s="98" t="str">
        <f ca="1">INDEX(OFFSET('Measure Inputs'!$O$7,,,InputRows),$C109)</f>
        <v>Units</v>
      </c>
      <c r="L109" s="38">
        <f ca="1">INDEX(OFFSET('Measure Inputs'!$Q$7,,,InputRows),$C109)</f>
        <v>0</v>
      </c>
      <c r="M109" s="165">
        <f>INDEX('General Inputs'!$E$14:$E$15,MATCH(D109,'General Inputs'!$D$14:$D$15,0))</f>
        <v>1.0469999999999999</v>
      </c>
      <c r="N109" s="54">
        <f ca="1">INDEX(OFFSET('Measure Inputs'!$Y$7,,,InputRows),$C109)</f>
        <v>1</v>
      </c>
      <c r="O109" s="54">
        <f ca="1">INDEX(OFFSET('Measure Inputs'!$Z$7,,,InputRows),$C109)</f>
        <v>1</v>
      </c>
      <c r="P109" s="37"/>
      <c r="Q109" s="125">
        <f ca="1">CONVERT(INDEX(OFFSET('Measure Inputs'!$AB$7,,,InputRows),$C109),'Measure Inputs'!$AB$6,Q$8)*$L109</f>
        <v>0</v>
      </c>
      <c r="R109" s="125">
        <f t="shared" ca="1" si="442"/>
        <v>0</v>
      </c>
      <c r="S109" s="125">
        <f t="shared" ca="1" si="443"/>
        <v>0</v>
      </c>
      <c r="T109" s="37"/>
      <c r="U109" s="125">
        <f ca="1">CONVERT(INDEX(OFFSET('Measure Inputs'!$AD$7,,,InputRows),$C109),'Measure Inputs'!$AD$6,U$8)*$L109</f>
        <v>0</v>
      </c>
      <c r="V109" s="125">
        <f t="shared" ca="1" si="444"/>
        <v>0</v>
      </c>
      <c r="W109" s="125">
        <f t="shared" ca="1" si="445"/>
        <v>0</v>
      </c>
      <c r="X109" s="37"/>
      <c r="Y109" s="125">
        <f ca="1">CONVERT(INDEX(OFFSET('Measure Inputs'!$AC$7,,,InputRows),$C109),'Measure Inputs'!$AC$6,Y$8)*$L109</f>
        <v>0</v>
      </c>
      <c r="Z109" s="125">
        <f t="shared" ca="1" si="446"/>
        <v>0</v>
      </c>
      <c r="AA109" s="125">
        <f t="shared" ca="1" si="447"/>
        <v>0</v>
      </c>
      <c r="AB109" s="37"/>
      <c r="AC109" s="125">
        <f ca="1">CONVERT(INDEX(OFFSET('Measure Inputs'!$AE$7,,,InputRows),$C109),'Measure Inputs'!$AE$6,AC$8)*$L109</f>
        <v>0</v>
      </c>
      <c r="AD109" s="125">
        <f t="shared" ca="1" si="448"/>
        <v>0</v>
      </c>
      <c r="AE109" s="125">
        <f t="shared" ca="1" si="449"/>
        <v>0</v>
      </c>
      <c r="AF109" s="37"/>
      <c r="AG109" s="96">
        <f ca="1">INDEX(OFFSET('Measure Inputs'!$R$7,,,InputRows),$C109)</f>
        <v>15</v>
      </c>
      <c r="AH109" s="96">
        <f ca="1">INDEX(OFFSET('Measure Inputs'!$S$7,,,InputRows),$C109)</f>
        <v>0</v>
      </c>
      <c r="AI109" s="96">
        <f t="shared" ca="1" si="450"/>
        <v>0</v>
      </c>
      <c r="AJ109" s="99">
        <f ca="1">INDEX(OFFSET('Measure Inputs'!$T$7,,,InputRows),$C109)*$L109*$N109*$O109</f>
        <v>0</v>
      </c>
      <c r="AK109" s="99">
        <f ca="1">INDEX(OFFSET('Measure Inputs'!$U$7,,,InputRows),$C109)*$L109*$N109*$O109</f>
        <v>0</v>
      </c>
      <c r="AL109" s="99">
        <f ca="1">INDEX(OFFSET('Measure Inputs'!$V$7,,,InputRows),$C109)*$L109*$N109*$O109</f>
        <v>0</v>
      </c>
      <c r="AM109" s="99">
        <f ca="1">INDEX(OFFSET('Measure Inputs'!$W$7,,,InputRows),$C109)*$L109*$N109*$O109</f>
        <v>0</v>
      </c>
      <c r="AN109" s="99">
        <f ca="1">INDEX(OFFSET('Measure Inputs'!$X$7,,,InputRows),$C109)*$L109</f>
        <v>0</v>
      </c>
      <c r="AO109" s="99"/>
      <c r="AP109" s="99">
        <f t="shared" ca="1" si="451"/>
        <v>0</v>
      </c>
      <c r="AQ109" s="37"/>
      <c r="AR109" s="99">
        <f ca="1">SUMPRODUCT(--($CX$9:$EX$9=$H109)*$AJ109,'General Inputs'!$K$40:$BK$40)+SUMPRODUCT(--($CX$9:$EX$9=$H109+$AH109)*-$AK109,'General Inputs'!$K$43:$BK$43)</f>
        <v>0</v>
      </c>
      <c r="AS109" s="99">
        <f ca="1">CONVERT(SUMPRODUCT($CX109:$EX109,'General Inputs'!$K$29:$BK$29,'General Inputs'!$K$40:$BK$40)*$M109,$Q$8,'General Inputs'!$E$17)</f>
        <v>0</v>
      </c>
      <c r="AT109" s="99">
        <f ca="1">SUMPRODUCT(--($CX$9:$EX$9=$H109)*$AN109,'General Inputs'!$K$40:$BK$40)</f>
        <v>0</v>
      </c>
      <c r="AU109" s="99">
        <f>SUMPRODUCT(--($CX$9:$EX$9=$H109)*$AO109,'General Inputs'!$K$40:$BK$40)</f>
        <v>0</v>
      </c>
      <c r="AV109" s="99">
        <f ca="1">CONVERT(SUMPRODUCT($CX109:$EX109,'General Inputs'!$K$40:$BK$40,OFFSET('General Inputs'!$K$34:$BK$34,MATCH($D109,'General Inputs'!$J$34:$J$35,0)-1,)),$Q$8,'General Inputs'!$G$32)</f>
        <v>0</v>
      </c>
      <c r="AW109" s="99">
        <f ca="1">CONVERT(SUMPRODUCT($CX109:$EX109,'General Inputs'!$K$27:$BK$27,'General Inputs'!$K$40:$BK$40)*$M109,$Q$8,'General Inputs'!$E$17)</f>
        <v>0</v>
      </c>
      <c r="AX109" s="99">
        <f ca="1">CONVERT(SUMPRODUCT($EZ109:$GZ109,'General Inputs'!$K$28:$BK$28,'General Inputs'!$K$40:$BK$40)*$M109,$Q$8,'General Inputs'!$E$17)</f>
        <v>0</v>
      </c>
      <c r="AY109" s="97">
        <f ca="1">SUMPRODUCT($CX109:$EX109,'General Inputs'!$K$40:$BK$40)</f>
        <v>0</v>
      </c>
      <c r="AZ109" s="37"/>
      <c r="BA109" s="99">
        <f t="shared" ca="1" si="452"/>
        <v>0</v>
      </c>
      <c r="BB109" s="101" t="e">
        <f t="shared" ca="1" si="453"/>
        <v>#DIV/0!</v>
      </c>
      <c r="BC109" s="99">
        <f t="shared" ca="1" si="484"/>
        <v>0</v>
      </c>
      <c r="BD109" s="99">
        <f t="shared" ca="1" si="485"/>
        <v>0</v>
      </c>
      <c r="BE109" s="99">
        <f t="shared" ca="1" si="454"/>
        <v>0</v>
      </c>
      <c r="BF109" s="99">
        <f t="shared" ca="1" si="430"/>
        <v>0</v>
      </c>
      <c r="BG109" s="99">
        <f t="shared" si="455"/>
        <v>0</v>
      </c>
      <c r="BH109" s="99">
        <f t="shared" ca="1" si="456"/>
        <v>0</v>
      </c>
      <c r="BI109" s="37"/>
      <c r="BJ109" s="99">
        <f t="shared" ca="1" si="457"/>
        <v>0</v>
      </c>
      <c r="BK109" s="101" t="e">
        <f t="shared" ca="1" si="458"/>
        <v>#DIV/0!</v>
      </c>
      <c r="BL109" s="99">
        <f t="shared" ca="1" si="486"/>
        <v>0</v>
      </c>
      <c r="BM109" s="99">
        <f t="shared" ca="1" si="429"/>
        <v>0</v>
      </c>
      <c r="BN109" s="99">
        <f t="shared" ca="1" si="459"/>
        <v>0</v>
      </c>
      <c r="BO109" s="99">
        <f t="shared" ca="1" si="460"/>
        <v>0</v>
      </c>
      <c r="BP109" s="99">
        <f t="shared" ca="1" si="461"/>
        <v>0</v>
      </c>
      <c r="BQ109" s="99">
        <f t="shared" si="462"/>
        <v>0</v>
      </c>
      <c r="BR109" s="99">
        <f t="shared" ca="1" si="463"/>
        <v>0</v>
      </c>
      <c r="BS109" s="37"/>
      <c r="BT109" s="99">
        <f t="shared" ca="1" si="464"/>
        <v>0</v>
      </c>
      <c r="BU109" s="101" t="e">
        <f t="shared" ca="1" si="465"/>
        <v>#DIV/0!</v>
      </c>
      <c r="BV109" s="101" t="e">
        <f t="shared" ca="1" si="466"/>
        <v>#DIV/0!</v>
      </c>
      <c r="BW109" s="99">
        <f t="shared" ca="1" si="487"/>
        <v>0</v>
      </c>
      <c r="BX109" s="99">
        <f t="shared" ca="1" si="488"/>
        <v>0</v>
      </c>
      <c r="BY109" s="99">
        <f t="shared" ca="1" si="467"/>
        <v>0</v>
      </c>
      <c r="BZ109" s="99">
        <f t="shared" ca="1" si="468"/>
        <v>0</v>
      </c>
      <c r="CA109" s="99">
        <f t="shared" ca="1" si="469"/>
        <v>0</v>
      </c>
      <c r="CB109" s="37"/>
      <c r="CC109" s="99">
        <f t="shared" ca="1" si="470"/>
        <v>0</v>
      </c>
      <c r="CD109" s="101" t="e">
        <f t="shared" ca="1" si="471"/>
        <v>#DIV/0!</v>
      </c>
      <c r="CE109" s="102" t="e">
        <f t="shared" ca="1" si="472"/>
        <v>#DIV/0!</v>
      </c>
      <c r="CF109" s="99">
        <f t="shared" ca="1" si="489"/>
        <v>0</v>
      </c>
      <c r="CG109" s="99">
        <f t="shared" ca="1" si="490"/>
        <v>0</v>
      </c>
      <c r="CH109" s="99">
        <f t="shared" ca="1" si="473"/>
        <v>0</v>
      </c>
      <c r="CI109" s="99">
        <f t="shared" ca="1" si="474"/>
        <v>0</v>
      </c>
      <c r="CJ109" s="99">
        <f t="shared" ca="1" si="475"/>
        <v>0</v>
      </c>
      <c r="CK109" s="99">
        <f t="shared" si="476"/>
        <v>0</v>
      </c>
      <c r="CL109" s="37"/>
      <c r="CM109" s="99">
        <f t="shared" ca="1" si="477"/>
        <v>0</v>
      </c>
      <c r="CN109" s="101" t="e">
        <f t="shared" ca="1" si="478"/>
        <v>#DIV/0!</v>
      </c>
      <c r="CO109" s="126"/>
      <c r="CP109" s="99">
        <f t="shared" ca="1" si="491"/>
        <v>0</v>
      </c>
      <c r="CQ109" s="99">
        <f t="shared" ca="1" si="492"/>
        <v>0</v>
      </c>
      <c r="CR109" s="99">
        <f t="shared" ca="1" si="479"/>
        <v>0</v>
      </c>
      <c r="CS109" s="99">
        <f t="shared" ca="1" si="480"/>
        <v>0</v>
      </c>
      <c r="CT109" s="99">
        <f t="shared" ca="1" si="481"/>
        <v>0</v>
      </c>
      <c r="CU109" s="99">
        <f t="shared" ca="1" si="482"/>
        <v>0</v>
      </c>
      <c r="CV109" s="99">
        <f t="shared" si="483"/>
        <v>0</v>
      </c>
      <c r="CW109" s="37"/>
      <c r="CX109" s="48">
        <f t="shared" ca="1" si="437"/>
        <v>0</v>
      </c>
      <c r="CY109" s="48">
        <f t="shared" ca="1" si="437"/>
        <v>0</v>
      </c>
      <c r="CZ109" s="48">
        <f t="shared" ca="1" si="437"/>
        <v>0</v>
      </c>
      <c r="DA109" s="48">
        <f t="shared" ca="1" si="437"/>
        <v>0</v>
      </c>
      <c r="DB109" s="48">
        <f t="shared" ca="1" si="437"/>
        <v>0</v>
      </c>
      <c r="DC109" s="48">
        <f t="shared" ca="1" si="437"/>
        <v>0</v>
      </c>
      <c r="DD109" s="48">
        <f t="shared" ca="1" si="437"/>
        <v>0</v>
      </c>
      <c r="DE109" s="48">
        <f t="shared" ca="1" si="437"/>
        <v>0</v>
      </c>
      <c r="DF109" s="48">
        <f t="shared" ca="1" si="437"/>
        <v>0</v>
      </c>
      <c r="DG109" s="48">
        <f t="shared" ca="1" si="437"/>
        <v>0</v>
      </c>
      <c r="DH109" s="48">
        <f t="shared" ca="1" si="437"/>
        <v>0</v>
      </c>
      <c r="DI109" s="48">
        <f t="shared" ca="1" si="437"/>
        <v>0</v>
      </c>
      <c r="DJ109" s="48">
        <f t="shared" ca="1" si="437"/>
        <v>0</v>
      </c>
      <c r="DK109" s="48">
        <f t="shared" ca="1" si="437"/>
        <v>0</v>
      </c>
      <c r="DL109" s="48">
        <f t="shared" ca="1" si="437"/>
        <v>0</v>
      </c>
      <c r="DM109" s="48">
        <f t="shared" ref="CX109:DM114" ca="1" si="497">IF(AND($H109&lt;=DM$9,$H109+$AG109&gt;DM$9),IF(AND($H109+$AH109&lt;=DM$9,$AH109&gt;0),$W109,$S109),0)</f>
        <v>0</v>
      </c>
      <c r="DN109" s="48">
        <f t="shared" ca="1" si="438"/>
        <v>0</v>
      </c>
      <c r="DO109" s="48">
        <f t="shared" ca="1" si="438"/>
        <v>0</v>
      </c>
      <c r="DP109" s="48">
        <f t="shared" ca="1" si="438"/>
        <v>0</v>
      </c>
      <c r="DQ109" s="48">
        <f t="shared" ca="1" si="438"/>
        <v>0</v>
      </c>
      <c r="DR109" s="48">
        <f t="shared" ca="1" si="438"/>
        <v>0</v>
      </c>
      <c r="DS109" s="48">
        <f t="shared" ca="1" si="438"/>
        <v>0</v>
      </c>
      <c r="DT109" s="48">
        <f t="shared" ca="1" si="438"/>
        <v>0</v>
      </c>
      <c r="DU109" s="48">
        <f t="shared" ca="1" si="438"/>
        <v>0</v>
      </c>
      <c r="DV109" s="48">
        <f t="shared" ca="1" si="438"/>
        <v>0</v>
      </c>
      <c r="DW109" s="48">
        <f t="shared" ca="1" si="438"/>
        <v>0</v>
      </c>
      <c r="DX109" s="48">
        <f t="shared" ca="1" si="438"/>
        <v>0</v>
      </c>
      <c r="DY109" s="48">
        <f t="shared" ca="1" si="438"/>
        <v>0</v>
      </c>
      <c r="DZ109" s="48">
        <f t="shared" ca="1" si="438"/>
        <v>0</v>
      </c>
      <c r="EA109" s="48">
        <f t="shared" ca="1" si="438"/>
        <v>0</v>
      </c>
      <c r="EB109" s="48">
        <f t="shared" ca="1" si="438"/>
        <v>0</v>
      </c>
      <c r="EC109" s="48">
        <f t="shared" ca="1" si="438"/>
        <v>0</v>
      </c>
      <c r="ED109" s="48">
        <f t="shared" ref="EC109:EP114" ca="1" si="498">IF(AND($H109&lt;=ED$9,$H109+$AG109&gt;ED$9),IF(AND($H109+$AH109&lt;=ED$9,$AH109&gt;0),$W109,$S109),0)</f>
        <v>0</v>
      </c>
      <c r="EE109" s="48">
        <f t="shared" ca="1" si="498"/>
        <v>0</v>
      </c>
      <c r="EF109" s="48">
        <f t="shared" ca="1" si="498"/>
        <v>0</v>
      </c>
      <c r="EG109" s="48">
        <f t="shared" ca="1" si="498"/>
        <v>0</v>
      </c>
      <c r="EH109" s="48">
        <f t="shared" ca="1" si="498"/>
        <v>0</v>
      </c>
      <c r="EI109" s="48">
        <f t="shared" ca="1" si="498"/>
        <v>0</v>
      </c>
      <c r="EJ109" s="48">
        <f t="shared" ca="1" si="498"/>
        <v>0</v>
      </c>
      <c r="EK109" s="48">
        <f t="shared" ca="1" si="498"/>
        <v>0</v>
      </c>
      <c r="EL109" s="48">
        <f t="shared" ca="1" si="498"/>
        <v>0</v>
      </c>
      <c r="EM109" s="48">
        <f t="shared" ca="1" si="498"/>
        <v>0</v>
      </c>
      <c r="EN109" s="48">
        <f t="shared" ca="1" si="498"/>
        <v>0</v>
      </c>
      <c r="EO109" s="48">
        <f t="shared" ca="1" si="498"/>
        <v>0</v>
      </c>
      <c r="EP109" s="48">
        <f t="shared" ca="1" si="498"/>
        <v>0</v>
      </c>
      <c r="EQ109" s="48">
        <f t="shared" ca="1" si="495"/>
        <v>0</v>
      </c>
      <c r="ER109" s="48">
        <f t="shared" ca="1" si="495"/>
        <v>0</v>
      </c>
      <c r="ES109" s="48">
        <f t="shared" ca="1" si="493"/>
        <v>0</v>
      </c>
      <c r="ET109" s="48">
        <f t="shared" ca="1" si="493"/>
        <v>0</v>
      </c>
      <c r="EU109" s="48">
        <f t="shared" ca="1" si="493"/>
        <v>0</v>
      </c>
      <c r="EV109" s="48">
        <f t="shared" ca="1" si="493"/>
        <v>0</v>
      </c>
      <c r="EW109" s="48">
        <f t="shared" ca="1" si="493"/>
        <v>0</v>
      </c>
      <c r="EX109" s="48">
        <f t="shared" ca="1" si="493"/>
        <v>0</v>
      </c>
      <c r="EY109" s="68"/>
      <c r="EZ109" s="48">
        <f t="shared" ca="1" si="439"/>
        <v>0</v>
      </c>
      <c r="FA109" s="48">
        <f t="shared" ca="1" si="439"/>
        <v>0</v>
      </c>
      <c r="FB109" s="48">
        <f t="shared" ca="1" si="439"/>
        <v>0</v>
      </c>
      <c r="FC109" s="48">
        <f t="shared" ca="1" si="439"/>
        <v>0</v>
      </c>
      <c r="FD109" s="48">
        <f t="shared" ca="1" si="439"/>
        <v>0</v>
      </c>
      <c r="FE109" s="48">
        <f t="shared" ca="1" si="439"/>
        <v>0</v>
      </c>
      <c r="FF109" s="48">
        <f t="shared" ca="1" si="439"/>
        <v>0</v>
      </c>
      <c r="FG109" s="48">
        <f t="shared" ca="1" si="439"/>
        <v>0</v>
      </c>
      <c r="FH109" s="48">
        <f t="shared" ca="1" si="439"/>
        <v>0</v>
      </c>
      <c r="FI109" s="48">
        <f t="shared" ca="1" si="439"/>
        <v>0</v>
      </c>
      <c r="FJ109" s="48">
        <f t="shared" ca="1" si="439"/>
        <v>0</v>
      </c>
      <c r="FK109" s="48">
        <f t="shared" ca="1" si="439"/>
        <v>0</v>
      </c>
      <c r="FL109" s="48">
        <f t="shared" ca="1" si="439"/>
        <v>0</v>
      </c>
      <c r="FM109" s="48">
        <f t="shared" ca="1" si="439"/>
        <v>0</v>
      </c>
      <c r="FN109" s="48">
        <f t="shared" ca="1" si="439"/>
        <v>0</v>
      </c>
      <c r="FO109" s="48">
        <f t="shared" ref="EZ109:FO114" ca="1" si="499">IF(AND($H109&lt;=FO$9,$H109+$AG109&gt;FO$9),IF(AND($H109+$AH109&lt;=FO$9,$AH109&gt;0),$AE109,$AA109),0)</f>
        <v>0</v>
      </c>
      <c r="FP109" s="48">
        <f t="shared" ca="1" si="440"/>
        <v>0</v>
      </c>
      <c r="FQ109" s="48">
        <f t="shared" ca="1" si="440"/>
        <v>0</v>
      </c>
      <c r="FR109" s="48">
        <f t="shared" ca="1" si="440"/>
        <v>0</v>
      </c>
      <c r="FS109" s="48">
        <f t="shared" ca="1" si="440"/>
        <v>0</v>
      </c>
      <c r="FT109" s="48">
        <f t="shared" ca="1" si="440"/>
        <v>0</v>
      </c>
      <c r="FU109" s="48">
        <f t="shared" ca="1" si="440"/>
        <v>0</v>
      </c>
      <c r="FV109" s="48">
        <f t="shared" ca="1" si="440"/>
        <v>0</v>
      </c>
      <c r="FW109" s="48">
        <f t="shared" ca="1" si="440"/>
        <v>0</v>
      </c>
      <c r="FX109" s="48">
        <f t="shared" ca="1" si="440"/>
        <v>0</v>
      </c>
      <c r="FY109" s="48">
        <f t="shared" ca="1" si="440"/>
        <v>0</v>
      </c>
      <c r="FZ109" s="48">
        <f t="shared" ca="1" si="440"/>
        <v>0</v>
      </c>
      <c r="GA109" s="48">
        <f t="shared" ca="1" si="440"/>
        <v>0</v>
      </c>
      <c r="GB109" s="48">
        <f t="shared" ca="1" si="440"/>
        <v>0</v>
      </c>
      <c r="GC109" s="48">
        <f t="shared" ca="1" si="440"/>
        <v>0</v>
      </c>
      <c r="GD109" s="48">
        <f t="shared" ca="1" si="440"/>
        <v>0</v>
      </c>
      <c r="GE109" s="48">
        <f t="shared" ca="1" si="440"/>
        <v>0</v>
      </c>
      <c r="GF109" s="48">
        <f t="shared" ref="GE109:GR114" ca="1" si="500">IF(AND($H109&lt;=GF$9,$H109+$AG109&gt;GF$9),IF(AND($H109+$AH109&lt;=GF$9,$AH109&gt;0),$AE109,$AA109),0)</f>
        <v>0</v>
      </c>
      <c r="GG109" s="48">
        <f t="shared" ca="1" si="500"/>
        <v>0</v>
      </c>
      <c r="GH109" s="48">
        <f t="shared" ca="1" si="500"/>
        <v>0</v>
      </c>
      <c r="GI109" s="48">
        <f t="shared" ca="1" si="500"/>
        <v>0</v>
      </c>
      <c r="GJ109" s="48">
        <f t="shared" ca="1" si="500"/>
        <v>0</v>
      </c>
      <c r="GK109" s="48">
        <f t="shared" ca="1" si="500"/>
        <v>0</v>
      </c>
      <c r="GL109" s="48">
        <f t="shared" ca="1" si="500"/>
        <v>0</v>
      </c>
      <c r="GM109" s="48">
        <f t="shared" ca="1" si="500"/>
        <v>0</v>
      </c>
      <c r="GN109" s="48">
        <f t="shared" ca="1" si="500"/>
        <v>0</v>
      </c>
      <c r="GO109" s="48">
        <f t="shared" ca="1" si="500"/>
        <v>0</v>
      </c>
      <c r="GP109" s="48">
        <f t="shared" ca="1" si="500"/>
        <v>0</v>
      </c>
      <c r="GQ109" s="48">
        <f t="shared" ca="1" si="500"/>
        <v>0</v>
      </c>
      <c r="GR109" s="48">
        <f t="shared" ca="1" si="500"/>
        <v>0</v>
      </c>
      <c r="GS109" s="48">
        <f t="shared" ca="1" si="496"/>
        <v>0</v>
      </c>
      <c r="GT109" s="48">
        <f t="shared" ca="1" si="496"/>
        <v>0</v>
      </c>
      <c r="GU109" s="48">
        <f t="shared" ca="1" si="494"/>
        <v>0</v>
      </c>
      <c r="GV109" s="48">
        <f t="shared" ca="1" si="494"/>
        <v>0</v>
      </c>
      <c r="GW109" s="48">
        <f t="shared" ca="1" si="494"/>
        <v>0</v>
      </c>
      <c r="GX109" s="48">
        <f t="shared" ca="1" si="494"/>
        <v>0</v>
      </c>
      <c r="GY109" s="48">
        <f t="shared" ca="1" si="494"/>
        <v>0</v>
      </c>
      <c r="GZ109" s="48">
        <f t="shared" ca="1" si="494"/>
        <v>0</v>
      </c>
      <c r="HA109" s="68"/>
    </row>
    <row r="110" spans="1:240" ht="14.45" customHeight="1">
      <c r="B110" s="50" t="str">
        <f t="shared" si="441"/>
        <v>C&amp;I_C&amp;I Prescriptive_HVAC_Geothermal Heat Pump_2017_Actual</v>
      </c>
      <c r="C110" s="50">
        <f>INDEX('Measure Inputs'!$D:$D,MATCH($B110,'Measure Inputs'!$B:$B,0))</f>
        <v>74</v>
      </c>
      <c r="D110" s="51" t="str">
        <f>'Measure Inputs'!G80</f>
        <v>C&amp;I</v>
      </c>
      <c r="E110" s="51" t="str">
        <f>'Measure Inputs'!H80</f>
        <v>C&amp;I Prescriptive</v>
      </c>
      <c r="F110" s="51" t="str">
        <f>'Measure Inputs'!I80</f>
        <v>HVAC</v>
      </c>
      <c r="G110" s="51" t="str">
        <f>'Measure Inputs'!J80</f>
        <v>Geothermal Heat Pump</v>
      </c>
      <c r="H110" s="51">
        <f>'Measure Inputs'!K80</f>
        <v>2017</v>
      </c>
      <c r="I110" s="51" t="str">
        <f>'Measure Inputs'!L80</f>
        <v>Actual</v>
      </c>
      <c r="J110" s="37"/>
      <c r="K110" s="98" t="str">
        <f ca="1">INDEX(OFFSET('Measure Inputs'!$O$7,,,InputRows),$C110)</f>
        <v>Units</v>
      </c>
      <c r="L110" s="38">
        <f ca="1">INDEX(OFFSET('Measure Inputs'!$Q$7,,,InputRows),$C110)</f>
        <v>0</v>
      </c>
      <c r="M110" s="165">
        <f>INDEX('General Inputs'!$E$14:$E$15,MATCH(D110,'General Inputs'!$D$14:$D$15,0))</f>
        <v>1.0469999999999999</v>
      </c>
      <c r="N110" s="54">
        <f ca="1">INDEX(OFFSET('Measure Inputs'!$Y$7,,,InputRows),$C110)</f>
        <v>1</v>
      </c>
      <c r="O110" s="54">
        <f ca="1">INDEX(OFFSET('Measure Inputs'!$Z$7,,,InputRows),$C110)</f>
        <v>1</v>
      </c>
      <c r="P110" s="37"/>
      <c r="Q110" s="125">
        <f ca="1">CONVERT(INDEX(OFFSET('Measure Inputs'!$AB$7,,,InputRows),$C110),'Measure Inputs'!$AB$6,Q$8)*$L110</f>
        <v>0</v>
      </c>
      <c r="R110" s="125">
        <f t="shared" ca="1" si="442"/>
        <v>0</v>
      </c>
      <c r="S110" s="125">
        <f t="shared" ca="1" si="443"/>
        <v>0</v>
      </c>
      <c r="T110" s="37"/>
      <c r="U110" s="125">
        <f ca="1">CONVERT(INDEX(OFFSET('Measure Inputs'!$AD$7,,,InputRows),$C110),'Measure Inputs'!$AD$6,U$8)*$L110</f>
        <v>0</v>
      </c>
      <c r="V110" s="125">
        <f t="shared" ca="1" si="444"/>
        <v>0</v>
      </c>
      <c r="W110" s="125">
        <f t="shared" ca="1" si="445"/>
        <v>0</v>
      </c>
      <c r="X110" s="37"/>
      <c r="Y110" s="125">
        <f ca="1">CONVERT(INDEX(OFFSET('Measure Inputs'!$AC$7,,,InputRows),$C110),'Measure Inputs'!$AC$6,Y$8)*$L110</f>
        <v>0</v>
      </c>
      <c r="Z110" s="125">
        <f t="shared" ca="1" si="446"/>
        <v>0</v>
      </c>
      <c r="AA110" s="125">
        <f t="shared" ca="1" si="447"/>
        <v>0</v>
      </c>
      <c r="AB110" s="37"/>
      <c r="AC110" s="125">
        <f ca="1">CONVERT(INDEX(OFFSET('Measure Inputs'!$AE$7,,,InputRows),$C110),'Measure Inputs'!$AE$6,AC$8)*$L110</f>
        <v>0</v>
      </c>
      <c r="AD110" s="125">
        <f t="shared" ca="1" si="448"/>
        <v>0</v>
      </c>
      <c r="AE110" s="125">
        <f t="shared" ca="1" si="449"/>
        <v>0</v>
      </c>
      <c r="AF110" s="37"/>
      <c r="AG110" s="96">
        <f ca="1">INDEX(OFFSET('Measure Inputs'!$R$7,,,InputRows),$C110)</f>
        <v>15</v>
      </c>
      <c r="AH110" s="96">
        <f ca="1">INDEX(OFFSET('Measure Inputs'!$S$7,,,InputRows),$C110)</f>
        <v>0</v>
      </c>
      <c r="AI110" s="96">
        <f t="shared" ca="1" si="450"/>
        <v>0</v>
      </c>
      <c r="AJ110" s="99">
        <f ca="1">INDEX(OFFSET('Measure Inputs'!$T$7,,,InputRows),$C110)*$L110*$N110*$O110</f>
        <v>0</v>
      </c>
      <c r="AK110" s="99">
        <f ca="1">INDEX(OFFSET('Measure Inputs'!$U$7,,,InputRows),$C110)*$L110*$N110*$O110</f>
        <v>0</v>
      </c>
      <c r="AL110" s="99">
        <f ca="1">INDEX(OFFSET('Measure Inputs'!$V$7,,,InputRows),$C110)*$L110*$N110*$O110</f>
        <v>0</v>
      </c>
      <c r="AM110" s="99">
        <f ca="1">INDEX(OFFSET('Measure Inputs'!$W$7,,,InputRows),$C110)*$L110*$N110*$O110</f>
        <v>0</v>
      </c>
      <c r="AN110" s="99">
        <f ca="1">INDEX(OFFSET('Measure Inputs'!$X$7,,,InputRows),$C110)*$L110</f>
        <v>0</v>
      </c>
      <c r="AO110" s="99"/>
      <c r="AP110" s="99">
        <f t="shared" ca="1" si="451"/>
        <v>0</v>
      </c>
      <c r="AQ110" s="37"/>
      <c r="AR110" s="99">
        <f ca="1">SUMPRODUCT(--($CX$9:$EX$9=$H110)*$AJ110,'General Inputs'!$K$40:$BK$40)+SUMPRODUCT(--($CX$9:$EX$9=$H110+$AH110)*-$AK110,'General Inputs'!$K$43:$BK$43)</f>
        <v>0</v>
      </c>
      <c r="AS110" s="99">
        <f ca="1">CONVERT(SUMPRODUCT($CX110:$EX110,'General Inputs'!$K$29:$BK$29,'General Inputs'!$K$40:$BK$40)*$M110,$Q$8,'General Inputs'!$E$17)</f>
        <v>0</v>
      </c>
      <c r="AT110" s="99">
        <f ca="1">SUMPRODUCT(--($CX$9:$EX$9=$H110)*$AN110,'General Inputs'!$K$40:$BK$40)</f>
        <v>0</v>
      </c>
      <c r="AU110" s="99">
        <f>SUMPRODUCT(--($CX$9:$EX$9=$H110)*$AO110,'General Inputs'!$K$40:$BK$40)</f>
        <v>0</v>
      </c>
      <c r="AV110" s="99">
        <f ca="1">CONVERT(SUMPRODUCT($CX110:$EX110,'General Inputs'!$K$40:$BK$40,OFFSET('General Inputs'!$K$34:$BK$34,MATCH($D110,'General Inputs'!$J$34:$J$35,0)-1,)),$Q$8,'General Inputs'!$G$32)</f>
        <v>0</v>
      </c>
      <c r="AW110" s="99">
        <f ca="1">CONVERT(SUMPRODUCT($CX110:$EX110,'General Inputs'!$K$27:$BK$27,'General Inputs'!$K$40:$BK$40)*$M110,$Q$8,'General Inputs'!$E$17)</f>
        <v>0</v>
      </c>
      <c r="AX110" s="99">
        <f ca="1">CONVERT(SUMPRODUCT($EZ110:$GZ110,'General Inputs'!$K$28:$BK$28,'General Inputs'!$K$40:$BK$40)*$M110,$Q$8,'General Inputs'!$E$17)</f>
        <v>0</v>
      </c>
      <c r="AY110" s="97">
        <f ca="1">SUMPRODUCT($CX110:$EX110,'General Inputs'!$K$40:$BK$40)</f>
        <v>0</v>
      </c>
      <c r="AZ110" s="37"/>
      <c r="BA110" s="99">
        <f t="shared" ca="1" si="452"/>
        <v>0</v>
      </c>
      <c r="BB110" s="101" t="e">
        <f t="shared" ca="1" si="453"/>
        <v>#DIV/0!</v>
      </c>
      <c r="BC110" s="99">
        <f t="shared" ca="1" si="484"/>
        <v>0</v>
      </c>
      <c r="BD110" s="99">
        <f t="shared" ca="1" si="485"/>
        <v>0</v>
      </c>
      <c r="BE110" s="99">
        <f t="shared" ca="1" si="454"/>
        <v>0</v>
      </c>
      <c r="BF110" s="99">
        <f t="shared" ca="1" si="430"/>
        <v>0</v>
      </c>
      <c r="BG110" s="99">
        <f t="shared" si="455"/>
        <v>0</v>
      </c>
      <c r="BH110" s="99">
        <f t="shared" ca="1" si="456"/>
        <v>0</v>
      </c>
      <c r="BI110" s="37"/>
      <c r="BJ110" s="99">
        <f t="shared" ca="1" si="457"/>
        <v>0</v>
      </c>
      <c r="BK110" s="101" t="e">
        <f t="shared" ca="1" si="458"/>
        <v>#DIV/0!</v>
      </c>
      <c r="BL110" s="99">
        <f t="shared" ca="1" si="486"/>
        <v>0</v>
      </c>
      <c r="BM110" s="99">
        <f t="shared" ca="1" si="429"/>
        <v>0</v>
      </c>
      <c r="BN110" s="99">
        <f t="shared" ca="1" si="459"/>
        <v>0</v>
      </c>
      <c r="BO110" s="99">
        <f t="shared" ca="1" si="460"/>
        <v>0</v>
      </c>
      <c r="BP110" s="99">
        <f t="shared" ca="1" si="461"/>
        <v>0</v>
      </c>
      <c r="BQ110" s="99">
        <f t="shared" si="462"/>
        <v>0</v>
      </c>
      <c r="BR110" s="99">
        <f t="shared" ca="1" si="463"/>
        <v>0</v>
      </c>
      <c r="BS110" s="37"/>
      <c r="BT110" s="99">
        <f t="shared" ca="1" si="464"/>
        <v>0</v>
      </c>
      <c r="BU110" s="101" t="e">
        <f t="shared" ca="1" si="465"/>
        <v>#DIV/0!</v>
      </c>
      <c r="BV110" s="101" t="e">
        <f t="shared" ca="1" si="466"/>
        <v>#DIV/0!</v>
      </c>
      <c r="BW110" s="99">
        <f t="shared" ca="1" si="487"/>
        <v>0</v>
      </c>
      <c r="BX110" s="99">
        <f t="shared" ca="1" si="488"/>
        <v>0</v>
      </c>
      <c r="BY110" s="99">
        <f t="shared" ca="1" si="467"/>
        <v>0</v>
      </c>
      <c r="BZ110" s="99">
        <f t="shared" ca="1" si="468"/>
        <v>0</v>
      </c>
      <c r="CA110" s="99">
        <f t="shared" ca="1" si="469"/>
        <v>0</v>
      </c>
      <c r="CB110" s="37"/>
      <c r="CC110" s="99">
        <f t="shared" ca="1" si="470"/>
        <v>0</v>
      </c>
      <c r="CD110" s="101" t="e">
        <f t="shared" ca="1" si="471"/>
        <v>#DIV/0!</v>
      </c>
      <c r="CE110" s="102" t="e">
        <f t="shared" ca="1" si="472"/>
        <v>#DIV/0!</v>
      </c>
      <c r="CF110" s="99">
        <f t="shared" ca="1" si="489"/>
        <v>0</v>
      </c>
      <c r="CG110" s="99">
        <f t="shared" ca="1" si="490"/>
        <v>0</v>
      </c>
      <c r="CH110" s="99">
        <f t="shared" ca="1" si="473"/>
        <v>0</v>
      </c>
      <c r="CI110" s="99">
        <f t="shared" ca="1" si="474"/>
        <v>0</v>
      </c>
      <c r="CJ110" s="99">
        <f t="shared" ca="1" si="475"/>
        <v>0</v>
      </c>
      <c r="CK110" s="99">
        <f t="shared" si="476"/>
        <v>0</v>
      </c>
      <c r="CL110" s="37"/>
      <c r="CM110" s="99">
        <f t="shared" ca="1" si="477"/>
        <v>0</v>
      </c>
      <c r="CN110" s="101" t="e">
        <f t="shared" ca="1" si="478"/>
        <v>#DIV/0!</v>
      </c>
      <c r="CO110" s="126"/>
      <c r="CP110" s="99">
        <f t="shared" ca="1" si="491"/>
        <v>0</v>
      </c>
      <c r="CQ110" s="99">
        <f t="shared" ca="1" si="492"/>
        <v>0</v>
      </c>
      <c r="CR110" s="99">
        <f t="shared" ca="1" si="479"/>
        <v>0</v>
      </c>
      <c r="CS110" s="99">
        <f t="shared" ca="1" si="480"/>
        <v>0</v>
      </c>
      <c r="CT110" s="99">
        <f t="shared" ca="1" si="481"/>
        <v>0</v>
      </c>
      <c r="CU110" s="99">
        <f t="shared" ca="1" si="482"/>
        <v>0</v>
      </c>
      <c r="CV110" s="99">
        <f t="shared" si="483"/>
        <v>0</v>
      </c>
      <c r="CW110" s="37"/>
      <c r="CX110" s="48">
        <f t="shared" ca="1" si="497"/>
        <v>0</v>
      </c>
      <c r="CY110" s="48">
        <f t="shared" ca="1" si="497"/>
        <v>0</v>
      </c>
      <c r="CZ110" s="48">
        <f t="shared" ca="1" si="497"/>
        <v>0</v>
      </c>
      <c r="DA110" s="48">
        <f t="shared" ca="1" si="497"/>
        <v>0</v>
      </c>
      <c r="DB110" s="48">
        <f t="shared" ca="1" si="497"/>
        <v>0</v>
      </c>
      <c r="DC110" s="48">
        <f t="shared" ca="1" si="497"/>
        <v>0</v>
      </c>
      <c r="DD110" s="48">
        <f t="shared" ca="1" si="497"/>
        <v>0</v>
      </c>
      <c r="DE110" s="48">
        <f t="shared" ca="1" si="497"/>
        <v>0</v>
      </c>
      <c r="DF110" s="48">
        <f t="shared" ca="1" si="497"/>
        <v>0</v>
      </c>
      <c r="DG110" s="48">
        <f t="shared" ca="1" si="497"/>
        <v>0</v>
      </c>
      <c r="DH110" s="48">
        <f t="shared" ca="1" si="497"/>
        <v>0</v>
      </c>
      <c r="DI110" s="48">
        <f t="shared" ca="1" si="497"/>
        <v>0</v>
      </c>
      <c r="DJ110" s="48">
        <f t="shared" ca="1" si="497"/>
        <v>0</v>
      </c>
      <c r="DK110" s="48">
        <f t="shared" ca="1" si="497"/>
        <v>0</v>
      </c>
      <c r="DL110" s="48">
        <f t="shared" ca="1" si="497"/>
        <v>0</v>
      </c>
      <c r="DM110" s="48">
        <f t="shared" ca="1" si="497"/>
        <v>0</v>
      </c>
      <c r="DN110" s="48">
        <f t="shared" ref="DN110:EB114" ca="1" si="501">IF(AND($H110&lt;=DN$9,$H110+$AG110&gt;DN$9),IF(AND($H110+$AH110&lt;=DN$9,$AH110&gt;0),$W110,$S110),0)</f>
        <v>0</v>
      </c>
      <c r="DO110" s="48">
        <f t="shared" ca="1" si="501"/>
        <v>0</v>
      </c>
      <c r="DP110" s="48">
        <f t="shared" ca="1" si="501"/>
        <v>0</v>
      </c>
      <c r="DQ110" s="48">
        <f t="shared" ca="1" si="501"/>
        <v>0</v>
      </c>
      <c r="DR110" s="48">
        <f t="shared" ca="1" si="501"/>
        <v>0</v>
      </c>
      <c r="DS110" s="48">
        <f t="shared" ca="1" si="501"/>
        <v>0</v>
      </c>
      <c r="DT110" s="48">
        <f t="shared" ca="1" si="501"/>
        <v>0</v>
      </c>
      <c r="DU110" s="48">
        <f t="shared" ca="1" si="501"/>
        <v>0</v>
      </c>
      <c r="DV110" s="48">
        <f t="shared" ca="1" si="501"/>
        <v>0</v>
      </c>
      <c r="DW110" s="48">
        <f t="shared" ca="1" si="501"/>
        <v>0</v>
      </c>
      <c r="DX110" s="48">
        <f t="shared" ca="1" si="501"/>
        <v>0</v>
      </c>
      <c r="DY110" s="48">
        <f t="shared" ca="1" si="501"/>
        <v>0</v>
      </c>
      <c r="DZ110" s="48">
        <f t="shared" ca="1" si="501"/>
        <v>0</v>
      </c>
      <c r="EA110" s="48">
        <f t="shared" ca="1" si="501"/>
        <v>0</v>
      </c>
      <c r="EB110" s="48">
        <f t="shared" ca="1" si="501"/>
        <v>0</v>
      </c>
      <c r="EC110" s="48">
        <f t="shared" ca="1" si="498"/>
        <v>0</v>
      </c>
      <c r="ED110" s="48">
        <f t="shared" ca="1" si="498"/>
        <v>0</v>
      </c>
      <c r="EE110" s="48">
        <f t="shared" ca="1" si="498"/>
        <v>0</v>
      </c>
      <c r="EF110" s="48">
        <f t="shared" ca="1" si="498"/>
        <v>0</v>
      </c>
      <c r="EG110" s="48">
        <f t="shared" ca="1" si="498"/>
        <v>0</v>
      </c>
      <c r="EH110" s="48">
        <f t="shared" ca="1" si="498"/>
        <v>0</v>
      </c>
      <c r="EI110" s="48">
        <f t="shared" ca="1" si="498"/>
        <v>0</v>
      </c>
      <c r="EJ110" s="48">
        <f t="shared" ca="1" si="498"/>
        <v>0</v>
      </c>
      <c r="EK110" s="48">
        <f t="shared" ca="1" si="498"/>
        <v>0</v>
      </c>
      <c r="EL110" s="48">
        <f t="shared" ca="1" si="498"/>
        <v>0</v>
      </c>
      <c r="EM110" s="48">
        <f t="shared" ca="1" si="498"/>
        <v>0</v>
      </c>
      <c r="EN110" s="48">
        <f t="shared" ca="1" si="498"/>
        <v>0</v>
      </c>
      <c r="EO110" s="48">
        <f t="shared" ca="1" si="498"/>
        <v>0</v>
      </c>
      <c r="EP110" s="48">
        <f t="shared" ca="1" si="498"/>
        <v>0</v>
      </c>
      <c r="EQ110" s="48">
        <f t="shared" ca="1" si="495"/>
        <v>0</v>
      </c>
      <c r="ER110" s="48">
        <f t="shared" ca="1" si="495"/>
        <v>0</v>
      </c>
      <c r="ES110" s="48">
        <f t="shared" ca="1" si="493"/>
        <v>0</v>
      </c>
      <c r="ET110" s="48">
        <f t="shared" ca="1" si="493"/>
        <v>0</v>
      </c>
      <c r="EU110" s="48">
        <f t="shared" ca="1" si="493"/>
        <v>0</v>
      </c>
      <c r="EV110" s="48">
        <f t="shared" ca="1" si="493"/>
        <v>0</v>
      </c>
      <c r="EW110" s="48">
        <f t="shared" ca="1" si="493"/>
        <v>0</v>
      </c>
      <c r="EX110" s="48">
        <f t="shared" ca="1" si="493"/>
        <v>0</v>
      </c>
      <c r="EY110" s="68"/>
      <c r="EZ110" s="48">
        <f t="shared" ca="1" si="499"/>
        <v>0</v>
      </c>
      <c r="FA110" s="48">
        <f t="shared" ca="1" si="499"/>
        <v>0</v>
      </c>
      <c r="FB110" s="48">
        <f t="shared" ca="1" si="499"/>
        <v>0</v>
      </c>
      <c r="FC110" s="48">
        <f t="shared" ca="1" si="499"/>
        <v>0</v>
      </c>
      <c r="FD110" s="48">
        <f t="shared" ca="1" si="499"/>
        <v>0</v>
      </c>
      <c r="FE110" s="48">
        <f t="shared" ca="1" si="499"/>
        <v>0</v>
      </c>
      <c r="FF110" s="48">
        <f t="shared" ca="1" si="499"/>
        <v>0</v>
      </c>
      <c r="FG110" s="48">
        <f t="shared" ca="1" si="499"/>
        <v>0</v>
      </c>
      <c r="FH110" s="48">
        <f t="shared" ca="1" si="499"/>
        <v>0</v>
      </c>
      <c r="FI110" s="48">
        <f t="shared" ca="1" si="499"/>
        <v>0</v>
      </c>
      <c r="FJ110" s="48">
        <f t="shared" ca="1" si="499"/>
        <v>0</v>
      </c>
      <c r="FK110" s="48">
        <f t="shared" ca="1" si="499"/>
        <v>0</v>
      </c>
      <c r="FL110" s="48">
        <f t="shared" ca="1" si="499"/>
        <v>0</v>
      </c>
      <c r="FM110" s="48">
        <f t="shared" ca="1" si="499"/>
        <v>0</v>
      </c>
      <c r="FN110" s="48">
        <f t="shared" ca="1" si="499"/>
        <v>0</v>
      </c>
      <c r="FO110" s="48">
        <f t="shared" ca="1" si="499"/>
        <v>0</v>
      </c>
      <c r="FP110" s="48">
        <f t="shared" ref="FP110:GD114" ca="1" si="502">IF(AND($H110&lt;=FP$9,$H110+$AG110&gt;FP$9),IF(AND($H110+$AH110&lt;=FP$9,$AH110&gt;0),$AE110,$AA110),0)</f>
        <v>0</v>
      </c>
      <c r="FQ110" s="48">
        <f t="shared" ca="1" si="502"/>
        <v>0</v>
      </c>
      <c r="FR110" s="48">
        <f t="shared" ca="1" si="502"/>
        <v>0</v>
      </c>
      <c r="FS110" s="48">
        <f t="shared" ca="1" si="502"/>
        <v>0</v>
      </c>
      <c r="FT110" s="48">
        <f t="shared" ca="1" si="502"/>
        <v>0</v>
      </c>
      <c r="FU110" s="48">
        <f t="shared" ca="1" si="502"/>
        <v>0</v>
      </c>
      <c r="FV110" s="48">
        <f t="shared" ca="1" si="502"/>
        <v>0</v>
      </c>
      <c r="FW110" s="48">
        <f t="shared" ca="1" si="502"/>
        <v>0</v>
      </c>
      <c r="FX110" s="48">
        <f t="shared" ca="1" si="502"/>
        <v>0</v>
      </c>
      <c r="FY110" s="48">
        <f t="shared" ca="1" si="502"/>
        <v>0</v>
      </c>
      <c r="FZ110" s="48">
        <f t="shared" ca="1" si="502"/>
        <v>0</v>
      </c>
      <c r="GA110" s="48">
        <f t="shared" ca="1" si="502"/>
        <v>0</v>
      </c>
      <c r="GB110" s="48">
        <f t="shared" ca="1" si="502"/>
        <v>0</v>
      </c>
      <c r="GC110" s="48">
        <f t="shared" ca="1" si="502"/>
        <v>0</v>
      </c>
      <c r="GD110" s="48">
        <f t="shared" ca="1" si="502"/>
        <v>0</v>
      </c>
      <c r="GE110" s="48">
        <f t="shared" ca="1" si="500"/>
        <v>0</v>
      </c>
      <c r="GF110" s="48">
        <f t="shared" ca="1" si="500"/>
        <v>0</v>
      </c>
      <c r="GG110" s="48">
        <f t="shared" ca="1" si="500"/>
        <v>0</v>
      </c>
      <c r="GH110" s="48">
        <f t="shared" ca="1" si="500"/>
        <v>0</v>
      </c>
      <c r="GI110" s="48">
        <f t="shared" ca="1" si="500"/>
        <v>0</v>
      </c>
      <c r="GJ110" s="48">
        <f t="shared" ca="1" si="500"/>
        <v>0</v>
      </c>
      <c r="GK110" s="48">
        <f t="shared" ca="1" si="500"/>
        <v>0</v>
      </c>
      <c r="GL110" s="48">
        <f t="shared" ca="1" si="500"/>
        <v>0</v>
      </c>
      <c r="GM110" s="48">
        <f t="shared" ca="1" si="500"/>
        <v>0</v>
      </c>
      <c r="GN110" s="48">
        <f t="shared" ca="1" si="500"/>
        <v>0</v>
      </c>
      <c r="GO110" s="48">
        <f t="shared" ca="1" si="500"/>
        <v>0</v>
      </c>
      <c r="GP110" s="48">
        <f t="shared" ca="1" si="500"/>
        <v>0</v>
      </c>
      <c r="GQ110" s="48">
        <f t="shared" ca="1" si="500"/>
        <v>0</v>
      </c>
      <c r="GR110" s="48">
        <f t="shared" ca="1" si="500"/>
        <v>0</v>
      </c>
      <c r="GS110" s="48">
        <f t="shared" ca="1" si="496"/>
        <v>0</v>
      </c>
      <c r="GT110" s="48">
        <f t="shared" ca="1" si="496"/>
        <v>0</v>
      </c>
      <c r="GU110" s="48">
        <f t="shared" ca="1" si="494"/>
        <v>0</v>
      </c>
      <c r="GV110" s="48">
        <f t="shared" ca="1" si="494"/>
        <v>0</v>
      </c>
      <c r="GW110" s="48">
        <f t="shared" ca="1" si="494"/>
        <v>0</v>
      </c>
      <c r="GX110" s="48">
        <f t="shared" ca="1" si="494"/>
        <v>0</v>
      </c>
      <c r="GY110" s="48">
        <f t="shared" ca="1" si="494"/>
        <v>0</v>
      </c>
      <c r="GZ110" s="48">
        <f t="shared" ca="1" si="494"/>
        <v>0</v>
      </c>
      <c r="HA110" s="68"/>
    </row>
    <row r="111" spans="1:240" ht="14.45" customHeight="1">
      <c r="B111" s="50" t="str">
        <f t="shared" si="441"/>
        <v>C&amp;I_C&amp;I Prescriptive_HVAC_Heat Pump Water Heater_2017_Actual</v>
      </c>
      <c r="C111" s="50">
        <f>INDEX('Measure Inputs'!$D:$D,MATCH($B111,'Measure Inputs'!$B:$B,0))</f>
        <v>75</v>
      </c>
      <c r="D111" s="51" t="str">
        <f>'Measure Inputs'!G81</f>
        <v>C&amp;I</v>
      </c>
      <c r="E111" s="51" t="str">
        <f>'Measure Inputs'!H81</f>
        <v>C&amp;I Prescriptive</v>
      </c>
      <c r="F111" s="51" t="str">
        <f>'Measure Inputs'!I81</f>
        <v>HVAC</v>
      </c>
      <c r="G111" s="51" t="str">
        <f>'Measure Inputs'!J81</f>
        <v>Heat Pump Water Heater</v>
      </c>
      <c r="H111" s="51">
        <f>'Measure Inputs'!K81</f>
        <v>2017</v>
      </c>
      <c r="I111" s="51" t="str">
        <f>'Measure Inputs'!L81</f>
        <v>Actual</v>
      </c>
      <c r="J111" s="37"/>
      <c r="K111" s="98" t="str">
        <f ca="1">INDEX(OFFSET('Measure Inputs'!$O$7,,,InputRows),$C111)</f>
        <v>Units</v>
      </c>
      <c r="L111" s="38">
        <f ca="1">INDEX(OFFSET('Measure Inputs'!$Q$7,,,InputRows),$C111)</f>
        <v>0</v>
      </c>
      <c r="M111" s="165">
        <f>INDEX('General Inputs'!$E$14:$E$15,MATCH(D111,'General Inputs'!$D$14:$D$15,0))</f>
        <v>1.0469999999999999</v>
      </c>
      <c r="N111" s="54">
        <f ca="1">INDEX(OFFSET('Measure Inputs'!$Y$7,,,InputRows),$C111)</f>
        <v>1</v>
      </c>
      <c r="O111" s="54">
        <f ca="1">INDEX(OFFSET('Measure Inputs'!$Z$7,,,InputRows),$C111)</f>
        <v>1</v>
      </c>
      <c r="P111" s="37"/>
      <c r="Q111" s="125">
        <f ca="1">CONVERT(INDEX(OFFSET('Measure Inputs'!$AB$7,,,InputRows),$C111),'Measure Inputs'!$AB$6,Q$8)*$L111</f>
        <v>0</v>
      </c>
      <c r="R111" s="125">
        <f t="shared" ca="1" si="442"/>
        <v>0</v>
      </c>
      <c r="S111" s="125">
        <f t="shared" ca="1" si="443"/>
        <v>0</v>
      </c>
      <c r="T111" s="37"/>
      <c r="U111" s="125">
        <f ca="1">CONVERT(INDEX(OFFSET('Measure Inputs'!$AD$7,,,InputRows),$C111),'Measure Inputs'!$AD$6,U$8)*$L111</f>
        <v>0</v>
      </c>
      <c r="V111" s="125">
        <f t="shared" ca="1" si="444"/>
        <v>0</v>
      </c>
      <c r="W111" s="125">
        <f t="shared" ca="1" si="445"/>
        <v>0</v>
      </c>
      <c r="X111" s="37"/>
      <c r="Y111" s="125">
        <f ca="1">CONVERT(INDEX(OFFSET('Measure Inputs'!$AC$7,,,InputRows),$C111),'Measure Inputs'!$AC$6,Y$8)*$L111</f>
        <v>0</v>
      </c>
      <c r="Z111" s="125">
        <f t="shared" ca="1" si="446"/>
        <v>0</v>
      </c>
      <c r="AA111" s="125">
        <f t="shared" ca="1" si="447"/>
        <v>0</v>
      </c>
      <c r="AB111" s="37"/>
      <c r="AC111" s="125">
        <f ca="1">CONVERT(INDEX(OFFSET('Measure Inputs'!$AE$7,,,InputRows),$C111),'Measure Inputs'!$AE$6,AC$8)*$L111</f>
        <v>0</v>
      </c>
      <c r="AD111" s="125">
        <f t="shared" ca="1" si="448"/>
        <v>0</v>
      </c>
      <c r="AE111" s="125">
        <f t="shared" ca="1" si="449"/>
        <v>0</v>
      </c>
      <c r="AF111" s="37"/>
      <c r="AG111" s="96">
        <f ca="1">INDEX(OFFSET('Measure Inputs'!$R$7,,,InputRows),$C111)</f>
        <v>13</v>
      </c>
      <c r="AH111" s="96">
        <f ca="1">INDEX(OFFSET('Measure Inputs'!$S$7,,,InputRows),$C111)</f>
        <v>0</v>
      </c>
      <c r="AI111" s="96">
        <f t="shared" ca="1" si="450"/>
        <v>0</v>
      </c>
      <c r="AJ111" s="99">
        <f ca="1">INDEX(OFFSET('Measure Inputs'!$T$7,,,InputRows),$C111)*$L111*$N111*$O111</f>
        <v>0</v>
      </c>
      <c r="AK111" s="99">
        <f ca="1">INDEX(OFFSET('Measure Inputs'!$U$7,,,InputRows),$C111)*$L111*$N111*$O111</f>
        <v>0</v>
      </c>
      <c r="AL111" s="99">
        <f ca="1">INDEX(OFFSET('Measure Inputs'!$V$7,,,InputRows),$C111)*$L111*$N111*$O111</f>
        <v>0</v>
      </c>
      <c r="AM111" s="99">
        <f ca="1">INDEX(OFFSET('Measure Inputs'!$W$7,,,InputRows),$C111)*$L111*$N111*$O111</f>
        <v>0</v>
      </c>
      <c r="AN111" s="99">
        <f ca="1">INDEX(OFFSET('Measure Inputs'!$X$7,,,InputRows),$C111)*$L111</f>
        <v>0</v>
      </c>
      <c r="AO111" s="99"/>
      <c r="AP111" s="99">
        <f t="shared" ca="1" si="451"/>
        <v>0</v>
      </c>
      <c r="AQ111" s="37"/>
      <c r="AR111" s="99">
        <f ca="1">SUMPRODUCT(--($CX$9:$EX$9=$H111)*$AJ111,'General Inputs'!$K$40:$BK$40)+SUMPRODUCT(--($CX$9:$EX$9=$H111+$AH111)*-$AK111,'General Inputs'!$K$43:$BK$43)</f>
        <v>0</v>
      </c>
      <c r="AS111" s="99">
        <f ca="1">CONVERT(SUMPRODUCT($CX111:$EX111,'General Inputs'!$K$29:$BK$29,'General Inputs'!$K$40:$BK$40)*$M111,$Q$8,'General Inputs'!$E$17)</f>
        <v>0</v>
      </c>
      <c r="AT111" s="99">
        <f ca="1">SUMPRODUCT(--($CX$9:$EX$9=$H111)*$AN111,'General Inputs'!$K$40:$BK$40)</f>
        <v>0</v>
      </c>
      <c r="AU111" s="99">
        <f>SUMPRODUCT(--($CX$9:$EX$9=$H111)*$AO111,'General Inputs'!$K$40:$BK$40)</f>
        <v>0</v>
      </c>
      <c r="AV111" s="99">
        <f ca="1">CONVERT(SUMPRODUCT($CX111:$EX111,'General Inputs'!$K$40:$BK$40,OFFSET('General Inputs'!$K$34:$BK$34,MATCH($D111,'General Inputs'!$J$34:$J$35,0)-1,)),$Q$8,'General Inputs'!$G$32)</f>
        <v>0</v>
      </c>
      <c r="AW111" s="99">
        <f ca="1">CONVERT(SUMPRODUCT($CX111:$EX111,'General Inputs'!$K$27:$BK$27,'General Inputs'!$K$40:$BK$40)*$M111,$Q$8,'General Inputs'!$E$17)</f>
        <v>0</v>
      </c>
      <c r="AX111" s="99">
        <f ca="1">CONVERT(SUMPRODUCT($EZ111:$GZ111,'General Inputs'!$K$28:$BK$28,'General Inputs'!$K$40:$BK$40)*$M111,$Q$8,'General Inputs'!$E$17)</f>
        <v>0</v>
      </c>
      <c r="AY111" s="97">
        <f ca="1">SUMPRODUCT($CX111:$EX111,'General Inputs'!$K$40:$BK$40)</f>
        <v>0</v>
      </c>
      <c r="AZ111" s="37"/>
      <c r="BA111" s="99">
        <f t="shared" ca="1" si="452"/>
        <v>0</v>
      </c>
      <c r="BB111" s="101" t="e">
        <f t="shared" ca="1" si="453"/>
        <v>#DIV/0!</v>
      </c>
      <c r="BC111" s="99">
        <f t="shared" ca="1" si="484"/>
        <v>0</v>
      </c>
      <c r="BD111" s="99">
        <f t="shared" ca="1" si="485"/>
        <v>0</v>
      </c>
      <c r="BE111" s="99">
        <f t="shared" ca="1" si="454"/>
        <v>0</v>
      </c>
      <c r="BF111" s="99">
        <f t="shared" ca="1" si="430"/>
        <v>0</v>
      </c>
      <c r="BG111" s="99">
        <f t="shared" si="455"/>
        <v>0</v>
      </c>
      <c r="BH111" s="99">
        <f t="shared" ca="1" si="456"/>
        <v>0</v>
      </c>
      <c r="BI111" s="37"/>
      <c r="BJ111" s="99">
        <f t="shared" ca="1" si="457"/>
        <v>0</v>
      </c>
      <c r="BK111" s="101" t="e">
        <f t="shared" ca="1" si="458"/>
        <v>#DIV/0!</v>
      </c>
      <c r="BL111" s="99">
        <f t="shared" ca="1" si="486"/>
        <v>0</v>
      </c>
      <c r="BM111" s="99">
        <f t="shared" ca="1" si="429"/>
        <v>0</v>
      </c>
      <c r="BN111" s="99">
        <f t="shared" ca="1" si="459"/>
        <v>0</v>
      </c>
      <c r="BO111" s="99">
        <f t="shared" ca="1" si="460"/>
        <v>0</v>
      </c>
      <c r="BP111" s="99">
        <f t="shared" ca="1" si="461"/>
        <v>0</v>
      </c>
      <c r="BQ111" s="99">
        <f t="shared" si="462"/>
        <v>0</v>
      </c>
      <c r="BR111" s="99">
        <f t="shared" ca="1" si="463"/>
        <v>0</v>
      </c>
      <c r="BS111" s="37"/>
      <c r="BT111" s="99">
        <f t="shared" ca="1" si="464"/>
        <v>0</v>
      </c>
      <c r="BU111" s="101" t="e">
        <f t="shared" ca="1" si="465"/>
        <v>#DIV/0!</v>
      </c>
      <c r="BV111" s="101" t="e">
        <f t="shared" ca="1" si="466"/>
        <v>#DIV/0!</v>
      </c>
      <c r="BW111" s="99">
        <f t="shared" ca="1" si="487"/>
        <v>0</v>
      </c>
      <c r="BX111" s="99">
        <f t="shared" ca="1" si="488"/>
        <v>0</v>
      </c>
      <c r="BY111" s="99">
        <f t="shared" ca="1" si="467"/>
        <v>0</v>
      </c>
      <c r="BZ111" s="99">
        <f t="shared" ca="1" si="468"/>
        <v>0</v>
      </c>
      <c r="CA111" s="99">
        <f t="shared" ca="1" si="469"/>
        <v>0</v>
      </c>
      <c r="CB111" s="37"/>
      <c r="CC111" s="99">
        <f t="shared" ca="1" si="470"/>
        <v>0</v>
      </c>
      <c r="CD111" s="101" t="e">
        <f t="shared" ca="1" si="471"/>
        <v>#DIV/0!</v>
      </c>
      <c r="CE111" s="102" t="e">
        <f t="shared" ca="1" si="472"/>
        <v>#DIV/0!</v>
      </c>
      <c r="CF111" s="99">
        <f t="shared" ca="1" si="489"/>
        <v>0</v>
      </c>
      <c r="CG111" s="99">
        <f t="shared" ca="1" si="490"/>
        <v>0</v>
      </c>
      <c r="CH111" s="99">
        <f t="shared" ca="1" si="473"/>
        <v>0</v>
      </c>
      <c r="CI111" s="99">
        <f t="shared" ca="1" si="474"/>
        <v>0</v>
      </c>
      <c r="CJ111" s="99">
        <f t="shared" ca="1" si="475"/>
        <v>0</v>
      </c>
      <c r="CK111" s="99">
        <f t="shared" si="476"/>
        <v>0</v>
      </c>
      <c r="CL111" s="37"/>
      <c r="CM111" s="99">
        <f t="shared" ca="1" si="477"/>
        <v>0</v>
      </c>
      <c r="CN111" s="101" t="e">
        <f t="shared" ca="1" si="478"/>
        <v>#DIV/0!</v>
      </c>
      <c r="CO111" s="126"/>
      <c r="CP111" s="99">
        <f t="shared" ca="1" si="491"/>
        <v>0</v>
      </c>
      <c r="CQ111" s="99">
        <f t="shared" ca="1" si="492"/>
        <v>0</v>
      </c>
      <c r="CR111" s="99">
        <f t="shared" ca="1" si="479"/>
        <v>0</v>
      </c>
      <c r="CS111" s="99">
        <f t="shared" ca="1" si="480"/>
        <v>0</v>
      </c>
      <c r="CT111" s="99">
        <f t="shared" ca="1" si="481"/>
        <v>0</v>
      </c>
      <c r="CU111" s="99">
        <f t="shared" ca="1" si="482"/>
        <v>0</v>
      </c>
      <c r="CV111" s="99">
        <f t="shared" si="483"/>
        <v>0</v>
      </c>
      <c r="CW111" s="37"/>
      <c r="CX111" s="48">
        <f t="shared" ca="1" si="497"/>
        <v>0</v>
      </c>
      <c r="CY111" s="48">
        <f t="shared" ca="1" si="497"/>
        <v>0</v>
      </c>
      <c r="CZ111" s="48">
        <f t="shared" ca="1" si="497"/>
        <v>0</v>
      </c>
      <c r="DA111" s="48">
        <f t="shared" ca="1" si="497"/>
        <v>0</v>
      </c>
      <c r="DB111" s="48">
        <f t="shared" ca="1" si="497"/>
        <v>0</v>
      </c>
      <c r="DC111" s="48">
        <f t="shared" ca="1" si="497"/>
        <v>0</v>
      </c>
      <c r="DD111" s="48">
        <f t="shared" ca="1" si="497"/>
        <v>0</v>
      </c>
      <c r="DE111" s="48">
        <f t="shared" ca="1" si="497"/>
        <v>0</v>
      </c>
      <c r="DF111" s="48">
        <f t="shared" ca="1" si="497"/>
        <v>0</v>
      </c>
      <c r="DG111" s="48">
        <f t="shared" ca="1" si="497"/>
        <v>0</v>
      </c>
      <c r="DH111" s="48">
        <f t="shared" ca="1" si="497"/>
        <v>0</v>
      </c>
      <c r="DI111" s="48">
        <f t="shared" ca="1" si="497"/>
        <v>0</v>
      </c>
      <c r="DJ111" s="48">
        <f t="shared" ca="1" si="497"/>
        <v>0</v>
      </c>
      <c r="DK111" s="48">
        <f t="shared" ca="1" si="497"/>
        <v>0</v>
      </c>
      <c r="DL111" s="48">
        <f t="shared" ca="1" si="497"/>
        <v>0</v>
      </c>
      <c r="DM111" s="48">
        <f t="shared" ca="1" si="497"/>
        <v>0</v>
      </c>
      <c r="DN111" s="48">
        <f t="shared" ca="1" si="501"/>
        <v>0</v>
      </c>
      <c r="DO111" s="48">
        <f t="shared" ca="1" si="501"/>
        <v>0</v>
      </c>
      <c r="DP111" s="48">
        <f t="shared" ca="1" si="501"/>
        <v>0</v>
      </c>
      <c r="DQ111" s="48">
        <f t="shared" ca="1" si="501"/>
        <v>0</v>
      </c>
      <c r="DR111" s="48">
        <f t="shared" ca="1" si="501"/>
        <v>0</v>
      </c>
      <c r="DS111" s="48">
        <f t="shared" ca="1" si="501"/>
        <v>0</v>
      </c>
      <c r="DT111" s="48">
        <f t="shared" ca="1" si="501"/>
        <v>0</v>
      </c>
      <c r="DU111" s="48">
        <f t="shared" ca="1" si="501"/>
        <v>0</v>
      </c>
      <c r="DV111" s="48">
        <f t="shared" ca="1" si="501"/>
        <v>0</v>
      </c>
      <c r="DW111" s="48">
        <f t="shared" ca="1" si="501"/>
        <v>0</v>
      </c>
      <c r="DX111" s="48">
        <f t="shared" ca="1" si="501"/>
        <v>0</v>
      </c>
      <c r="DY111" s="48">
        <f t="shared" ca="1" si="501"/>
        <v>0</v>
      </c>
      <c r="DZ111" s="48">
        <f t="shared" ca="1" si="501"/>
        <v>0</v>
      </c>
      <c r="EA111" s="48">
        <f t="shared" ca="1" si="501"/>
        <v>0</v>
      </c>
      <c r="EB111" s="48">
        <f t="shared" ca="1" si="501"/>
        <v>0</v>
      </c>
      <c r="EC111" s="48">
        <f t="shared" ca="1" si="498"/>
        <v>0</v>
      </c>
      <c r="ED111" s="48">
        <f t="shared" ca="1" si="498"/>
        <v>0</v>
      </c>
      <c r="EE111" s="48">
        <f t="shared" ca="1" si="498"/>
        <v>0</v>
      </c>
      <c r="EF111" s="48">
        <f t="shared" ca="1" si="498"/>
        <v>0</v>
      </c>
      <c r="EG111" s="48">
        <f t="shared" ca="1" si="498"/>
        <v>0</v>
      </c>
      <c r="EH111" s="48">
        <f t="shared" ca="1" si="498"/>
        <v>0</v>
      </c>
      <c r="EI111" s="48">
        <f t="shared" ca="1" si="498"/>
        <v>0</v>
      </c>
      <c r="EJ111" s="48">
        <f t="shared" ca="1" si="498"/>
        <v>0</v>
      </c>
      <c r="EK111" s="48">
        <f t="shared" ca="1" si="498"/>
        <v>0</v>
      </c>
      <c r="EL111" s="48">
        <f t="shared" ca="1" si="498"/>
        <v>0</v>
      </c>
      <c r="EM111" s="48">
        <f t="shared" ca="1" si="498"/>
        <v>0</v>
      </c>
      <c r="EN111" s="48">
        <f t="shared" ca="1" si="498"/>
        <v>0</v>
      </c>
      <c r="EO111" s="48">
        <f t="shared" ca="1" si="498"/>
        <v>0</v>
      </c>
      <c r="EP111" s="48">
        <f t="shared" ca="1" si="498"/>
        <v>0</v>
      </c>
      <c r="EQ111" s="48">
        <f t="shared" ca="1" si="495"/>
        <v>0</v>
      </c>
      <c r="ER111" s="48">
        <f t="shared" ca="1" si="495"/>
        <v>0</v>
      </c>
      <c r="ES111" s="48">
        <f t="shared" ca="1" si="493"/>
        <v>0</v>
      </c>
      <c r="ET111" s="48">
        <f t="shared" ca="1" si="493"/>
        <v>0</v>
      </c>
      <c r="EU111" s="48">
        <f t="shared" ca="1" si="493"/>
        <v>0</v>
      </c>
      <c r="EV111" s="48">
        <f t="shared" ca="1" si="493"/>
        <v>0</v>
      </c>
      <c r="EW111" s="48">
        <f t="shared" ca="1" si="493"/>
        <v>0</v>
      </c>
      <c r="EX111" s="48">
        <f t="shared" ca="1" si="493"/>
        <v>0</v>
      </c>
      <c r="EY111" s="68"/>
      <c r="EZ111" s="48">
        <f t="shared" ca="1" si="499"/>
        <v>0</v>
      </c>
      <c r="FA111" s="48">
        <f t="shared" ca="1" si="499"/>
        <v>0</v>
      </c>
      <c r="FB111" s="48">
        <f t="shared" ca="1" si="499"/>
        <v>0</v>
      </c>
      <c r="FC111" s="48">
        <f t="shared" ca="1" si="499"/>
        <v>0</v>
      </c>
      <c r="FD111" s="48">
        <f t="shared" ca="1" si="499"/>
        <v>0</v>
      </c>
      <c r="FE111" s="48">
        <f t="shared" ca="1" si="499"/>
        <v>0</v>
      </c>
      <c r="FF111" s="48">
        <f t="shared" ca="1" si="499"/>
        <v>0</v>
      </c>
      <c r="FG111" s="48">
        <f t="shared" ca="1" si="499"/>
        <v>0</v>
      </c>
      <c r="FH111" s="48">
        <f t="shared" ca="1" si="499"/>
        <v>0</v>
      </c>
      <c r="FI111" s="48">
        <f t="shared" ca="1" si="499"/>
        <v>0</v>
      </c>
      <c r="FJ111" s="48">
        <f t="shared" ca="1" si="499"/>
        <v>0</v>
      </c>
      <c r="FK111" s="48">
        <f t="shared" ca="1" si="499"/>
        <v>0</v>
      </c>
      <c r="FL111" s="48">
        <f t="shared" ca="1" si="499"/>
        <v>0</v>
      </c>
      <c r="FM111" s="48">
        <f t="shared" ca="1" si="499"/>
        <v>0</v>
      </c>
      <c r="FN111" s="48">
        <f t="shared" ca="1" si="499"/>
        <v>0</v>
      </c>
      <c r="FO111" s="48">
        <f t="shared" ca="1" si="499"/>
        <v>0</v>
      </c>
      <c r="FP111" s="48">
        <f t="shared" ca="1" si="502"/>
        <v>0</v>
      </c>
      <c r="FQ111" s="48">
        <f t="shared" ca="1" si="502"/>
        <v>0</v>
      </c>
      <c r="FR111" s="48">
        <f t="shared" ca="1" si="502"/>
        <v>0</v>
      </c>
      <c r="FS111" s="48">
        <f t="shared" ca="1" si="502"/>
        <v>0</v>
      </c>
      <c r="FT111" s="48">
        <f t="shared" ca="1" si="502"/>
        <v>0</v>
      </c>
      <c r="FU111" s="48">
        <f t="shared" ca="1" si="502"/>
        <v>0</v>
      </c>
      <c r="FV111" s="48">
        <f t="shared" ca="1" si="502"/>
        <v>0</v>
      </c>
      <c r="FW111" s="48">
        <f t="shared" ca="1" si="502"/>
        <v>0</v>
      </c>
      <c r="FX111" s="48">
        <f t="shared" ca="1" si="502"/>
        <v>0</v>
      </c>
      <c r="FY111" s="48">
        <f t="shared" ca="1" si="502"/>
        <v>0</v>
      </c>
      <c r="FZ111" s="48">
        <f t="shared" ca="1" si="502"/>
        <v>0</v>
      </c>
      <c r="GA111" s="48">
        <f t="shared" ca="1" si="502"/>
        <v>0</v>
      </c>
      <c r="GB111" s="48">
        <f t="shared" ca="1" si="502"/>
        <v>0</v>
      </c>
      <c r="GC111" s="48">
        <f t="shared" ca="1" si="502"/>
        <v>0</v>
      </c>
      <c r="GD111" s="48">
        <f t="shared" ca="1" si="502"/>
        <v>0</v>
      </c>
      <c r="GE111" s="48">
        <f t="shared" ca="1" si="500"/>
        <v>0</v>
      </c>
      <c r="GF111" s="48">
        <f t="shared" ca="1" si="500"/>
        <v>0</v>
      </c>
      <c r="GG111" s="48">
        <f t="shared" ca="1" si="500"/>
        <v>0</v>
      </c>
      <c r="GH111" s="48">
        <f t="shared" ca="1" si="500"/>
        <v>0</v>
      </c>
      <c r="GI111" s="48">
        <f t="shared" ca="1" si="500"/>
        <v>0</v>
      </c>
      <c r="GJ111" s="48">
        <f t="shared" ca="1" si="500"/>
        <v>0</v>
      </c>
      <c r="GK111" s="48">
        <f t="shared" ca="1" si="500"/>
        <v>0</v>
      </c>
      <c r="GL111" s="48">
        <f t="shared" ca="1" si="500"/>
        <v>0</v>
      </c>
      <c r="GM111" s="48">
        <f t="shared" ca="1" si="500"/>
        <v>0</v>
      </c>
      <c r="GN111" s="48">
        <f t="shared" ca="1" si="500"/>
        <v>0</v>
      </c>
      <c r="GO111" s="48">
        <f t="shared" ca="1" si="500"/>
        <v>0</v>
      </c>
      <c r="GP111" s="48">
        <f t="shared" ca="1" si="500"/>
        <v>0</v>
      </c>
      <c r="GQ111" s="48">
        <f t="shared" ca="1" si="500"/>
        <v>0</v>
      </c>
      <c r="GR111" s="48">
        <f t="shared" ca="1" si="500"/>
        <v>0</v>
      </c>
      <c r="GS111" s="48">
        <f t="shared" ca="1" si="496"/>
        <v>0</v>
      </c>
      <c r="GT111" s="48">
        <f t="shared" ca="1" si="496"/>
        <v>0</v>
      </c>
      <c r="GU111" s="48">
        <f t="shared" ca="1" si="494"/>
        <v>0</v>
      </c>
      <c r="GV111" s="48">
        <f t="shared" ca="1" si="494"/>
        <v>0</v>
      </c>
      <c r="GW111" s="48">
        <f t="shared" ca="1" si="494"/>
        <v>0</v>
      </c>
      <c r="GX111" s="48">
        <f t="shared" ca="1" si="494"/>
        <v>0</v>
      </c>
      <c r="GY111" s="48">
        <f t="shared" ca="1" si="494"/>
        <v>0</v>
      </c>
      <c r="GZ111" s="48">
        <f t="shared" ca="1" si="494"/>
        <v>0</v>
      </c>
      <c r="HA111" s="68"/>
    </row>
    <row r="112" spans="1:240" ht="14.45" customHeight="1">
      <c r="B112" s="50" t="str">
        <f t="shared" si="441"/>
        <v>C&amp;I_C&amp;I Prescriptive_Motors_ODC Motor_2017_Actual</v>
      </c>
      <c r="C112" s="50">
        <f>INDEX('Measure Inputs'!$D:$D,MATCH($B112,'Measure Inputs'!$B:$B,0))</f>
        <v>76</v>
      </c>
      <c r="D112" s="51" t="str">
        <f>'Measure Inputs'!G82</f>
        <v>C&amp;I</v>
      </c>
      <c r="E112" s="51" t="str">
        <f>'Measure Inputs'!H82</f>
        <v>C&amp;I Prescriptive</v>
      </c>
      <c r="F112" s="51" t="str">
        <f>'Measure Inputs'!I82</f>
        <v>Motors</v>
      </c>
      <c r="G112" s="51" t="str">
        <f>'Measure Inputs'!J82</f>
        <v>ODC Motor</v>
      </c>
      <c r="H112" s="51">
        <f>'Measure Inputs'!K82</f>
        <v>2017</v>
      </c>
      <c r="I112" s="51" t="str">
        <f>'Measure Inputs'!L82</f>
        <v>Actual</v>
      </c>
      <c r="J112" s="37"/>
      <c r="K112" s="98" t="str">
        <f ca="1">INDEX(OFFSET('Measure Inputs'!$O$7,,,InputRows),$C112)</f>
        <v>Units</v>
      </c>
      <c r="L112" s="38">
        <f ca="1">INDEX(OFFSET('Measure Inputs'!$Q$7,,,InputRows),$C112)</f>
        <v>0</v>
      </c>
      <c r="M112" s="165">
        <f>INDEX('General Inputs'!$E$14:$E$15,MATCH(D112,'General Inputs'!$D$14:$D$15,0))</f>
        <v>1.0469999999999999</v>
      </c>
      <c r="N112" s="54">
        <f ca="1">INDEX(OFFSET('Measure Inputs'!$Y$7,,,InputRows),$C112)</f>
        <v>1</v>
      </c>
      <c r="O112" s="54">
        <f ca="1">INDEX(OFFSET('Measure Inputs'!$Z$7,,,InputRows),$C112)</f>
        <v>1</v>
      </c>
      <c r="P112" s="37"/>
      <c r="Q112" s="125">
        <f ca="1">CONVERT(INDEX(OFFSET('Measure Inputs'!$AB$7,,,InputRows),$C112),'Measure Inputs'!$AB$6,Q$8)*$L112</f>
        <v>0</v>
      </c>
      <c r="R112" s="125">
        <f t="shared" ca="1" si="442"/>
        <v>0</v>
      </c>
      <c r="S112" s="125">
        <f t="shared" ca="1" si="443"/>
        <v>0</v>
      </c>
      <c r="T112" s="37"/>
      <c r="U112" s="125">
        <f ca="1">CONVERT(INDEX(OFFSET('Measure Inputs'!$AD$7,,,InputRows),$C112),'Measure Inputs'!$AD$6,U$8)*$L112</f>
        <v>0</v>
      </c>
      <c r="V112" s="125">
        <f t="shared" ca="1" si="444"/>
        <v>0</v>
      </c>
      <c r="W112" s="125">
        <f t="shared" ca="1" si="445"/>
        <v>0</v>
      </c>
      <c r="X112" s="37"/>
      <c r="Y112" s="125">
        <f ca="1">CONVERT(INDEX(OFFSET('Measure Inputs'!$AC$7,,,InputRows),$C112),'Measure Inputs'!$AC$6,Y$8)*$L112</f>
        <v>0</v>
      </c>
      <c r="Z112" s="125">
        <f t="shared" ca="1" si="446"/>
        <v>0</v>
      </c>
      <c r="AA112" s="125">
        <f t="shared" ca="1" si="447"/>
        <v>0</v>
      </c>
      <c r="AB112" s="37"/>
      <c r="AC112" s="125">
        <f ca="1">CONVERT(INDEX(OFFSET('Measure Inputs'!$AE$7,,,InputRows),$C112),'Measure Inputs'!$AE$6,AC$8)*$L112</f>
        <v>0</v>
      </c>
      <c r="AD112" s="125">
        <f t="shared" ca="1" si="448"/>
        <v>0</v>
      </c>
      <c r="AE112" s="125">
        <f t="shared" ca="1" si="449"/>
        <v>0</v>
      </c>
      <c r="AF112" s="37"/>
      <c r="AG112" s="96">
        <f ca="1">INDEX(OFFSET('Measure Inputs'!$R$7,,,InputRows),$C112)</f>
        <v>15</v>
      </c>
      <c r="AH112" s="96">
        <f ca="1">INDEX(OFFSET('Measure Inputs'!$S$7,,,InputRows),$C112)</f>
        <v>0</v>
      </c>
      <c r="AI112" s="96">
        <f t="shared" ca="1" si="450"/>
        <v>0</v>
      </c>
      <c r="AJ112" s="99">
        <f ca="1">INDEX(OFFSET('Measure Inputs'!$T$7,,,InputRows),$C112)*$L112*$N112*$O112</f>
        <v>0</v>
      </c>
      <c r="AK112" s="99">
        <f ca="1">INDEX(OFFSET('Measure Inputs'!$U$7,,,InputRows),$C112)*$L112*$N112*$O112</f>
        <v>0</v>
      </c>
      <c r="AL112" s="99">
        <f ca="1">INDEX(OFFSET('Measure Inputs'!$V$7,,,InputRows),$C112)*$L112*$N112*$O112</f>
        <v>0</v>
      </c>
      <c r="AM112" s="99">
        <f ca="1">INDEX(OFFSET('Measure Inputs'!$W$7,,,InputRows),$C112)*$L112*$N112*$O112</f>
        <v>0</v>
      </c>
      <c r="AN112" s="99">
        <f ca="1">INDEX(OFFSET('Measure Inputs'!$X$7,,,InputRows),$C112)*$L112</f>
        <v>0</v>
      </c>
      <c r="AO112" s="99"/>
      <c r="AP112" s="99">
        <f t="shared" ca="1" si="451"/>
        <v>0</v>
      </c>
      <c r="AQ112" s="37"/>
      <c r="AR112" s="99">
        <f ca="1">SUMPRODUCT(--($CX$9:$EX$9=$H112)*$AJ112,'General Inputs'!$K$40:$BK$40)+SUMPRODUCT(--($CX$9:$EX$9=$H112+$AH112)*-$AK112,'General Inputs'!$K$43:$BK$43)</f>
        <v>0</v>
      </c>
      <c r="AS112" s="99">
        <f ca="1">CONVERT(SUMPRODUCT($CX112:$EX112,'General Inputs'!$K$29:$BK$29,'General Inputs'!$K$40:$BK$40)*$M112,$Q$8,'General Inputs'!$E$17)</f>
        <v>0</v>
      </c>
      <c r="AT112" s="99">
        <f ca="1">SUMPRODUCT(--($CX$9:$EX$9=$H112)*$AN112,'General Inputs'!$K$40:$BK$40)</f>
        <v>0</v>
      </c>
      <c r="AU112" s="99">
        <f>SUMPRODUCT(--($CX$9:$EX$9=$H112)*$AO112,'General Inputs'!$K$40:$BK$40)</f>
        <v>0</v>
      </c>
      <c r="AV112" s="99">
        <f ca="1">CONVERT(SUMPRODUCT($CX112:$EX112,'General Inputs'!$K$40:$BK$40,OFFSET('General Inputs'!$K$34:$BK$34,MATCH($D112,'General Inputs'!$J$34:$J$35,0)-1,)),$Q$8,'General Inputs'!$G$32)</f>
        <v>0</v>
      </c>
      <c r="AW112" s="99">
        <f ca="1">CONVERT(SUMPRODUCT($CX112:$EX112,'General Inputs'!$K$27:$BK$27,'General Inputs'!$K$40:$BK$40)*$M112,$Q$8,'General Inputs'!$E$17)</f>
        <v>0</v>
      </c>
      <c r="AX112" s="99">
        <f ca="1">CONVERT(SUMPRODUCT($EZ112:$GZ112,'General Inputs'!$K$28:$BK$28,'General Inputs'!$K$40:$BK$40)*$M112,$Q$8,'General Inputs'!$E$17)</f>
        <v>0</v>
      </c>
      <c r="AY112" s="97">
        <f ca="1">SUMPRODUCT($CX112:$EX112,'General Inputs'!$K$40:$BK$40)</f>
        <v>0</v>
      </c>
      <c r="AZ112" s="37"/>
      <c r="BA112" s="99">
        <f t="shared" ca="1" si="452"/>
        <v>0</v>
      </c>
      <c r="BB112" s="101" t="e">
        <f t="shared" ca="1" si="453"/>
        <v>#DIV/0!</v>
      </c>
      <c r="BC112" s="99">
        <f t="shared" ca="1" si="484"/>
        <v>0</v>
      </c>
      <c r="BD112" s="99">
        <f t="shared" ca="1" si="485"/>
        <v>0</v>
      </c>
      <c r="BE112" s="99">
        <f t="shared" ca="1" si="454"/>
        <v>0</v>
      </c>
      <c r="BF112" s="99">
        <f t="shared" ca="1" si="430"/>
        <v>0</v>
      </c>
      <c r="BG112" s="99">
        <f t="shared" si="455"/>
        <v>0</v>
      </c>
      <c r="BH112" s="99">
        <f t="shared" ca="1" si="456"/>
        <v>0</v>
      </c>
      <c r="BI112" s="37"/>
      <c r="BJ112" s="99">
        <f t="shared" ca="1" si="457"/>
        <v>0</v>
      </c>
      <c r="BK112" s="101" t="e">
        <f t="shared" ca="1" si="458"/>
        <v>#DIV/0!</v>
      </c>
      <c r="BL112" s="99">
        <f t="shared" ca="1" si="486"/>
        <v>0</v>
      </c>
      <c r="BM112" s="99">
        <f t="shared" ca="1" si="429"/>
        <v>0</v>
      </c>
      <c r="BN112" s="99">
        <f t="shared" ca="1" si="459"/>
        <v>0</v>
      </c>
      <c r="BO112" s="99">
        <f t="shared" ca="1" si="460"/>
        <v>0</v>
      </c>
      <c r="BP112" s="99">
        <f t="shared" ca="1" si="461"/>
        <v>0</v>
      </c>
      <c r="BQ112" s="99">
        <f t="shared" si="462"/>
        <v>0</v>
      </c>
      <c r="BR112" s="99">
        <f t="shared" ca="1" si="463"/>
        <v>0</v>
      </c>
      <c r="BS112" s="37"/>
      <c r="BT112" s="99">
        <f t="shared" ca="1" si="464"/>
        <v>0</v>
      </c>
      <c r="BU112" s="101" t="e">
        <f t="shared" ca="1" si="465"/>
        <v>#DIV/0!</v>
      </c>
      <c r="BV112" s="101" t="e">
        <f t="shared" ca="1" si="466"/>
        <v>#DIV/0!</v>
      </c>
      <c r="BW112" s="99">
        <f t="shared" ca="1" si="487"/>
        <v>0</v>
      </c>
      <c r="BX112" s="99">
        <f t="shared" ca="1" si="488"/>
        <v>0</v>
      </c>
      <c r="BY112" s="99">
        <f t="shared" ca="1" si="467"/>
        <v>0</v>
      </c>
      <c r="BZ112" s="99">
        <f t="shared" ca="1" si="468"/>
        <v>0</v>
      </c>
      <c r="CA112" s="99">
        <f t="shared" ca="1" si="469"/>
        <v>0</v>
      </c>
      <c r="CB112" s="37"/>
      <c r="CC112" s="99">
        <f t="shared" ca="1" si="470"/>
        <v>0</v>
      </c>
      <c r="CD112" s="101" t="e">
        <f t="shared" ca="1" si="471"/>
        <v>#DIV/0!</v>
      </c>
      <c r="CE112" s="102" t="e">
        <f t="shared" ca="1" si="472"/>
        <v>#DIV/0!</v>
      </c>
      <c r="CF112" s="99">
        <f t="shared" ca="1" si="489"/>
        <v>0</v>
      </c>
      <c r="CG112" s="99">
        <f t="shared" ca="1" si="490"/>
        <v>0</v>
      </c>
      <c r="CH112" s="99">
        <f t="shared" ca="1" si="473"/>
        <v>0</v>
      </c>
      <c r="CI112" s="99">
        <f t="shared" ca="1" si="474"/>
        <v>0</v>
      </c>
      <c r="CJ112" s="99">
        <f t="shared" ca="1" si="475"/>
        <v>0</v>
      </c>
      <c r="CK112" s="99">
        <f t="shared" si="476"/>
        <v>0</v>
      </c>
      <c r="CL112" s="37"/>
      <c r="CM112" s="99">
        <f t="shared" ca="1" si="477"/>
        <v>0</v>
      </c>
      <c r="CN112" s="101" t="e">
        <f t="shared" ca="1" si="478"/>
        <v>#DIV/0!</v>
      </c>
      <c r="CO112" s="126"/>
      <c r="CP112" s="99">
        <f t="shared" ca="1" si="491"/>
        <v>0</v>
      </c>
      <c r="CQ112" s="99">
        <f t="shared" ca="1" si="492"/>
        <v>0</v>
      </c>
      <c r="CR112" s="99">
        <f t="shared" ca="1" si="479"/>
        <v>0</v>
      </c>
      <c r="CS112" s="99">
        <f t="shared" ca="1" si="480"/>
        <v>0</v>
      </c>
      <c r="CT112" s="99">
        <f t="shared" ca="1" si="481"/>
        <v>0</v>
      </c>
      <c r="CU112" s="99">
        <f t="shared" ca="1" si="482"/>
        <v>0</v>
      </c>
      <c r="CV112" s="99">
        <f t="shared" si="483"/>
        <v>0</v>
      </c>
      <c r="CW112" s="37"/>
      <c r="CX112" s="48">
        <f t="shared" ca="1" si="497"/>
        <v>0</v>
      </c>
      <c r="CY112" s="48">
        <f t="shared" ca="1" si="497"/>
        <v>0</v>
      </c>
      <c r="CZ112" s="48">
        <f t="shared" ca="1" si="497"/>
        <v>0</v>
      </c>
      <c r="DA112" s="48">
        <f t="shared" ca="1" si="497"/>
        <v>0</v>
      </c>
      <c r="DB112" s="48">
        <f t="shared" ca="1" si="497"/>
        <v>0</v>
      </c>
      <c r="DC112" s="48">
        <f t="shared" ca="1" si="497"/>
        <v>0</v>
      </c>
      <c r="DD112" s="48">
        <f t="shared" ca="1" si="497"/>
        <v>0</v>
      </c>
      <c r="DE112" s="48">
        <f t="shared" ca="1" si="497"/>
        <v>0</v>
      </c>
      <c r="DF112" s="48">
        <f t="shared" ca="1" si="497"/>
        <v>0</v>
      </c>
      <c r="DG112" s="48">
        <f t="shared" ca="1" si="497"/>
        <v>0</v>
      </c>
      <c r="DH112" s="48">
        <f t="shared" ca="1" si="497"/>
        <v>0</v>
      </c>
      <c r="DI112" s="48">
        <f t="shared" ca="1" si="497"/>
        <v>0</v>
      </c>
      <c r="DJ112" s="48">
        <f t="shared" ca="1" si="497"/>
        <v>0</v>
      </c>
      <c r="DK112" s="48">
        <f t="shared" ca="1" si="497"/>
        <v>0</v>
      </c>
      <c r="DL112" s="48">
        <f t="shared" ca="1" si="497"/>
        <v>0</v>
      </c>
      <c r="DM112" s="48">
        <f t="shared" ca="1" si="497"/>
        <v>0</v>
      </c>
      <c r="DN112" s="48">
        <f t="shared" ca="1" si="501"/>
        <v>0</v>
      </c>
      <c r="DO112" s="48">
        <f t="shared" ca="1" si="501"/>
        <v>0</v>
      </c>
      <c r="DP112" s="48">
        <f t="shared" ca="1" si="501"/>
        <v>0</v>
      </c>
      <c r="DQ112" s="48">
        <f t="shared" ca="1" si="501"/>
        <v>0</v>
      </c>
      <c r="DR112" s="48">
        <f t="shared" ca="1" si="501"/>
        <v>0</v>
      </c>
      <c r="DS112" s="48">
        <f t="shared" ca="1" si="501"/>
        <v>0</v>
      </c>
      <c r="DT112" s="48">
        <f t="shared" ca="1" si="501"/>
        <v>0</v>
      </c>
      <c r="DU112" s="48">
        <f t="shared" ca="1" si="501"/>
        <v>0</v>
      </c>
      <c r="DV112" s="48">
        <f t="shared" ca="1" si="501"/>
        <v>0</v>
      </c>
      <c r="DW112" s="48">
        <f t="shared" ca="1" si="501"/>
        <v>0</v>
      </c>
      <c r="DX112" s="48">
        <f t="shared" ca="1" si="501"/>
        <v>0</v>
      </c>
      <c r="DY112" s="48">
        <f t="shared" ca="1" si="501"/>
        <v>0</v>
      </c>
      <c r="DZ112" s="48">
        <f t="shared" ca="1" si="501"/>
        <v>0</v>
      </c>
      <c r="EA112" s="48">
        <f t="shared" ca="1" si="501"/>
        <v>0</v>
      </c>
      <c r="EB112" s="48">
        <f t="shared" ca="1" si="501"/>
        <v>0</v>
      </c>
      <c r="EC112" s="48">
        <f t="shared" ca="1" si="498"/>
        <v>0</v>
      </c>
      <c r="ED112" s="48">
        <f t="shared" ca="1" si="498"/>
        <v>0</v>
      </c>
      <c r="EE112" s="48">
        <f t="shared" ca="1" si="498"/>
        <v>0</v>
      </c>
      <c r="EF112" s="48">
        <f t="shared" ca="1" si="498"/>
        <v>0</v>
      </c>
      <c r="EG112" s="48">
        <f t="shared" ca="1" si="498"/>
        <v>0</v>
      </c>
      <c r="EH112" s="48">
        <f t="shared" ca="1" si="498"/>
        <v>0</v>
      </c>
      <c r="EI112" s="48">
        <f t="shared" ca="1" si="498"/>
        <v>0</v>
      </c>
      <c r="EJ112" s="48">
        <f t="shared" ca="1" si="498"/>
        <v>0</v>
      </c>
      <c r="EK112" s="48">
        <f t="shared" ca="1" si="498"/>
        <v>0</v>
      </c>
      <c r="EL112" s="48">
        <f t="shared" ca="1" si="498"/>
        <v>0</v>
      </c>
      <c r="EM112" s="48">
        <f t="shared" ca="1" si="498"/>
        <v>0</v>
      </c>
      <c r="EN112" s="48">
        <f t="shared" ca="1" si="498"/>
        <v>0</v>
      </c>
      <c r="EO112" s="48">
        <f t="shared" ca="1" si="498"/>
        <v>0</v>
      </c>
      <c r="EP112" s="48">
        <f t="shared" ca="1" si="498"/>
        <v>0</v>
      </c>
      <c r="EQ112" s="48">
        <f t="shared" ca="1" si="495"/>
        <v>0</v>
      </c>
      <c r="ER112" s="48">
        <f t="shared" ca="1" si="495"/>
        <v>0</v>
      </c>
      <c r="ES112" s="48">
        <f t="shared" ca="1" si="493"/>
        <v>0</v>
      </c>
      <c r="ET112" s="48">
        <f t="shared" ca="1" si="493"/>
        <v>0</v>
      </c>
      <c r="EU112" s="48">
        <f t="shared" ca="1" si="493"/>
        <v>0</v>
      </c>
      <c r="EV112" s="48">
        <f t="shared" ca="1" si="493"/>
        <v>0</v>
      </c>
      <c r="EW112" s="48">
        <f t="shared" ca="1" si="493"/>
        <v>0</v>
      </c>
      <c r="EX112" s="48">
        <f t="shared" ca="1" si="493"/>
        <v>0</v>
      </c>
      <c r="EY112" s="68"/>
      <c r="EZ112" s="48">
        <f t="shared" ca="1" si="499"/>
        <v>0</v>
      </c>
      <c r="FA112" s="48">
        <f t="shared" ca="1" si="499"/>
        <v>0</v>
      </c>
      <c r="FB112" s="48">
        <f t="shared" ca="1" si="499"/>
        <v>0</v>
      </c>
      <c r="FC112" s="48">
        <f t="shared" ca="1" si="499"/>
        <v>0</v>
      </c>
      <c r="FD112" s="48">
        <f t="shared" ca="1" si="499"/>
        <v>0</v>
      </c>
      <c r="FE112" s="48">
        <f t="shared" ca="1" si="499"/>
        <v>0</v>
      </c>
      <c r="FF112" s="48">
        <f t="shared" ca="1" si="499"/>
        <v>0</v>
      </c>
      <c r="FG112" s="48">
        <f t="shared" ca="1" si="499"/>
        <v>0</v>
      </c>
      <c r="FH112" s="48">
        <f t="shared" ca="1" si="499"/>
        <v>0</v>
      </c>
      <c r="FI112" s="48">
        <f t="shared" ca="1" si="499"/>
        <v>0</v>
      </c>
      <c r="FJ112" s="48">
        <f t="shared" ca="1" si="499"/>
        <v>0</v>
      </c>
      <c r="FK112" s="48">
        <f t="shared" ca="1" si="499"/>
        <v>0</v>
      </c>
      <c r="FL112" s="48">
        <f t="shared" ca="1" si="499"/>
        <v>0</v>
      </c>
      <c r="FM112" s="48">
        <f t="shared" ca="1" si="499"/>
        <v>0</v>
      </c>
      <c r="FN112" s="48">
        <f t="shared" ca="1" si="499"/>
        <v>0</v>
      </c>
      <c r="FO112" s="48">
        <f t="shared" ca="1" si="499"/>
        <v>0</v>
      </c>
      <c r="FP112" s="48">
        <f t="shared" ca="1" si="502"/>
        <v>0</v>
      </c>
      <c r="FQ112" s="48">
        <f t="shared" ca="1" si="502"/>
        <v>0</v>
      </c>
      <c r="FR112" s="48">
        <f t="shared" ca="1" si="502"/>
        <v>0</v>
      </c>
      <c r="FS112" s="48">
        <f t="shared" ca="1" si="502"/>
        <v>0</v>
      </c>
      <c r="FT112" s="48">
        <f t="shared" ca="1" si="502"/>
        <v>0</v>
      </c>
      <c r="FU112" s="48">
        <f t="shared" ca="1" si="502"/>
        <v>0</v>
      </c>
      <c r="FV112" s="48">
        <f t="shared" ca="1" si="502"/>
        <v>0</v>
      </c>
      <c r="FW112" s="48">
        <f t="shared" ca="1" si="502"/>
        <v>0</v>
      </c>
      <c r="FX112" s="48">
        <f t="shared" ca="1" si="502"/>
        <v>0</v>
      </c>
      <c r="FY112" s="48">
        <f t="shared" ca="1" si="502"/>
        <v>0</v>
      </c>
      <c r="FZ112" s="48">
        <f t="shared" ca="1" si="502"/>
        <v>0</v>
      </c>
      <c r="GA112" s="48">
        <f t="shared" ca="1" si="502"/>
        <v>0</v>
      </c>
      <c r="GB112" s="48">
        <f t="shared" ca="1" si="502"/>
        <v>0</v>
      </c>
      <c r="GC112" s="48">
        <f t="shared" ca="1" si="502"/>
        <v>0</v>
      </c>
      <c r="GD112" s="48">
        <f t="shared" ca="1" si="502"/>
        <v>0</v>
      </c>
      <c r="GE112" s="48">
        <f t="shared" ca="1" si="500"/>
        <v>0</v>
      </c>
      <c r="GF112" s="48">
        <f t="shared" ca="1" si="500"/>
        <v>0</v>
      </c>
      <c r="GG112" s="48">
        <f t="shared" ca="1" si="500"/>
        <v>0</v>
      </c>
      <c r="GH112" s="48">
        <f t="shared" ca="1" si="500"/>
        <v>0</v>
      </c>
      <c r="GI112" s="48">
        <f t="shared" ca="1" si="500"/>
        <v>0</v>
      </c>
      <c r="GJ112" s="48">
        <f t="shared" ca="1" si="500"/>
        <v>0</v>
      </c>
      <c r="GK112" s="48">
        <f t="shared" ca="1" si="500"/>
        <v>0</v>
      </c>
      <c r="GL112" s="48">
        <f t="shared" ca="1" si="500"/>
        <v>0</v>
      </c>
      <c r="GM112" s="48">
        <f t="shared" ca="1" si="500"/>
        <v>0</v>
      </c>
      <c r="GN112" s="48">
        <f t="shared" ca="1" si="500"/>
        <v>0</v>
      </c>
      <c r="GO112" s="48">
        <f t="shared" ca="1" si="500"/>
        <v>0</v>
      </c>
      <c r="GP112" s="48">
        <f t="shared" ca="1" si="500"/>
        <v>0</v>
      </c>
      <c r="GQ112" s="48">
        <f t="shared" ca="1" si="500"/>
        <v>0</v>
      </c>
      <c r="GR112" s="48">
        <f t="shared" ca="1" si="500"/>
        <v>0</v>
      </c>
      <c r="GS112" s="48">
        <f t="shared" ca="1" si="496"/>
        <v>0</v>
      </c>
      <c r="GT112" s="48">
        <f t="shared" ca="1" si="496"/>
        <v>0</v>
      </c>
      <c r="GU112" s="48">
        <f t="shared" ca="1" si="494"/>
        <v>0</v>
      </c>
      <c r="GV112" s="48">
        <f t="shared" ca="1" si="494"/>
        <v>0</v>
      </c>
      <c r="GW112" s="48">
        <f t="shared" ca="1" si="494"/>
        <v>0</v>
      </c>
      <c r="GX112" s="48">
        <f t="shared" ca="1" si="494"/>
        <v>0</v>
      </c>
      <c r="GY112" s="48">
        <f t="shared" ca="1" si="494"/>
        <v>0</v>
      </c>
      <c r="GZ112" s="48">
        <f t="shared" ca="1" si="494"/>
        <v>0</v>
      </c>
      <c r="HA112" s="68"/>
    </row>
    <row r="113" spans="2:209" ht="14.45" customHeight="1">
      <c r="B113" s="50" t="str">
        <f t="shared" si="441"/>
        <v>C&amp;I_C&amp;I Prescriptive_Motors_TEFC Motor_2017_Actual</v>
      </c>
      <c r="C113" s="50">
        <f>INDEX('Measure Inputs'!$D:$D,MATCH($B113,'Measure Inputs'!$B:$B,0))</f>
        <v>77</v>
      </c>
      <c r="D113" s="51" t="str">
        <f>'Measure Inputs'!G83</f>
        <v>C&amp;I</v>
      </c>
      <c r="E113" s="51" t="str">
        <f>'Measure Inputs'!H83</f>
        <v>C&amp;I Prescriptive</v>
      </c>
      <c r="F113" s="51" t="str">
        <f>'Measure Inputs'!I83</f>
        <v>Motors</v>
      </c>
      <c r="G113" s="51" t="str">
        <f>'Measure Inputs'!J83</f>
        <v>TEFC Motor</v>
      </c>
      <c r="H113" s="51">
        <f>'Measure Inputs'!K83</f>
        <v>2017</v>
      </c>
      <c r="I113" s="51" t="str">
        <f>'Measure Inputs'!L83</f>
        <v>Actual</v>
      </c>
      <c r="J113" s="37"/>
      <c r="K113" s="98" t="str">
        <f ca="1">INDEX(OFFSET('Measure Inputs'!$O$7,,,InputRows),$C113)</f>
        <v>Units</v>
      </c>
      <c r="L113" s="38">
        <f ca="1">INDEX(OFFSET('Measure Inputs'!$Q$7,,,InputRows),$C113)</f>
        <v>0</v>
      </c>
      <c r="M113" s="165">
        <f>INDEX('General Inputs'!$E$14:$E$15,MATCH(D113,'General Inputs'!$D$14:$D$15,0))</f>
        <v>1.0469999999999999</v>
      </c>
      <c r="N113" s="54">
        <f ca="1">INDEX(OFFSET('Measure Inputs'!$Y$7,,,InputRows),$C113)</f>
        <v>1</v>
      </c>
      <c r="O113" s="54">
        <f ca="1">INDEX(OFFSET('Measure Inputs'!$Z$7,,,InputRows),$C113)</f>
        <v>1</v>
      </c>
      <c r="P113" s="37"/>
      <c r="Q113" s="125">
        <f ca="1">CONVERT(INDEX(OFFSET('Measure Inputs'!$AB$7,,,InputRows),$C113),'Measure Inputs'!$AB$6,Q$8)*$L113</f>
        <v>0</v>
      </c>
      <c r="R113" s="125">
        <f t="shared" ca="1" si="442"/>
        <v>0</v>
      </c>
      <c r="S113" s="125">
        <f t="shared" ca="1" si="443"/>
        <v>0</v>
      </c>
      <c r="T113" s="37"/>
      <c r="U113" s="125">
        <f ca="1">CONVERT(INDEX(OFFSET('Measure Inputs'!$AD$7,,,InputRows),$C113),'Measure Inputs'!$AD$6,U$8)*$L113</f>
        <v>0</v>
      </c>
      <c r="V113" s="125">
        <f t="shared" ca="1" si="444"/>
        <v>0</v>
      </c>
      <c r="W113" s="125">
        <f t="shared" ca="1" si="445"/>
        <v>0</v>
      </c>
      <c r="X113" s="37"/>
      <c r="Y113" s="125">
        <f ca="1">CONVERT(INDEX(OFFSET('Measure Inputs'!$AC$7,,,InputRows),$C113),'Measure Inputs'!$AC$6,Y$8)*$L113</f>
        <v>0</v>
      </c>
      <c r="Z113" s="125">
        <f t="shared" ca="1" si="446"/>
        <v>0</v>
      </c>
      <c r="AA113" s="125">
        <f t="shared" ca="1" si="447"/>
        <v>0</v>
      </c>
      <c r="AB113" s="37"/>
      <c r="AC113" s="125">
        <f ca="1">CONVERT(INDEX(OFFSET('Measure Inputs'!$AE$7,,,InputRows),$C113),'Measure Inputs'!$AE$6,AC$8)*$L113</f>
        <v>0</v>
      </c>
      <c r="AD113" s="125">
        <f t="shared" ca="1" si="448"/>
        <v>0</v>
      </c>
      <c r="AE113" s="125">
        <f t="shared" ca="1" si="449"/>
        <v>0</v>
      </c>
      <c r="AF113" s="37"/>
      <c r="AG113" s="96">
        <f ca="1">INDEX(OFFSET('Measure Inputs'!$R$7,,,InputRows),$C113)</f>
        <v>15</v>
      </c>
      <c r="AH113" s="96">
        <f ca="1">INDEX(OFFSET('Measure Inputs'!$S$7,,,InputRows),$C113)</f>
        <v>0</v>
      </c>
      <c r="AI113" s="96">
        <f t="shared" ca="1" si="450"/>
        <v>0</v>
      </c>
      <c r="AJ113" s="99">
        <f ca="1">INDEX(OFFSET('Measure Inputs'!$T$7,,,InputRows),$C113)*$L113*$N113*$O113</f>
        <v>0</v>
      </c>
      <c r="AK113" s="99">
        <f ca="1">INDEX(OFFSET('Measure Inputs'!$U$7,,,InputRows),$C113)*$L113*$N113*$O113</f>
        <v>0</v>
      </c>
      <c r="AL113" s="99">
        <f ca="1">INDEX(OFFSET('Measure Inputs'!$V$7,,,InputRows),$C113)*$L113*$N113*$O113</f>
        <v>0</v>
      </c>
      <c r="AM113" s="99">
        <f ca="1">INDEX(OFFSET('Measure Inputs'!$W$7,,,InputRows),$C113)*$L113*$N113*$O113</f>
        <v>0</v>
      </c>
      <c r="AN113" s="99">
        <f ca="1">INDEX(OFFSET('Measure Inputs'!$X$7,,,InputRows),$C113)*$L113</f>
        <v>0</v>
      </c>
      <c r="AO113" s="99"/>
      <c r="AP113" s="99">
        <f t="shared" ca="1" si="451"/>
        <v>0</v>
      </c>
      <c r="AQ113" s="37"/>
      <c r="AR113" s="99">
        <f ca="1">SUMPRODUCT(--($CX$9:$EX$9=$H113)*$AJ113,'General Inputs'!$K$40:$BK$40)+SUMPRODUCT(--($CX$9:$EX$9=$H113+$AH113)*-$AK113,'General Inputs'!$K$43:$BK$43)</f>
        <v>0</v>
      </c>
      <c r="AS113" s="99">
        <f ca="1">CONVERT(SUMPRODUCT($CX113:$EX113,'General Inputs'!$K$29:$BK$29,'General Inputs'!$K$40:$BK$40)*$M113,$Q$8,'General Inputs'!$E$17)</f>
        <v>0</v>
      </c>
      <c r="AT113" s="99">
        <f ca="1">SUMPRODUCT(--($CX$9:$EX$9=$H113)*$AN113,'General Inputs'!$K$40:$BK$40)</f>
        <v>0</v>
      </c>
      <c r="AU113" s="99">
        <f>SUMPRODUCT(--($CX$9:$EX$9=$H113)*$AO113,'General Inputs'!$K$40:$BK$40)</f>
        <v>0</v>
      </c>
      <c r="AV113" s="99">
        <f ca="1">CONVERT(SUMPRODUCT($CX113:$EX113,'General Inputs'!$K$40:$BK$40,OFFSET('General Inputs'!$K$34:$BK$34,MATCH($D113,'General Inputs'!$J$34:$J$35,0)-1,)),$Q$8,'General Inputs'!$G$32)</f>
        <v>0</v>
      </c>
      <c r="AW113" s="99">
        <f ca="1">CONVERT(SUMPRODUCT($CX113:$EX113,'General Inputs'!$K$27:$BK$27,'General Inputs'!$K$40:$BK$40)*$M113,$Q$8,'General Inputs'!$E$17)</f>
        <v>0</v>
      </c>
      <c r="AX113" s="99">
        <f ca="1">CONVERT(SUMPRODUCT($EZ113:$GZ113,'General Inputs'!$K$28:$BK$28,'General Inputs'!$K$40:$BK$40)*$M113,$Q$8,'General Inputs'!$E$17)</f>
        <v>0</v>
      </c>
      <c r="AY113" s="97">
        <f ca="1">SUMPRODUCT($CX113:$EX113,'General Inputs'!$K$40:$BK$40)</f>
        <v>0</v>
      </c>
      <c r="AZ113" s="37"/>
      <c r="BA113" s="99">
        <f t="shared" ca="1" si="452"/>
        <v>0</v>
      </c>
      <c r="BB113" s="101" t="e">
        <f t="shared" ca="1" si="453"/>
        <v>#DIV/0!</v>
      </c>
      <c r="BC113" s="99">
        <f t="shared" ca="1" si="484"/>
        <v>0</v>
      </c>
      <c r="BD113" s="99">
        <f t="shared" ca="1" si="485"/>
        <v>0</v>
      </c>
      <c r="BE113" s="99">
        <f t="shared" ca="1" si="454"/>
        <v>0</v>
      </c>
      <c r="BF113" s="99">
        <f t="shared" ca="1" si="430"/>
        <v>0</v>
      </c>
      <c r="BG113" s="99">
        <f t="shared" si="455"/>
        <v>0</v>
      </c>
      <c r="BH113" s="99">
        <f t="shared" ca="1" si="456"/>
        <v>0</v>
      </c>
      <c r="BI113" s="37"/>
      <c r="BJ113" s="99">
        <f t="shared" ca="1" si="457"/>
        <v>0</v>
      </c>
      <c r="BK113" s="101" t="e">
        <f t="shared" ca="1" si="458"/>
        <v>#DIV/0!</v>
      </c>
      <c r="BL113" s="99">
        <f t="shared" ca="1" si="486"/>
        <v>0</v>
      </c>
      <c r="BM113" s="99">
        <f t="shared" ca="1" si="429"/>
        <v>0</v>
      </c>
      <c r="BN113" s="99">
        <f t="shared" ca="1" si="459"/>
        <v>0</v>
      </c>
      <c r="BO113" s="99">
        <f t="shared" ca="1" si="460"/>
        <v>0</v>
      </c>
      <c r="BP113" s="99">
        <f t="shared" ca="1" si="461"/>
        <v>0</v>
      </c>
      <c r="BQ113" s="99">
        <f t="shared" si="462"/>
        <v>0</v>
      </c>
      <c r="BR113" s="99">
        <f t="shared" ca="1" si="463"/>
        <v>0</v>
      </c>
      <c r="BS113" s="37"/>
      <c r="BT113" s="99">
        <f t="shared" ca="1" si="464"/>
        <v>0</v>
      </c>
      <c r="BU113" s="101" t="e">
        <f t="shared" ca="1" si="465"/>
        <v>#DIV/0!</v>
      </c>
      <c r="BV113" s="101" t="e">
        <f t="shared" ca="1" si="466"/>
        <v>#DIV/0!</v>
      </c>
      <c r="BW113" s="99">
        <f t="shared" ca="1" si="487"/>
        <v>0</v>
      </c>
      <c r="BX113" s="99">
        <f t="shared" ca="1" si="488"/>
        <v>0</v>
      </c>
      <c r="BY113" s="99">
        <f t="shared" ca="1" si="467"/>
        <v>0</v>
      </c>
      <c r="BZ113" s="99">
        <f t="shared" ca="1" si="468"/>
        <v>0</v>
      </c>
      <c r="CA113" s="99">
        <f t="shared" ca="1" si="469"/>
        <v>0</v>
      </c>
      <c r="CB113" s="37"/>
      <c r="CC113" s="99">
        <f t="shared" ca="1" si="470"/>
        <v>0</v>
      </c>
      <c r="CD113" s="101" t="e">
        <f t="shared" ca="1" si="471"/>
        <v>#DIV/0!</v>
      </c>
      <c r="CE113" s="102" t="e">
        <f t="shared" ca="1" si="472"/>
        <v>#DIV/0!</v>
      </c>
      <c r="CF113" s="99">
        <f t="shared" ca="1" si="489"/>
        <v>0</v>
      </c>
      <c r="CG113" s="99">
        <f t="shared" ca="1" si="490"/>
        <v>0</v>
      </c>
      <c r="CH113" s="99">
        <f t="shared" ca="1" si="473"/>
        <v>0</v>
      </c>
      <c r="CI113" s="99">
        <f t="shared" ca="1" si="474"/>
        <v>0</v>
      </c>
      <c r="CJ113" s="99">
        <f t="shared" ca="1" si="475"/>
        <v>0</v>
      </c>
      <c r="CK113" s="99">
        <f t="shared" si="476"/>
        <v>0</v>
      </c>
      <c r="CL113" s="37"/>
      <c r="CM113" s="99">
        <f t="shared" ca="1" si="477"/>
        <v>0</v>
      </c>
      <c r="CN113" s="101" t="e">
        <f t="shared" ca="1" si="478"/>
        <v>#DIV/0!</v>
      </c>
      <c r="CO113" s="126"/>
      <c r="CP113" s="99">
        <f t="shared" ca="1" si="491"/>
        <v>0</v>
      </c>
      <c r="CQ113" s="99">
        <f t="shared" ca="1" si="492"/>
        <v>0</v>
      </c>
      <c r="CR113" s="99">
        <f t="shared" ca="1" si="479"/>
        <v>0</v>
      </c>
      <c r="CS113" s="99">
        <f t="shared" ca="1" si="480"/>
        <v>0</v>
      </c>
      <c r="CT113" s="99">
        <f t="shared" ca="1" si="481"/>
        <v>0</v>
      </c>
      <c r="CU113" s="99">
        <f t="shared" ca="1" si="482"/>
        <v>0</v>
      </c>
      <c r="CV113" s="99">
        <f t="shared" si="483"/>
        <v>0</v>
      </c>
      <c r="CW113" s="37"/>
      <c r="CX113" s="48">
        <f t="shared" ca="1" si="497"/>
        <v>0</v>
      </c>
      <c r="CY113" s="48">
        <f t="shared" ca="1" si="497"/>
        <v>0</v>
      </c>
      <c r="CZ113" s="48">
        <f t="shared" ca="1" si="497"/>
        <v>0</v>
      </c>
      <c r="DA113" s="48">
        <f t="shared" ca="1" si="497"/>
        <v>0</v>
      </c>
      <c r="DB113" s="48">
        <f t="shared" ca="1" si="497"/>
        <v>0</v>
      </c>
      <c r="DC113" s="48">
        <f t="shared" ca="1" si="497"/>
        <v>0</v>
      </c>
      <c r="DD113" s="48">
        <f t="shared" ca="1" si="497"/>
        <v>0</v>
      </c>
      <c r="DE113" s="48">
        <f t="shared" ca="1" si="497"/>
        <v>0</v>
      </c>
      <c r="DF113" s="48">
        <f t="shared" ca="1" si="497"/>
        <v>0</v>
      </c>
      <c r="DG113" s="48">
        <f t="shared" ca="1" si="497"/>
        <v>0</v>
      </c>
      <c r="DH113" s="48">
        <f t="shared" ca="1" si="497"/>
        <v>0</v>
      </c>
      <c r="DI113" s="48">
        <f t="shared" ca="1" si="497"/>
        <v>0</v>
      </c>
      <c r="DJ113" s="48">
        <f t="shared" ca="1" si="497"/>
        <v>0</v>
      </c>
      <c r="DK113" s="48">
        <f t="shared" ca="1" si="497"/>
        <v>0</v>
      </c>
      <c r="DL113" s="48">
        <f t="shared" ca="1" si="497"/>
        <v>0</v>
      </c>
      <c r="DM113" s="48">
        <f t="shared" ca="1" si="497"/>
        <v>0</v>
      </c>
      <c r="DN113" s="48">
        <f t="shared" ca="1" si="501"/>
        <v>0</v>
      </c>
      <c r="DO113" s="48">
        <f t="shared" ca="1" si="501"/>
        <v>0</v>
      </c>
      <c r="DP113" s="48">
        <f t="shared" ca="1" si="501"/>
        <v>0</v>
      </c>
      <c r="DQ113" s="48">
        <f t="shared" ca="1" si="501"/>
        <v>0</v>
      </c>
      <c r="DR113" s="48">
        <f t="shared" ca="1" si="501"/>
        <v>0</v>
      </c>
      <c r="DS113" s="48">
        <f t="shared" ca="1" si="501"/>
        <v>0</v>
      </c>
      <c r="DT113" s="48">
        <f t="shared" ca="1" si="501"/>
        <v>0</v>
      </c>
      <c r="DU113" s="48">
        <f t="shared" ca="1" si="501"/>
        <v>0</v>
      </c>
      <c r="DV113" s="48">
        <f t="shared" ca="1" si="501"/>
        <v>0</v>
      </c>
      <c r="DW113" s="48">
        <f t="shared" ca="1" si="501"/>
        <v>0</v>
      </c>
      <c r="DX113" s="48">
        <f t="shared" ca="1" si="501"/>
        <v>0</v>
      </c>
      <c r="DY113" s="48">
        <f t="shared" ca="1" si="501"/>
        <v>0</v>
      </c>
      <c r="DZ113" s="48">
        <f t="shared" ca="1" si="501"/>
        <v>0</v>
      </c>
      <c r="EA113" s="48">
        <f t="shared" ca="1" si="501"/>
        <v>0</v>
      </c>
      <c r="EB113" s="48">
        <f t="shared" ca="1" si="501"/>
        <v>0</v>
      </c>
      <c r="EC113" s="48">
        <f t="shared" ca="1" si="498"/>
        <v>0</v>
      </c>
      <c r="ED113" s="48">
        <f t="shared" ca="1" si="498"/>
        <v>0</v>
      </c>
      <c r="EE113" s="48">
        <f t="shared" ca="1" si="498"/>
        <v>0</v>
      </c>
      <c r="EF113" s="48">
        <f t="shared" ca="1" si="498"/>
        <v>0</v>
      </c>
      <c r="EG113" s="48">
        <f t="shared" ca="1" si="498"/>
        <v>0</v>
      </c>
      <c r="EH113" s="48">
        <f t="shared" ca="1" si="498"/>
        <v>0</v>
      </c>
      <c r="EI113" s="48">
        <f t="shared" ca="1" si="498"/>
        <v>0</v>
      </c>
      <c r="EJ113" s="48">
        <f t="shared" ca="1" si="498"/>
        <v>0</v>
      </c>
      <c r="EK113" s="48">
        <f t="shared" ca="1" si="498"/>
        <v>0</v>
      </c>
      <c r="EL113" s="48">
        <f t="shared" ca="1" si="498"/>
        <v>0</v>
      </c>
      <c r="EM113" s="48">
        <f t="shared" ca="1" si="498"/>
        <v>0</v>
      </c>
      <c r="EN113" s="48">
        <f t="shared" ca="1" si="498"/>
        <v>0</v>
      </c>
      <c r="EO113" s="48">
        <f t="shared" ca="1" si="498"/>
        <v>0</v>
      </c>
      <c r="EP113" s="48">
        <f t="shared" ca="1" si="498"/>
        <v>0</v>
      </c>
      <c r="EQ113" s="48">
        <f t="shared" ca="1" si="495"/>
        <v>0</v>
      </c>
      <c r="ER113" s="48">
        <f t="shared" ca="1" si="495"/>
        <v>0</v>
      </c>
      <c r="ES113" s="48">
        <f t="shared" ca="1" si="493"/>
        <v>0</v>
      </c>
      <c r="ET113" s="48">
        <f t="shared" ca="1" si="493"/>
        <v>0</v>
      </c>
      <c r="EU113" s="48">
        <f t="shared" ca="1" si="493"/>
        <v>0</v>
      </c>
      <c r="EV113" s="48">
        <f t="shared" ca="1" si="493"/>
        <v>0</v>
      </c>
      <c r="EW113" s="48">
        <f t="shared" ca="1" si="493"/>
        <v>0</v>
      </c>
      <c r="EX113" s="48">
        <f t="shared" ca="1" si="493"/>
        <v>0</v>
      </c>
      <c r="EY113" s="68"/>
      <c r="EZ113" s="48">
        <f t="shared" ca="1" si="499"/>
        <v>0</v>
      </c>
      <c r="FA113" s="48">
        <f t="shared" ca="1" si="499"/>
        <v>0</v>
      </c>
      <c r="FB113" s="48">
        <f t="shared" ca="1" si="499"/>
        <v>0</v>
      </c>
      <c r="FC113" s="48">
        <f t="shared" ca="1" si="499"/>
        <v>0</v>
      </c>
      <c r="FD113" s="48">
        <f t="shared" ca="1" si="499"/>
        <v>0</v>
      </c>
      <c r="FE113" s="48">
        <f t="shared" ca="1" si="499"/>
        <v>0</v>
      </c>
      <c r="FF113" s="48">
        <f t="shared" ca="1" si="499"/>
        <v>0</v>
      </c>
      <c r="FG113" s="48">
        <f t="shared" ca="1" si="499"/>
        <v>0</v>
      </c>
      <c r="FH113" s="48">
        <f t="shared" ca="1" si="499"/>
        <v>0</v>
      </c>
      <c r="FI113" s="48">
        <f t="shared" ca="1" si="499"/>
        <v>0</v>
      </c>
      <c r="FJ113" s="48">
        <f t="shared" ca="1" si="499"/>
        <v>0</v>
      </c>
      <c r="FK113" s="48">
        <f t="shared" ca="1" si="499"/>
        <v>0</v>
      </c>
      <c r="FL113" s="48">
        <f t="shared" ca="1" si="499"/>
        <v>0</v>
      </c>
      <c r="FM113" s="48">
        <f t="shared" ca="1" si="499"/>
        <v>0</v>
      </c>
      <c r="FN113" s="48">
        <f t="shared" ca="1" si="499"/>
        <v>0</v>
      </c>
      <c r="FO113" s="48">
        <f t="shared" ca="1" si="499"/>
        <v>0</v>
      </c>
      <c r="FP113" s="48">
        <f t="shared" ca="1" si="502"/>
        <v>0</v>
      </c>
      <c r="FQ113" s="48">
        <f t="shared" ca="1" si="502"/>
        <v>0</v>
      </c>
      <c r="FR113" s="48">
        <f t="shared" ca="1" si="502"/>
        <v>0</v>
      </c>
      <c r="FS113" s="48">
        <f t="shared" ca="1" si="502"/>
        <v>0</v>
      </c>
      <c r="FT113" s="48">
        <f t="shared" ca="1" si="502"/>
        <v>0</v>
      </c>
      <c r="FU113" s="48">
        <f t="shared" ca="1" si="502"/>
        <v>0</v>
      </c>
      <c r="FV113" s="48">
        <f t="shared" ca="1" si="502"/>
        <v>0</v>
      </c>
      <c r="FW113" s="48">
        <f t="shared" ca="1" si="502"/>
        <v>0</v>
      </c>
      <c r="FX113" s="48">
        <f t="shared" ca="1" si="502"/>
        <v>0</v>
      </c>
      <c r="FY113" s="48">
        <f t="shared" ca="1" si="502"/>
        <v>0</v>
      </c>
      <c r="FZ113" s="48">
        <f t="shared" ca="1" si="502"/>
        <v>0</v>
      </c>
      <c r="GA113" s="48">
        <f t="shared" ca="1" si="502"/>
        <v>0</v>
      </c>
      <c r="GB113" s="48">
        <f t="shared" ca="1" si="502"/>
        <v>0</v>
      </c>
      <c r="GC113" s="48">
        <f t="shared" ca="1" si="502"/>
        <v>0</v>
      </c>
      <c r="GD113" s="48">
        <f t="shared" ca="1" si="502"/>
        <v>0</v>
      </c>
      <c r="GE113" s="48">
        <f t="shared" ca="1" si="500"/>
        <v>0</v>
      </c>
      <c r="GF113" s="48">
        <f t="shared" ca="1" si="500"/>
        <v>0</v>
      </c>
      <c r="GG113" s="48">
        <f t="shared" ca="1" si="500"/>
        <v>0</v>
      </c>
      <c r="GH113" s="48">
        <f t="shared" ca="1" si="500"/>
        <v>0</v>
      </c>
      <c r="GI113" s="48">
        <f t="shared" ca="1" si="500"/>
        <v>0</v>
      </c>
      <c r="GJ113" s="48">
        <f t="shared" ca="1" si="500"/>
        <v>0</v>
      </c>
      <c r="GK113" s="48">
        <f t="shared" ca="1" si="500"/>
        <v>0</v>
      </c>
      <c r="GL113" s="48">
        <f t="shared" ca="1" si="500"/>
        <v>0</v>
      </c>
      <c r="GM113" s="48">
        <f t="shared" ca="1" si="500"/>
        <v>0</v>
      </c>
      <c r="GN113" s="48">
        <f t="shared" ca="1" si="500"/>
        <v>0</v>
      </c>
      <c r="GO113" s="48">
        <f t="shared" ca="1" si="500"/>
        <v>0</v>
      </c>
      <c r="GP113" s="48">
        <f t="shared" ca="1" si="500"/>
        <v>0</v>
      </c>
      <c r="GQ113" s="48">
        <f t="shared" ca="1" si="500"/>
        <v>0</v>
      </c>
      <c r="GR113" s="48">
        <f t="shared" ca="1" si="500"/>
        <v>0</v>
      </c>
      <c r="GS113" s="48">
        <f t="shared" ca="1" si="496"/>
        <v>0</v>
      </c>
      <c r="GT113" s="48">
        <f t="shared" ca="1" si="496"/>
        <v>0</v>
      </c>
      <c r="GU113" s="48">
        <f t="shared" ca="1" si="494"/>
        <v>0</v>
      </c>
      <c r="GV113" s="48">
        <f t="shared" ca="1" si="494"/>
        <v>0</v>
      </c>
      <c r="GW113" s="48">
        <f t="shared" ca="1" si="494"/>
        <v>0</v>
      </c>
      <c r="GX113" s="48">
        <f t="shared" ca="1" si="494"/>
        <v>0</v>
      </c>
      <c r="GY113" s="48">
        <f t="shared" ca="1" si="494"/>
        <v>0</v>
      </c>
      <c r="GZ113" s="48">
        <f t="shared" ca="1" si="494"/>
        <v>0</v>
      </c>
      <c r="HA113" s="68"/>
    </row>
    <row r="114" spans="2:209" ht="14.45" customHeight="1">
      <c r="B114" s="50" t="str">
        <f t="shared" si="441"/>
        <v>C&amp;I_C&amp;I Custom_Various_C&amp;I Custom_2017_Actual</v>
      </c>
      <c r="C114" s="50">
        <f>INDEX('Measure Inputs'!$D:$D,MATCH($B114,'Measure Inputs'!$B:$B,0))</f>
        <v>78</v>
      </c>
      <c r="D114" s="51" t="str">
        <f>'Measure Inputs'!G84</f>
        <v>C&amp;I</v>
      </c>
      <c r="E114" s="51" t="str">
        <f>'Measure Inputs'!H84</f>
        <v>C&amp;I Custom</v>
      </c>
      <c r="F114" s="51" t="str">
        <f>'Measure Inputs'!I84</f>
        <v>Various</v>
      </c>
      <c r="G114" s="51" t="str">
        <f>'Measure Inputs'!J84</f>
        <v>C&amp;I Custom</v>
      </c>
      <c r="H114" s="51">
        <f>'Measure Inputs'!K84</f>
        <v>2017</v>
      </c>
      <c r="I114" s="51" t="str">
        <f>'Measure Inputs'!L84</f>
        <v>Actual</v>
      </c>
      <c r="J114" s="37"/>
      <c r="K114" s="98" t="str">
        <f ca="1">INDEX(OFFSET('Measure Inputs'!$O$7,,,InputRows),$C114)</f>
        <v>Projects</v>
      </c>
      <c r="L114" s="38">
        <f ca="1">INDEX(OFFSET('Measure Inputs'!$Q$7,,,InputRows),$C114)</f>
        <v>78</v>
      </c>
      <c r="M114" s="165">
        <f>INDEX('General Inputs'!$E$14:$E$15,MATCH(D114,'General Inputs'!$D$14:$D$15,0))</f>
        <v>1.0469999999999999</v>
      </c>
      <c r="N114" s="54">
        <f ca="1">INDEX(OFFSET('Measure Inputs'!$Y$7,,,InputRows),$C114)</f>
        <v>1</v>
      </c>
      <c r="O114" s="54">
        <f ca="1">INDEX(OFFSET('Measure Inputs'!$Z$7,,,InputRows),$C114)</f>
        <v>1</v>
      </c>
      <c r="P114" s="37"/>
      <c r="Q114" s="125">
        <f ca="1">CONVERT(INDEX(OFFSET('Measure Inputs'!$AB$7,,,InputRows),$C114),'Measure Inputs'!$AB$6,Q$8)*$L114</f>
        <v>2669925.0532</v>
      </c>
      <c r="R114" s="125">
        <f t="shared" ca="1" si="442"/>
        <v>2669925.0532</v>
      </c>
      <c r="S114" s="125">
        <f t="shared" ca="1" si="443"/>
        <v>2669925.0532</v>
      </c>
      <c r="T114" s="37"/>
      <c r="U114" s="125">
        <f ca="1">CONVERT(INDEX(OFFSET('Measure Inputs'!$AD$7,,,InputRows),$C114),'Measure Inputs'!$AD$6,U$8)*$L114</f>
        <v>0</v>
      </c>
      <c r="V114" s="125">
        <f t="shared" ca="1" si="444"/>
        <v>0</v>
      </c>
      <c r="W114" s="125">
        <f t="shared" ca="1" si="445"/>
        <v>0</v>
      </c>
      <c r="X114" s="37"/>
      <c r="Y114" s="125">
        <f ca="1">CONVERT(INDEX(OFFSET('Measure Inputs'!$AC$7,,,InputRows),$C114),'Measure Inputs'!$AC$6,Y$8)*$L114</f>
        <v>608.88972000000012</v>
      </c>
      <c r="Z114" s="125">
        <f t="shared" ca="1" si="446"/>
        <v>608.88972000000012</v>
      </c>
      <c r="AA114" s="125">
        <f t="shared" ca="1" si="447"/>
        <v>608.88972000000012</v>
      </c>
      <c r="AB114" s="37"/>
      <c r="AC114" s="125">
        <f ca="1">CONVERT(INDEX(OFFSET('Measure Inputs'!$AE$7,,,InputRows),$C114),'Measure Inputs'!$AE$6,AC$8)*$L114</f>
        <v>0</v>
      </c>
      <c r="AD114" s="125">
        <f t="shared" ca="1" si="448"/>
        <v>0</v>
      </c>
      <c r="AE114" s="125">
        <f t="shared" ca="1" si="449"/>
        <v>0</v>
      </c>
      <c r="AF114" s="37"/>
      <c r="AG114" s="96">
        <f ca="1">INDEX(OFFSET('Measure Inputs'!$R$7,,,InputRows),$C114)</f>
        <v>15</v>
      </c>
      <c r="AH114" s="96">
        <f ca="1">INDEX(OFFSET('Measure Inputs'!$S$7,,,InputRows),$C114)</f>
        <v>0</v>
      </c>
      <c r="AI114" s="96">
        <f t="shared" ca="1" si="450"/>
        <v>40048875.797999993</v>
      </c>
      <c r="AJ114" s="99">
        <f ca="1">INDEX(OFFSET('Measure Inputs'!$T$7,,,InputRows),$C114)*$L114*$N114*$O114</f>
        <v>619390.19999999995</v>
      </c>
      <c r="AK114" s="99">
        <f ca="1">INDEX(OFFSET('Measure Inputs'!$U$7,,,InputRows),$C114)*$L114*$N114*$O114</f>
        <v>0</v>
      </c>
      <c r="AL114" s="99">
        <f ca="1">INDEX(OFFSET('Measure Inputs'!$V$7,,,InputRows),$C114)*$L114*$N114*$O114</f>
        <v>0</v>
      </c>
      <c r="AM114" s="99">
        <f ca="1">INDEX(OFFSET('Measure Inputs'!$W$7,,,InputRows),$C114)*$L114*$N114*$O114</f>
        <v>0</v>
      </c>
      <c r="AN114" s="99">
        <f ca="1">INDEX(OFFSET('Measure Inputs'!$X$7,,,InputRows),$C114)*$L114</f>
        <v>309436.13</v>
      </c>
      <c r="AO114" s="99"/>
      <c r="AP114" s="99">
        <f t="shared" ca="1" si="451"/>
        <v>309436.13</v>
      </c>
      <c r="AQ114" s="37"/>
      <c r="AR114" s="99">
        <f ca="1">SUMPRODUCT(--($CX$9:$EX$9=$H114)*$AJ114,'General Inputs'!$K$40:$BK$40)+SUMPRODUCT(--($CX$9:$EX$9=$H114+$AH114)*-$AK114,'General Inputs'!$K$43:$BK$43)</f>
        <v>619390.19999999995</v>
      </c>
      <c r="AS114" s="99">
        <f ca="1">CONVERT(SUMPRODUCT($CX114:$EX114,'General Inputs'!$K$29:$BK$29,'General Inputs'!$K$40:$BK$40)*$M114,$Q$8,'General Inputs'!$E$17)</f>
        <v>282243.79661334993</v>
      </c>
      <c r="AT114" s="99">
        <f ca="1">SUMPRODUCT(--($CX$9:$EX$9=$H114)*$AN114,'General Inputs'!$K$40:$BK$40)</f>
        <v>309436.13</v>
      </c>
      <c r="AU114" s="99">
        <f>SUMPRODUCT(--($CX$9:$EX$9=$H114)*$AO114,'General Inputs'!$K$40:$BK$40)</f>
        <v>0</v>
      </c>
      <c r="AV114" s="99">
        <f ca="1">CONVERT(SUMPRODUCT($CX114:$EX114,'General Inputs'!$K$40:$BK$40,OFFSET('General Inputs'!$K$34:$BK$34,MATCH($D114,'General Inputs'!$J$34:$J$35,0)-1,)),$Q$8,'General Inputs'!$G$32)</f>
        <v>2807313.9348646505</v>
      </c>
      <c r="AW114" s="99">
        <f ca="1">CONVERT(SUMPRODUCT($CX114:$EX114,'General Inputs'!$K$27:$BK$27,'General Inputs'!$K$40:$BK$40)*$M114,$Q$8,'General Inputs'!$E$17)</f>
        <v>739935.28032782255</v>
      </c>
      <c r="AX114" s="99">
        <f ca="1">CONVERT(SUMPRODUCT($EZ114:$GZ114,'General Inputs'!$K$28:$BK$28,'General Inputs'!$K$40:$BK$40)*$M114,$Q$8,'General Inputs'!$E$17)</f>
        <v>121374.34515914595</v>
      </c>
      <c r="AY114" s="97">
        <f ca="1">SUMPRODUCT($CX114:$EX114,'General Inputs'!$K$40:$BK$40)</f>
        <v>23646826.908405799</v>
      </c>
      <c r="AZ114" s="37"/>
      <c r="BA114" s="99">
        <f t="shared" ca="1" si="452"/>
        <v>241919.4254869686</v>
      </c>
      <c r="BB114" s="101">
        <f t="shared" ca="1" si="453"/>
        <v>1.3905767729082066</v>
      </c>
      <c r="BC114" s="99">
        <f t="shared" ca="1" si="484"/>
        <v>619390.19999999995</v>
      </c>
      <c r="BD114" s="99">
        <f t="shared" ca="1" si="485"/>
        <v>861309.62548696855</v>
      </c>
      <c r="BE114" s="99">
        <f t="shared" ca="1" si="454"/>
        <v>739935.28032782255</v>
      </c>
      <c r="BF114" s="99">
        <f t="shared" ca="1" si="430"/>
        <v>121374.34515914595</v>
      </c>
      <c r="BG114" s="99">
        <f t="shared" si="455"/>
        <v>0</v>
      </c>
      <c r="BH114" s="99">
        <f t="shared" ca="1" si="456"/>
        <v>619390.19999999995</v>
      </c>
      <c r="BI114" s="37"/>
      <c r="BJ114" s="99">
        <f t="shared" ca="1" si="457"/>
        <v>524163.22210031864</v>
      </c>
      <c r="BK114" s="101">
        <f t="shared" ca="1" si="458"/>
        <v>1.8462568863703666</v>
      </c>
      <c r="BL114" s="99">
        <f t="shared" ca="1" si="486"/>
        <v>619390.19999999995</v>
      </c>
      <c r="BM114" s="99">
        <f t="shared" ca="1" si="429"/>
        <v>1143553.4221003186</v>
      </c>
      <c r="BN114" s="99">
        <f t="shared" ca="1" si="459"/>
        <v>739935.28032782255</v>
      </c>
      <c r="BO114" s="99">
        <f t="shared" ca="1" si="460"/>
        <v>121374.34515914595</v>
      </c>
      <c r="BP114" s="99">
        <f t="shared" ca="1" si="461"/>
        <v>282243.79661334993</v>
      </c>
      <c r="BQ114" s="99">
        <f t="shared" si="462"/>
        <v>0</v>
      </c>
      <c r="BR114" s="99">
        <f t="shared" ca="1" si="463"/>
        <v>619390.19999999995</v>
      </c>
      <c r="BS114" s="37"/>
      <c r="BT114" s="99">
        <f t="shared" ca="1" si="464"/>
        <v>2497359.8648646502</v>
      </c>
      <c r="BU114" s="101">
        <f t="shared" ca="1" si="465"/>
        <v>5.0319654151206308</v>
      </c>
      <c r="BV114" s="101">
        <f t="shared" ca="1" si="466"/>
        <v>2.9809425865540065</v>
      </c>
      <c r="BW114" s="99">
        <f t="shared" ca="1" si="487"/>
        <v>619390.19999999995</v>
      </c>
      <c r="BX114" s="99">
        <f t="shared" ca="1" si="488"/>
        <v>3116750.0648646504</v>
      </c>
      <c r="BY114" s="99">
        <f t="shared" ca="1" si="467"/>
        <v>2807313.9348646505</v>
      </c>
      <c r="BZ114" s="99">
        <f t="shared" ca="1" si="468"/>
        <v>309436.13</v>
      </c>
      <c r="CA114" s="99">
        <f t="shared" ca="1" si="469"/>
        <v>619390.19999999995</v>
      </c>
      <c r="CB114" s="37"/>
      <c r="CC114" s="99">
        <f t="shared" ca="1" si="470"/>
        <v>551873.49548696855</v>
      </c>
      <c r="CD114" s="101">
        <f t="shared" ca="1" si="471"/>
        <v>2.7834811193087523</v>
      </c>
      <c r="CE114" s="102">
        <f t="shared" ca="1" si="472"/>
        <v>-0.27841991114960873</v>
      </c>
      <c r="CF114" s="99">
        <f t="shared" ca="1" si="489"/>
        <v>309436.13</v>
      </c>
      <c r="CG114" s="99">
        <f t="shared" ca="1" si="490"/>
        <v>861309.62548696855</v>
      </c>
      <c r="CH114" s="99">
        <f t="shared" ca="1" si="473"/>
        <v>739935.28032782255</v>
      </c>
      <c r="CI114" s="99">
        <f t="shared" ca="1" si="474"/>
        <v>121374.34515914595</v>
      </c>
      <c r="CJ114" s="99">
        <f t="shared" ca="1" si="475"/>
        <v>309436.13</v>
      </c>
      <c r="CK114" s="99">
        <f t="shared" si="476"/>
        <v>0</v>
      </c>
      <c r="CL114" s="37"/>
      <c r="CM114" s="99">
        <f t="shared" ca="1" si="477"/>
        <v>-2255440.4393776818</v>
      </c>
      <c r="CN114" s="101">
        <f t="shared" ca="1" si="478"/>
        <v>0.27634863481566085</v>
      </c>
      <c r="CO114" s="126"/>
      <c r="CP114" s="99">
        <f t="shared" ca="1" si="491"/>
        <v>3116750.0648646504</v>
      </c>
      <c r="CQ114" s="99">
        <f t="shared" ca="1" si="492"/>
        <v>861309.62548696855</v>
      </c>
      <c r="CR114" s="99">
        <f t="shared" ca="1" si="479"/>
        <v>739935.28032782255</v>
      </c>
      <c r="CS114" s="99">
        <f t="shared" ca="1" si="480"/>
        <v>121374.34515914595</v>
      </c>
      <c r="CT114" s="99">
        <f t="shared" ca="1" si="481"/>
        <v>2807313.9348646505</v>
      </c>
      <c r="CU114" s="99">
        <f t="shared" ca="1" si="482"/>
        <v>309436.13</v>
      </c>
      <c r="CV114" s="99">
        <f t="shared" si="483"/>
        <v>0</v>
      </c>
      <c r="CW114" s="37"/>
      <c r="CX114" s="48">
        <f t="shared" ca="1" si="497"/>
        <v>2669925.0532</v>
      </c>
      <c r="CY114" s="48">
        <f t="shared" ca="1" si="497"/>
        <v>2669925.0532</v>
      </c>
      <c r="CZ114" s="48">
        <f t="shared" ca="1" si="497"/>
        <v>2669925.0532</v>
      </c>
      <c r="DA114" s="48">
        <f t="shared" ca="1" si="497"/>
        <v>2669925.0532</v>
      </c>
      <c r="DB114" s="48">
        <f t="shared" ca="1" si="497"/>
        <v>2669925.0532</v>
      </c>
      <c r="DC114" s="48">
        <f t="shared" ca="1" si="497"/>
        <v>2669925.0532</v>
      </c>
      <c r="DD114" s="48">
        <f t="shared" ca="1" si="497"/>
        <v>2669925.0532</v>
      </c>
      <c r="DE114" s="48">
        <f t="shared" ca="1" si="497"/>
        <v>2669925.0532</v>
      </c>
      <c r="DF114" s="48">
        <f t="shared" ca="1" si="497"/>
        <v>2669925.0532</v>
      </c>
      <c r="DG114" s="48">
        <f t="shared" ca="1" si="497"/>
        <v>2669925.0532</v>
      </c>
      <c r="DH114" s="48">
        <f t="shared" ca="1" si="497"/>
        <v>2669925.0532</v>
      </c>
      <c r="DI114" s="48">
        <f t="shared" ca="1" si="497"/>
        <v>2669925.0532</v>
      </c>
      <c r="DJ114" s="48">
        <f t="shared" ca="1" si="497"/>
        <v>2669925.0532</v>
      </c>
      <c r="DK114" s="48">
        <f t="shared" ca="1" si="497"/>
        <v>2669925.0532</v>
      </c>
      <c r="DL114" s="48">
        <f t="shared" ca="1" si="497"/>
        <v>2669925.0532</v>
      </c>
      <c r="DM114" s="48">
        <f t="shared" ca="1" si="497"/>
        <v>0</v>
      </c>
      <c r="DN114" s="48">
        <f t="shared" ca="1" si="501"/>
        <v>0</v>
      </c>
      <c r="DO114" s="48">
        <f t="shared" ca="1" si="501"/>
        <v>0</v>
      </c>
      <c r="DP114" s="48">
        <f t="shared" ca="1" si="501"/>
        <v>0</v>
      </c>
      <c r="DQ114" s="48">
        <f t="shared" ca="1" si="501"/>
        <v>0</v>
      </c>
      <c r="DR114" s="48">
        <f t="shared" ca="1" si="501"/>
        <v>0</v>
      </c>
      <c r="DS114" s="48">
        <f t="shared" ca="1" si="501"/>
        <v>0</v>
      </c>
      <c r="DT114" s="48">
        <f t="shared" ca="1" si="501"/>
        <v>0</v>
      </c>
      <c r="DU114" s="48">
        <f t="shared" ca="1" si="501"/>
        <v>0</v>
      </c>
      <c r="DV114" s="48">
        <f t="shared" ca="1" si="501"/>
        <v>0</v>
      </c>
      <c r="DW114" s="48">
        <f t="shared" ca="1" si="501"/>
        <v>0</v>
      </c>
      <c r="DX114" s="48">
        <f t="shared" ca="1" si="501"/>
        <v>0</v>
      </c>
      <c r="DY114" s="48">
        <f t="shared" ca="1" si="501"/>
        <v>0</v>
      </c>
      <c r="DZ114" s="48">
        <f t="shared" ca="1" si="501"/>
        <v>0</v>
      </c>
      <c r="EA114" s="48">
        <f t="shared" ca="1" si="501"/>
        <v>0</v>
      </c>
      <c r="EB114" s="48">
        <f t="shared" ca="1" si="501"/>
        <v>0</v>
      </c>
      <c r="EC114" s="48">
        <f t="shared" ca="1" si="498"/>
        <v>0</v>
      </c>
      <c r="ED114" s="48">
        <f t="shared" ca="1" si="498"/>
        <v>0</v>
      </c>
      <c r="EE114" s="48">
        <f t="shared" ca="1" si="498"/>
        <v>0</v>
      </c>
      <c r="EF114" s="48">
        <f t="shared" ca="1" si="498"/>
        <v>0</v>
      </c>
      <c r="EG114" s="48">
        <f t="shared" ca="1" si="498"/>
        <v>0</v>
      </c>
      <c r="EH114" s="48">
        <f t="shared" ca="1" si="498"/>
        <v>0</v>
      </c>
      <c r="EI114" s="48">
        <f t="shared" ca="1" si="498"/>
        <v>0</v>
      </c>
      <c r="EJ114" s="48">
        <f t="shared" ca="1" si="498"/>
        <v>0</v>
      </c>
      <c r="EK114" s="48">
        <f t="shared" ca="1" si="498"/>
        <v>0</v>
      </c>
      <c r="EL114" s="48">
        <f t="shared" ca="1" si="498"/>
        <v>0</v>
      </c>
      <c r="EM114" s="48">
        <f t="shared" ca="1" si="498"/>
        <v>0</v>
      </c>
      <c r="EN114" s="48">
        <f t="shared" ca="1" si="498"/>
        <v>0</v>
      </c>
      <c r="EO114" s="48">
        <f t="shared" ca="1" si="498"/>
        <v>0</v>
      </c>
      <c r="EP114" s="48">
        <f t="shared" ca="1" si="498"/>
        <v>0</v>
      </c>
      <c r="EQ114" s="48">
        <f t="shared" ca="1" si="495"/>
        <v>0</v>
      </c>
      <c r="ER114" s="48">
        <f t="shared" ca="1" si="495"/>
        <v>0</v>
      </c>
      <c r="ES114" s="48">
        <f t="shared" ca="1" si="493"/>
        <v>0</v>
      </c>
      <c r="ET114" s="48">
        <f t="shared" ca="1" si="493"/>
        <v>0</v>
      </c>
      <c r="EU114" s="48">
        <f t="shared" ca="1" si="493"/>
        <v>0</v>
      </c>
      <c r="EV114" s="48">
        <f t="shared" ca="1" si="493"/>
        <v>0</v>
      </c>
      <c r="EW114" s="48">
        <f t="shared" ca="1" si="493"/>
        <v>0</v>
      </c>
      <c r="EX114" s="48">
        <f t="shared" ca="1" si="493"/>
        <v>0</v>
      </c>
      <c r="EY114" s="68"/>
      <c r="EZ114" s="48">
        <f t="shared" ca="1" si="499"/>
        <v>608.88972000000012</v>
      </c>
      <c r="FA114" s="48">
        <f t="shared" ca="1" si="499"/>
        <v>608.88972000000012</v>
      </c>
      <c r="FB114" s="48">
        <f t="shared" ca="1" si="499"/>
        <v>608.88972000000012</v>
      </c>
      <c r="FC114" s="48">
        <f t="shared" ca="1" si="499"/>
        <v>608.88972000000012</v>
      </c>
      <c r="FD114" s="48">
        <f t="shared" ca="1" si="499"/>
        <v>608.88972000000012</v>
      </c>
      <c r="FE114" s="48">
        <f t="shared" ca="1" si="499"/>
        <v>608.88972000000012</v>
      </c>
      <c r="FF114" s="48">
        <f t="shared" ca="1" si="499"/>
        <v>608.88972000000012</v>
      </c>
      <c r="FG114" s="48">
        <f t="shared" ca="1" si="499"/>
        <v>608.88972000000012</v>
      </c>
      <c r="FH114" s="48">
        <f t="shared" ca="1" si="499"/>
        <v>608.88972000000012</v>
      </c>
      <c r="FI114" s="48">
        <f t="shared" ca="1" si="499"/>
        <v>608.88972000000012</v>
      </c>
      <c r="FJ114" s="48">
        <f t="shared" ca="1" si="499"/>
        <v>608.88972000000012</v>
      </c>
      <c r="FK114" s="48">
        <f t="shared" ca="1" si="499"/>
        <v>608.88972000000012</v>
      </c>
      <c r="FL114" s="48">
        <f t="shared" ca="1" si="499"/>
        <v>608.88972000000012</v>
      </c>
      <c r="FM114" s="48">
        <f t="shared" ca="1" si="499"/>
        <v>608.88972000000012</v>
      </c>
      <c r="FN114" s="48">
        <f t="shared" ca="1" si="499"/>
        <v>608.88972000000012</v>
      </c>
      <c r="FO114" s="48">
        <f t="shared" ca="1" si="499"/>
        <v>0</v>
      </c>
      <c r="FP114" s="48">
        <f t="shared" ca="1" si="502"/>
        <v>0</v>
      </c>
      <c r="FQ114" s="48">
        <f t="shared" ca="1" si="502"/>
        <v>0</v>
      </c>
      <c r="FR114" s="48">
        <f t="shared" ca="1" si="502"/>
        <v>0</v>
      </c>
      <c r="FS114" s="48">
        <f t="shared" ca="1" si="502"/>
        <v>0</v>
      </c>
      <c r="FT114" s="48">
        <f t="shared" ca="1" si="502"/>
        <v>0</v>
      </c>
      <c r="FU114" s="48">
        <f t="shared" ca="1" si="502"/>
        <v>0</v>
      </c>
      <c r="FV114" s="48">
        <f t="shared" ca="1" si="502"/>
        <v>0</v>
      </c>
      <c r="FW114" s="48">
        <f t="shared" ca="1" si="502"/>
        <v>0</v>
      </c>
      <c r="FX114" s="48">
        <f t="shared" ca="1" si="502"/>
        <v>0</v>
      </c>
      <c r="FY114" s="48">
        <f t="shared" ca="1" si="502"/>
        <v>0</v>
      </c>
      <c r="FZ114" s="48">
        <f t="shared" ca="1" si="502"/>
        <v>0</v>
      </c>
      <c r="GA114" s="48">
        <f t="shared" ca="1" si="502"/>
        <v>0</v>
      </c>
      <c r="GB114" s="48">
        <f t="shared" ca="1" si="502"/>
        <v>0</v>
      </c>
      <c r="GC114" s="48">
        <f t="shared" ca="1" si="502"/>
        <v>0</v>
      </c>
      <c r="GD114" s="48">
        <f t="shared" ca="1" si="502"/>
        <v>0</v>
      </c>
      <c r="GE114" s="48">
        <f t="shared" ca="1" si="500"/>
        <v>0</v>
      </c>
      <c r="GF114" s="48">
        <f t="shared" ca="1" si="500"/>
        <v>0</v>
      </c>
      <c r="GG114" s="48">
        <f t="shared" ca="1" si="500"/>
        <v>0</v>
      </c>
      <c r="GH114" s="48">
        <f t="shared" ca="1" si="500"/>
        <v>0</v>
      </c>
      <c r="GI114" s="48">
        <f t="shared" ca="1" si="500"/>
        <v>0</v>
      </c>
      <c r="GJ114" s="48">
        <f t="shared" ca="1" si="500"/>
        <v>0</v>
      </c>
      <c r="GK114" s="48">
        <f t="shared" ca="1" si="500"/>
        <v>0</v>
      </c>
      <c r="GL114" s="48">
        <f t="shared" ca="1" si="500"/>
        <v>0</v>
      </c>
      <c r="GM114" s="48">
        <f t="shared" ca="1" si="500"/>
        <v>0</v>
      </c>
      <c r="GN114" s="48">
        <f t="shared" ca="1" si="500"/>
        <v>0</v>
      </c>
      <c r="GO114" s="48">
        <f t="shared" ca="1" si="500"/>
        <v>0</v>
      </c>
      <c r="GP114" s="48">
        <f t="shared" ca="1" si="500"/>
        <v>0</v>
      </c>
      <c r="GQ114" s="48">
        <f t="shared" ca="1" si="500"/>
        <v>0</v>
      </c>
      <c r="GR114" s="48">
        <f t="shared" ca="1" si="500"/>
        <v>0</v>
      </c>
      <c r="GS114" s="48">
        <f t="shared" ca="1" si="496"/>
        <v>0</v>
      </c>
      <c r="GT114" s="48">
        <f t="shared" ca="1" si="496"/>
        <v>0</v>
      </c>
      <c r="GU114" s="48">
        <f t="shared" ca="1" si="494"/>
        <v>0</v>
      </c>
      <c r="GV114" s="48">
        <f t="shared" ca="1" si="494"/>
        <v>0</v>
      </c>
      <c r="GW114" s="48">
        <f t="shared" ca="1" si="494"/>
        <v>0</v>
      </c>
      <c r="GX114" s="48">
        <f t="shared" ca="1" si="494"/>
        <v>0</v>
      </c>
      <c r="GY114" s="48">
        <f t="shared" ca="1" si="494"/>
        <v>0</v>
      </c>
      <c r="GZ114" s="48">
        <f t="shared" ca="1" si="494"/>
        <v>0</v>
      </c>
      <c r="HA114" s="68"/>
    </row>
  </sheetData>
  <sheetProtection selectLockedCells="1" selectUnlockedCells="1"/>
  <autoFilter ref="B9:HF114" xr:uid="{00000000-0009-0000-0000-000005000000}"/>
  <dataConsolidate/>
  <mergeCells count="14">
    <mergeCell ref="EZ7:GZ8"/>
    <mergeCell ref="Y7:AA7"/>
    <mergeCell ref="AC7:AE7"/>
    <mergeCell ref="BJ7:BR7"/>
    <mergeCell ref="CM7:CV7"/>
    <mergeCell ref="CX7:EX8"/>
    <mergeCell ref="K7:O8"/>
    <mergeCell ref="CC7:CK7"/>
    <mergeCell ref="BT7:CA7"/>
    <mergeCell ref="BA7:BH7"/>
    <mergeCell ref="AG7:AP8"/>
    <mergeCell ref="Q7:S7"/>
    <mergeCell ref="U7:W7"/>
    <mergeCell ref="AR7:AY8"/>
  </mergeCells>
  <conditionalFormatting sqref="CH8:CK8 BT8:CA8 CM8:CV8 BJ8:BR8 BA8:BH8">
    <cfRule type="cellIs" dxfId="7" priority="43" operator="equal">
      <formula>"COST"</formula>
    </cfRule>
    <cfRule type="cellIs" dxfId="6" priority="44" operator="equal">
      <formula>"BENEFIT"</formula>
    </cfRule>
  </conditionalFormatting>
  <conditionalFormatting sqref="CC8:CG8">
    <cfRule type="cellIs" dxfId="5" priority="3" operator="equal">
      <formula>"COST"</formula>
    </cfRule>
    <cfRule type="cellIs" dxfId="4" priority="4" operator="equal">
      <formula>"BENEFIT"</formula>
    </cfRule>
  </conditionalFormatting>
  <pageMargins left="0.7" right="0.7" top="0.75" bottom="0.75" header="0.3" footer="0.3"/>
  <pageSetup orientation="portrait" r:id="rId1"/>
  <ignoredErrors>
    <ignoredError sqref="T37 X37 AQ37 CL37 CW37" unlockedFormula="1"/>
  </ignoredErrors>
  <drawing r:id="rId2"/>
  <legacyDrawing r:id="rId3"/>
  <controls>
    <mc:AlternateContent xmlns:mc="http://schemas.openxmlformats.org/markup-compatibility/2006">
      <mc:Choice Requires="x14">
        <control shapeId="11270" r:id="rId4" name="CheckBox1">
          <controlPr defaultSize="0" autoLine="0" r:id="rId5">
            <anchor>
              <from>
                <xdr:col>3</xdr:col>
                <xdr:colOff>838200</xdr:colOff>
                <xdr:row>1</xdr:row>
                <xdr:rowOff>95250</xdr:rowOff>
              </from>
              <to>
                <xdr:col>5</xdr:col>
                <xdr:colOff>0</xdr:colOff>
                <xdr:row>4</xdr:row>
                <xdr:rowOff>95250</xdr:rowOff>
              </to>
            </anchor>
          </controlPr>
        </control>
      </mc:Choice>
      <mc:Fallback>
        <control shapeId="11270" r:id="rId4" name="CheckBox1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theme="7"/>
  </sheetPr>
  <dimension ref="A1:D17"/>
  <sheetViews>
    <sheetView workbookViewId="0">
      <selection activeCell="J34" sqref="J34"/>
    </sheetView>
  </sheetViews>
  <sheetFormatPr defaultRowHeight="15"/>
  <cols>
    <col min="1" max="1" width="11.140625" bestFit="1" customWidth="1"/>
    <col min="2" max="2" width="9.7109375" customWidth="1"/>
    <col min="3" max="3" width="42" bestFit="1" customWidth="1"/>
  </cols>
  <sheetData>
    <row r="1" spans="1:4">
      <c r="A1" s="10" t="s">
        <v>36</v>
      </c>
    </row>
    <row r="3" spans="1:4">
      <c r="B3" s="12" t="b">
        <f ca="1">COUNTIF(OFFSET('Measure Inputs'!$E$7,,,InputRows),FALSE)=0</f>
        <v>1</v>
      </c>
      <c r="C3" s="12" t="s">
        <v>26</v>
      </c>
      <c r="D3" s="28" t="str">
        <f ca="1">IF(B3,"OK","ERROR")</f>
        <v>OK</v>
      </c>
    </row>
    <row r="4" spans="1:4">
      <c r="B4" s="12" t="b">
        <f ca="1">COUNTIF(OFFSET('Program Inputs'!$C$8,,,TotalPrograms),FALSE)=0</f>
        <v>1</v>
      </c>
      <c r="C4" s="12" t="s">
        <v>27</v>
      </c>
      <c r="D4" s="28" t="str">
        <f ca="1">IF(B4,"OK","ERROR")</f>
        <v>OK</v>
      </c>
    </row>
    <row r="5" spans="1:4">
      <c r="B5" s="12" t="b">
        <f>B16&gt;B15</f>
        <v>0</v>
      </c>
      <c r="C5" s="12" t="s">
        <v>35</v>
      </c>
      <c r="D5" s="28" t="str">
        <f>IF(NOT(B5),"OK","ERROR")</f>
        <v>OK</v>
      </c>
    </row>
    <row r="6" spans="1:4">
      <c r="B6" s="12" t="b">
        <f ca="1">COUNTIF('Measure Inputs'!C:C,TRUE)=TotalMeasures</f>
        <v>1</v>
      </c>
      <c r="C6" s="12" t="s">
        <v>43</v>
      </c>
      <c r="D6" s="28" t="str">
        <f ca="1">IF(B6,"OK","ERROR")</f>
        <v>OK</v>
      </c>
    </row>
    <row r="8" spans="1:4">
      <c r="A8" s="10" t="s">
        <v>37</v>
      </c>
    </row>
    <row r="10" spans="1:4">
      <c r="B10" s="12">
        <f ca="1">SUMPRODUCT(--(FREQUENCY(MATCH(OFFSET('Measure Inputs'!$B$6,1,,InputRows),OFFSET('Measure Inputs'!$B$6,1,,InputRows),0),ROW(OFFSET('Measure Inputs'!$B$6,1,,InputRows))-ROW(OFFSET('Measure Inputs'!$B$6,1,,))+1)&gt;0))</f>
        <v>78</v>
      </c>
      <c r="C10" s="12" t="s">
        <v>38</v>
      </c>
    </row>
    <row r="11" spans="1:4">
      <c r="B11" s="12">
        <f>COUNTA('Measure Inputs'!B:B)-1</f>
        <v>78</v>
      </c>
      <c r="C11" s="12" t="s">
        <v>55</v>
      </c>
    </row>
    <row r="12" spans="1:4">
      <c r="B12" s="12">
        <f>COUNTA('Program Inputs'!$B:$B)-2</f>
        <v>16</v>
      </c>
      <c r="C12" s="12" t="s">
        <v>39</v>
      </c>
    </row>
    <row r="13" spans="1:4">
      <c r="B13" s="12">
        <f>SUM(IF(FREQUENCY(IF(LEN('Measure Inputs'!J:J)&gt;0,MATCH('Measure Inputs'!J:J,'Measure Inputs'!J:J,0),""), IF(LEN('Measure Inputs'!J:J)&gt;0,MATCH('Measure Inputs'!J:J,'Measure Inputs'!J:J,0),""))&gt;0,1))-1</f>
        <v>0</v>
      </c>
      <c r="C13" s="12" t="s">
        <v>46</v>
      </c>
    </row>
    <row r="14" spans="1:4">
      <c r="B14" s="12">
        <f>CycleEndYear-CycleStartYear+1</f>
        <v>2</v>
      </c>
      <c r="C14" s="12" t="s">
        <v>44</v>
      </c>
    </row>
    <row r="15" spans="1:4">
      <c r="B15" s="12">
        <f>EndYear-BaseYear+1</f>
        <v>34</v>
      </c>
      <c r="C15" s="12" t="s">
        <v>45</v>
      </c>
    </row>
    <row r="16" spans="1:4">
      <c r="B16" s="12">
        <f>MAX('Measure Inputs'!R:R)</f>
        <v>25</v>
      </c>
      <c r="C16" s="12" t="s">
        <v>34</v>
      </c>
    </row>
    <row r="17" spans="2:3">
      <c r="B17" s="12">
        <f>MAX('Measure Inputs'!K:K)</f>
        <v>2017</v>
      </c>
      <c r="C17" s="12" t="s">
        <v>68</v>
      </c>
    </row>
  </sheetData>
  <conditionalFormatting sqref="D3:D5">
    <cfRule type="cellIs" dxfId="3" priority="3" operator="equal">
      <formula>"OK"</formula>
    </cfRule>
    <cfRule type="cellIs" dxfId="2" priority="4" operator="equal">
      <formula>"ERROR"</formula>
    </cfRule>
  </conditionalFormatting>
  <conditionalFormatting sqref="D6">
    <cfRule type="cellIs" dxfId="1" priority="1" operator="equal">
      <formula>"OK"</formula>
    </cfRule>
    <cfRule type="cellIs" dxfId="0" priority="2" operator="equal">
      <formula>"ERROR"</formula>
    </cfRule>
  </conditionalFormatting>
  <pageMargins left="0.7" right="0.7" top="0.75" bottom="0.75" header="0.3" footer="0.3"/>
  <pageSetup orientation="portrait" verticalDpi="0" r:id="rId1"/>
  <ignoredErrors>
    <ignoredError sqref="D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Contents</vt:lpstr>
      <vt:lpstr>Tables</vt:lpstr>
      <vt:lpstr>Program Inputs</vt:lpstr>
      <vt:lpstr>Measure Inputs</vt:lpstr>
      <vt:lpstr>General Inputs</vt:lpstr>
      <vt:lpstr>Analysis</vt:lpstr>
      <vt:lpstr>ErrorCheck</vt:lpstr>
      <vt:lpstr>BaseYear</vt:lpstr>
      <vt:lpstr>CycleEndYear</vt:lpstr>
      <vt:lpstr>CycleStartYear</vt:lpstr>
      <vt:lpstr>DiscountRateTRC</vt:lpstr>
      <vt:lpstr>EndYear</vt:lpstr>
      <vt:lpstr>EscalationRate</vt:lpstr>
      <vt:lpstr>InputRows</vt:lpstr>
      <vt:lpstr>TotalMeasures</vt:lpstr>
      <vt:lpstr>TotalPrograms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Benefit-Cost Analysis Tool</dc:title>
  <dc:creator>jreilly@appliedenergygroup.com</dc:creator>
  <cp:lastModifiedBy>Cottrell, Andrew</cp:lastModifiedBy>
  <dcterms:created xsi:type="dcterms:W3CDTF">2016-06-29T15:53:35Z</dcterms:created>
  <dcterms:modified xsi:type="dcterms:W3CDTF">2018-11-07T22:41:10Z</dcterms:modified>
</cp:coreProperties>
</file>