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xlsx" ContentType="application/vnd.openxmlformats-officedocument.spreadsheetml.sheet"/>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hidePivotFieldList="1" defaultThemeVersion="124226"/>
  <bookViews>
    <workbookView xWindow="16908" yWindow="0" windowWidth="28428" windowHeight="5556"/>
  </bookViews>
  <sheets>
    <sheet name="Avoided Cost Energy" sheetId="6" r:id="rId1"/>
    <sheet name="Capacity" sheetId="8" r:id="rId2"/>
    <sheet name="Regulation Cost" sheetId="19" r:id="rId3"/>
    <sheet name="Rev Req" sheetId="27" r:id="rId4"/>
    <sheet name="Depr" sheetId="41" r:id="rId5"/>
    <sheet name="EIA AEO" sheetId="34" r:id="rId6"/>
    <sheet name="Forward Market Price Table" sheetId="39" r:id="rId7"/>
    <sheet name="Forward Curve" sheetId="36" r:id="rId8"/>
    <sheet name="Peak" sheetId="37" r:id="rId9"/>
    <sheet name="Off Peak" sheetId="38" r:id="rId10"/>
    <sheet name="Peak-Off Peak Breakdown" sheetId="40"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A" localSheetId="4">#REF!</definedName>
    <definedName name="\A">#REF!</definedName>
    <definedName name="\AG" localSheetId="4">#REF!</definedName>
    <definedName name="\AG">#REF!</definedName>
    <definedName name="\C" localSheetId="4">#REF!</definedName>
    <definedName name="\C">#REF!</definedName>
    <definedName name="\E" localSheetId="4">#REF!</definedName>
    <definedName name="\E">#REF!</definedName>
    <definedName name="\G" localSheetId="4">#REF!</definedName>
    <definedName name="\G">#REF!</definedName>
    <definedName name="\I" localSheetId="4">#REF!</definedName>
    <definedName name="\I">#REF!</definedName>
    <definedName name="\L" localSheetId="4">#REF!</definedName>
    <definedName name="\L">#REF!</definedName>
    <definedName name="\N" localSheetId="4">#REF!</definedName>
    <definedName name="\N">#REF!</definedName>
    <definedName name="\R" localSheetId="4">#REF!</definedName>
    <definedName name="\R">#REF!</definedName>
    <definedName name="\S" localSheetId="4">#REF!</definedName>
    <definedName name="\S">#REF!</definedName>
    <definedName name="\W" localSheetId="4">#REF!</definedName>
    <definedName name="\W">#REF!</definedName>
    <definedName name="\x" localSheetId="4">#REF!</definedName>
    <definedName name="\x">#REF!</definedName>
    <definedName name="\Z" localSheetId="4">#REF!</definedName>
    <definedName name="\Z">#REF!</definedName>
    <definedName name="____100" localSheetId="4">#REF!</definedName>
    <definedName name="____100">#REF!</definedName>
    <definedName name="____120" localSheetId="4">#REF!</definedName>
    <definedName name="____120">#REF!</definedName>
    <definedName name="____200" localSheetId="4">#REF!</definedName>
    <definedName name="____200">#REF!</definedName>
    <definedName name="____800" localSheetId="4">#REF!</definedName>
    <definedName name="____800">#REF!</definedName>
    <definedName name="__123Graph_A" localSheetId="4" hidden="1">#REF!</definedName>
    <definedName name="__123Graph_A" hidden="1">#REF!</definedName>
    <definedName name="__123Graph_C" localSheetId="4" hidden="1">#REF!</definedName>
    <definedName name="__123Graph_C" hidden="1">#REF!</definedName>
    <definedName name="__123Graph_X" localSheetId="4" hidden="1">#REF!</definedName>
    <definedName name="__123Graph_X" hidden="1">#REF!</definedName>
    <definedName name="_1" localSheetId="4">#REF!</definedName>
    <definedName name="_1">#REF!</definedName>
    <definedName name="_1_0_00" localSheetId="4">#REF!</definedName>
    <definedName name="_1_0_00">#REF!</definedName>
    <definedName name="_10_28_99" localSheetId="4">#REF!</definedName>
    <definedName name="_10_28_99">#REF!</definedName>
    <definedName name="_12_11_00" localSheetId="4">#REF!</definedName>
    <definedName name="_12_11_00">#REF!</definedName>
    <definedName name="_1Indiv_Other" localSheetId="4">#REF!</definedName>
    <definedName name="_1Indiv_Other">#REF!</definedName>
    <definedName name="_2" localSheetId="4">#REF!</definedName>
    <definedName name="_2">#REF!</definedName>
    <definedName name="_3_1_99" localSheetId="4">#REF!</definedName>
    <definedName name="_3_1_99">#REF!</definedName>
    <definedName name="_4389" localSheetId="4">#REF!</definedName>
    <definedName name="_4389">#REF!</definedName>
    <definedName name="_613021" localSheetId="4">#REF!</definedName>
    <definedName name="_613021">#REF!</definedName>
    <definedName name="_912099909" localSheetId="4">#REF!</definedName>
    <definedName name="_912099909">#REF!</definedName>
    <definedName name="_AJE2" localSheetId="4">#REF!</definedName>
    <definedName name="_AJE2">#REF!</definedName>
    <definedName name="_aje33101" localSheetId="4">#REF!</definedName>
    <definedName name="_aje33101">#REF!</definedName>
    <definedName name="_APR1" localSheetId="4">#REF!</definedName>
    <definedName name="_APR1">#REF!</definedName>
    <definedName name="_APR2" localSheetId="4">#REF!</definedName>
    <definedName name="_APR2">#REF!</definedName>
    <definedName name="_APR3" localSheetId="4">#REF!</definedName>
    <definedName name="_APR3">#REF!</definedName>
    <definedName name="_APR4" localSheetId="4">#REF!</definedName>
    <definedName name="_APR4">#REF!</definedName>
    <definedName name="_AUG1" localSheetId="4">#REF!</definedName>
    <definedName name="_AUG1">#REF!</definedName>
    <definedName name="_AUG2" localSheetId="4">#REF!</definedName>
    <definedName name="_AUG2">#REF!</definedName>
    <definedName name="_AUG3" localSheetId="4">#REF!</definedName>
    <definedName name="_AUG3">#REF!</definedName>
    <definedName name="_AUG4" localSheetId="4">#REF!</definedName>
    <definedName name="_AUG4">#REF!</definedName>
    <definedName name="_BPA1" localSheetId="4">#REF!</definedName>
    <definedName name="_BPA1">#REF!</definedName>
    <definedName name="_BPA2" localSheetId="4">#REF!</definedName>
    <definedName name="_BPA2">#REF!</definedName>
    <definedName name="_BPA3" localSheetId="4">#REF!</definedName>
    <definedName name="_BPA3">#REF!</definedName>
    <definedName name="_BPA4" localSheetId="4">#REF!</definedName>
    <definedName name="_BPA4">#REF!</definedName>
    <definedName name="_Bud2000" localSheetId="4">#REF!</definedName>
    <definedName name="_Bud2000">#REF!</definedName>
    <definedName name="_Bud2001" localSheetId="4">#REF!</definedName>
    <definedName name="_Bud2001">#REF!</definedName>
    <definedName name="_Bud2002" localSheetId="4">#REF!</definedName>
    <definedName name="_Bud2002">#REF!</definedName>
    <definedName name="_Bud98" localSheetId="4">#REF!</definedName>
    <definedName name="_Bud98">#REF!</definedName>
    <definedName name="_Bud99" localSheetId="4">#REF!</definedName>
    <definedName name="_Bud99">#REF!</definedName>
    <definedName name="_C" localSheetId="4">#REF!</definedName>
    <definedName name="_C">#REF!</definedName>
    <definedName name="_C4CAP" localSheetId="4">#REF!</definedName>
    <definedName name="_C4CAP">#REF!</definedName>
    <definedName name="_CO_100" localSheetId="4">#REF!</definedName>
    <definedName name="_CO_100">#REF!</definedName>
    <definedName name="_co_110" localSheetId="4">#REF!</definedName>
    <definedName name="_co_110">#REF!</definedName>
    <definedName name="_co_120" localSheetId="4">#REF!</definedName>
    <definedName name="_co_120">#REF!</definedName>
    <definedName name="_CO_200" localSheetId="4">#REF!</definedName>
    <definedName name="_CO_200">#REF!</definedName>
    <definedName name="_CR_100" localSheetId="4">#REF!</definedName>
    <definedName name="_CR_100">#REF!</definedName>
    <definedName name="_cr_120" localSheetId="4">#REF!</definedName>
    <definedName name="_cr_120">#REF!</definedName>
    <definedName name="_CR_200" localSheetId="4">#REF!</definedName>
    <definedName name="_CR_200">#REF!</definedName>
    <definedName name="_DAT1" localSheetId="4">#REF!</definedName>
    <definedName name="_DAT1">#REF!</definedName>
    <definedName name="_DAT10" localSheetId="4">#REF!</definedName>
    <definedName name="_DAT10">#REF!</definedName>
    <definedName name="_DAT11" localSheetId="4">#REF!</definedName>
    <definedName name="_DAT11">#REF!</definedName>
    <definedName name="_DAT111" localSheetId="4">#REF!</definedName>
    <definedName name="_DAT111">#REF!</definedName>
    <definedName name="_DAT12" localSheetId="4">#REF!</definedName>
    <definedName name="_DAT12">#REF!</definedName>
    <definedName name="_DAT121" localSheetId="4">#REF!</definedName>
    <definedName name="_DAT121">#REF!</definedName>
    <definedName name="_DAT13" localSheetId="4">#REF!</definedName>
    <definedName name="_DAT13">#REF!</definedName>
    <definedName name="_DAT131" localSheetId="4">#REF!</definedName>
    <definedName name="_DAT131">#REF!</definedName>
    <definedName name="_DAT14" localSheetId="4">#REF!</definedName>
    <definedName name="_DAT14">#REF!</definedName>
    <definedName name="_DAT15" localSheetId="4">#REF!</definedName>
    <definedName name="_DAT15">#REF!</definedName>
    <definedName name="_DAT16" localSheetId="4">#REF!</definedName>
    <definedName name="_DAT16">#REF!</definedName>
    <definedName name="_DAT161" localSheetId="4">#REF!</definedName>
    <definedName name="_DAT161">#REF!</definedName>
    <definedName name="_DAT2" localSheetId="4">#REF!</definedName>
    <definedName name="_DAT2">#REF!</definedName>
    <definedName name="_DAT3" localSheetId="4">#REF!</definedName>
    <definedName name="_DAT3">#REF!</definedName>
    <definedName name="_DAT4" localSheetId="4">#REF!</definedName>
    <definedName name="_DAT4">#REF!</definedName>
    <definedName name="_DAT5" localSheetId="4">#REF!</definedName>
    <definedName name="_DAT5">#REF!</definedName>
    <definedName name="_DAT6" localSheetId="4">#REF!</definedName>
    <definedName name="_DAT6">#REF!</definedName>
    <definedName name="_DAT7" localSheetId="4">#REF!</definedName>
    <definedName name="_DAT7">#REF!</definedName>
    <definedName name="_DAT8" localSheetId="4">#REF!</definedName>
    <definedName name="_DAT8">#REF!</definedName>
    <definedName name="_DAT9" localSheetId="4">#REF!</definedName>
    <definedName name="_DAT9">#REF!</definedName>
    <definedName name="_DEC1" localSheetId="4">#REF!</definedName>
    <definedName name="_DEC1">#REF!</definedName>
    <definedName name="_DEC2" localSheetId="4">#REF!</definedName>
    <definedName name="_DEC2">#REF!</definedName>
    <definedName name="_DEC3" localSheetId="4">#REF!</definedName>
    <definedName name="_DEC3">#REF!</definedName>
    <definedName name="_DEC4" localSheetId="4">#REF!</definedName>
    <definedName name="_DEC4">#REF!</definedName>
    <definedName name="_DR_100" localSheetId="4">#REF!</definedName>
    <definedName name="_DR_100">#REF!</definedName>
    <definedName name="_dr_120" localSheetId="4">#REF!</definedName>
    <definedName name="_dr_120">#REF!</definedName>
    <definedName name="_DR_200" localSheetId="4">#REF!</definedName>
    <definedName name="_DR_200">#REF!</definedName>
    <definedName name="_DV_100" localSheetId="4">#REF!</definedName>
    <definedName name="_DV_100">#REF!</definedName>
    <definedName name="_dv_110" localSheetId="4">#REF!</definedName>
    <definedName name="_dv_110">#REF!</definedName>
    <definedName name="_dv_120" localSheetId="4">#REF!</definedName>
    <definedName name="_dv_120">#REF!</definedName>
    <definedName name="_DV_200" localSheetId="4">#REF!</definedName>
    <definedName name="_DV_200">#REF!</definedName>
    <definedName name="_EX_100" localSheetId="4">#REF!</definedName>
    <definedName name="_EX_100">#REF!</definedName>
    <definedName name="_ex_110" localSheetId="4">#REF!</definedName>
    <definedName name="_ex_110">#REF!</definedName>
    <definedName name="_ex_120" localSheetId="4">#REF!</definedName>
    <definedName name="_ex_120">#REF!</definedName>
    <definedName name="_EX_200" localSheetId="4">#REF!</definedName>
    <definedName name="_EX_200">#REF!</definedName>
    <definedName name="_FEB1" localSheetId="4">#REF!</definedName>
    <definedName name="_FEB1">#REF!</definedName>
    <definedName name="_FEB2" localSheetId="4">#REF!</definedName>
    <definedName name="_FEB2">#REF!</definedName>
    <definedName name="_FEB3" localSheetId="4">#REF!</definedName>
    <definedName name="_FEB3">#REF!</definedName>
    <definedName name="_FEB4" localSheetId="4">#REF!</definedName>
    <definedName name="_FEB4">#REF!</definedName>
    <definedName name="_Fill" localSheetId="4" hidden="1">#REF!</definedName>
    <definedName name="_Fill" hidden="1">#REF!</definedName>
    <definedName name="_GAS1" localSheetId="4">#REF!</definedName>
    <definedName name="_GAS1">#REF!</definedName>
    <definedName name="_GAS2" localSheetId="4">#REF!</definedName>
    <definedName name="_GAS2">#REF!</definedName>
    <definedName name="_GAS3" localSheetId="4">#REF!</definedName>
    <definedName name="_GAS3">#REF!</definedName>
    <definedName name="_GAS4" localSheetId="4">#REF!</definedName>
    <definedName name="_GAS4">#REF!</definedName>
    <definedName name="_IDA1" localSheetId="4">#REF!</definedName>
    <definedName name="_IDA1">#REF!</definedName>
    <definedName name="_IDA2" localSheetId="4">#REF!</definedName>
    <definedName name="_IDA2">#REF!</definedName>
    <definedName name="_IDA3" localSheetId="4">#REF!</definedName>
    <definedName name="_IDA3">#REF!</definedName>
    <definedName name="_IDA4" localSheetId="4">#REF!</definedName>
    <definedName name="_IDA4">#REF!</definedName>
    <definedName name="_IDA5" localSheetId="4">#REF!</definedName>
    <definedName name="_IDA5">#REF!</definedName>
    <definedName name="_JAN1" localSheetId="4">#REF!</definedName>
    <definedName name="_JAN1">#REF!</definedName>
    <definedName name="_JAN2" localSheetId="4">#REF!</definedName>
    <definedName name="_JAN2">#REF!</definedName>
    <definedName name="_JAN3" localSheetId="4">#REF!</definedName>
    <definedName name="_JAN3">#REF!</definedName>
    <definedName name="_JAN4" localSheetId="4">#REF!</definedName>
    <definedName name="_JAN4">#REF!</definedName>
    <definedName name="_JE_100" localSheetId="4">#REF!</definedName>
    <definedName name="_JE_100">#REF!</definedName>
    <definedName name="_je_110" localSheetId="4">#REF!</definedName>
    <definedName name="_je_110">#REF!</definedName>
    <definedName name="_je_120" localSheetId="4">#REF!</definedName>
    <definedName name="_je_120">#REF!</definedName>
    <definedName name="_JE_200" localSheetId="4">#REF!</definedName>
    <definedName name="_JE_200">#REF!</definedName>
    <definedName name="_JE1" localSheetId="4">#REF!</definedName>
    <definedName name="_JE1">#REF!</definedName>
    <definedName name="_je4" localSheetId="4">#REF!</definedName>
    <definedName name="_je4">#REF!</definedName>
    <definedName name="_JUL1" localSheetId="4">#REF!</definedName>
    <definedName name="_JUL1">#REF!</definedName>
    <definedName name="_JUL2" localSheetId="4">#REF!</definedName>
    <definedName name="_JUL2">#REF!</definedName>
    <definedName name="_JUL3" localSheetId="4">#REF!</definedName>
    <definedName name="_JUL3">#REF!</definedName>
    <definedName name="_JUL4" localSheetId="4">#REF!</definedName>
    <definedName name="_JUL4">#REF!</definedName>
    <definedName name="_JUN1" localSheetId="4">#REF!</definedName>
    <definedName name="_JUN1">#REF!</definedName>
    <definedName name="_JUN2" localSheetId="4">#REF!</definedName>
    <definedName name="_JUN2">#REF!</definedName>
    <definedName name="_JUN3" localSheetId="4">#REF!</definedName>
    <definedName name="_JUN3">#REF!</definedName>
    <definedName name="_JUN4" localSheetId="4">#REF!</definedName>
    <definedName name="_JUN4">#REF!</definedName>
    <definedName name="_Key1" localSheetId="4" hidden="1">#REF!</definedName>
    <definedName name="_Key1" hidden="1">#REF!</definedName>
    <definedName name="_LOC1" localSheetId="4">#REF!</definedName>
    <definedName name="_LOC1">#REF!</definedName>
    <definedName name="_LOC10" localSheetId="4">#REF!</definedName>
    <definedName name="_LOC10">#REF!</definedName>
    <definedName name="_LOC11" localSheetId="4">#REF!</definedName>
    <definedName name="_LOC11">#REF!</definedName>
    <definedName name="_LOC12" localSheetId="4">#REF!</definedName>
    <definedName name="_LOC12">#REF!</definedName>
    <definedName name="_LOC13" localSheetId="4">#REF!</definedName>
    <definedName name="_LOC13">#REF!</definedName>
    <definedName name="_LOC14" localSheetId="4">#REF!</definedName>
    <definedName name="_LOC14">#REF!</definedName>
    <definedName name="_LOC15" localSheetId="4">#REF!</definedName>
    <definedName name="_LOC15">#REF!</definedName>
    <definedName name="_LOC16" localSheetId="4">#REF!</definedName>
    <definedName name="_LOC16">#REF!</definedName>
    <definedName name="_LOC17" localSheetId="4">#REF!</definedName>
    <definedName name="_LOC17">#REF!</definedName>
    <definedName name="_LOC2" localSheetId="4">#REF!</definedName>
    <definedName name="_LOC2">#REF!</definedName>
    <definedName name="_LOC3" localSheetId="4">#REF!</definedName>
    <definedName name="_LOC3">#REF!</definedName>
    <definedName name="_LOC4" localSheetId="4">#REF!</definedName>
    <definedName name="_LOC4">#REF!</definedName>
    <definedName name="_LOC5" localSheetId="4">#REF!</definedName>
    <definedName name="_LOC5">#REF!</definedName>
    <definedName name="_LOC6" localSheetId="4">#REF!</definedName>
    <definedName name="_LOC6">#REF!</definedName>
    <definedName name="_LOC7" localSheetId="4">#REF!</definedName>
    <definedName name="_LOC7">#REF!</definedName>
    <definedName name="_LOC8" localSheetId="4">#REF!</definedName>
    <definedName name="_LOC8">#REF!</definedName>
    <definedName name="_LOC9" localSheetId="4">#REF!</definedName>
    <definedName name="_LOC9">#REF!</definedName>
    <definedName name="_MAR1" localSheetId="4">#REF!</definedName>
    <definedName name="_MAR1">#REF!</definedName>
    <definedName name="_MAR2" localSheetId="4">#REF!</definedName>
    <definedName name="_MAR2">#REF!</definedName>
    <definedName name="_MAR3" localSheetId="4">#REF!</definedName>
    <definedName name="_MAR3">#REF!</definedName>
    <definedName name="_MAR4" localSheetId="4">#REF!</definedName>
    <definedName name="_MAR4">#REF!</definedName>
    <definedName name="_MAY1" localSheetId="4">#REF!</definedName>
    <definedName name="_MAY1">#REF!</definedName>
    <definedName name="_MAY2" localSheetId="4">#REF!</definedName>
    <definedName name="_MAY2">#REF!</definedName>
    <definedName name="_MAY3" localSheetId="4">#REF!</definedName>
    <definedName name="_MAY3">#REF!</definedName>
    <definedName name="_MAY4" localSheetId="4">#REF!</definedName>
    <definedName name="_MAY4">#REF!</definedName>
    <definedName name="_MO_100" localSheetId="4">#REF!</definedName>
    <definedName name="_MO_100">#REF!</definedName>
    <definedName name="_mo_110" localSheetId="4">#REF!</definedName>
    <definedName name="_mo_110">#REF!</definedName>
    <definedName name="_mo_120" localSheetId="4">#REF!</definedName>
    <definedName name="_mo_120">#REF!</definedName>
    <definedName name="_MO_200" localSheetId="4">#REF!</definedName>
    <definedName name="_MO_200">#REF!</definedName>
    <definedName name="_NOV1" localSheetId="4">#REF!</definedName>
    <definedName name="_NOV1">#REF!</definedName>
    <definedName name="_NOV2" localSheetId="4">#REF!</definedName>
    <definedName name="_NOV2">#REF!</definedName>
    <definedName name="_NOV3" localSheetId="4">#REF!</definedName>
    <definedName name="_NOV3">#REF!</definedName>
    <definedName name="_NOV4" localSheetId="4">#REF!</definedName>
    <definedName name="_NOV4">#REF!</definedName>
    <definedName name="_OCT1" localSheetId="4">#REF!</definedName>
    <definedName name="_OCT1">#REF!</definedName>
    <definedName name="_OCT2" localSheetId="4">#REF!</definedName>
    <definedName name="_OCT2">#REF!</definedName>
    <definedName name="_OCT3" localSheetId="4">#REF!</definedName>
    <definedName name="_OCT3">#REF!</definedName>
    <definedName name="_OCT4" localSheetId="4">#REF!</definedName>
    <definedName name="_OCT4">#REF!</definedName>
    <definedName name="_Order1" hidden="1">255</definedName>
    <definedName name="_Order2" hidden="1">255</definedName>
    <definedName name="_p1" localSheetId="4">#REF!</definedName>
    <definedName name="_p1">#REF!</definedName>
    <definedName name="_Parse_In" localSheetId="4" hidden="1">#REF!</definedName>
    <definedName name="_Parse_In" hidden="1">#REF!</definedName>
    <definedName name="_Parse_Out" localSheetId="4" hidden="1">#REF!</definedName>
    <definedName name="_Parse_Out" hidden="1">#REF!</definedName>
    <definedName name="_PGE1" localSheetId="4">#REF!</definedName>
    <definedName name="_PGE1">#REF!</definedName>
    <definedName name="_PGE2" localSheetId="4">#REF!</definedName>
    <definedName name="_PGE2">#REF!</definedName>
    <definedName name="_PPL1" localSheetId="4">#REF!</definedName>
    <definedName name="_PPL1">#REF!</definedName>
    <definedName name="_PPL2" localSheetId="4">#REF!</definedName>
    <definedName name="_PPL2">#REF!</definedName>
    <definedName name="_ROW1" localSheetId="4">#REF!</definedName>
    <definedName name="_ROW1">#REF!</definedName>
    <definedName name="_SEP1" localSheetId="4">#REF!</definedName>
    <definedName name="_SEP1">#REF!</definedName>
    <definedName name="_SEP2" localSheetId="4">#REF!</definedName>
    <definedName name="_SEP2">#REF!</definedName>
    <definedName name="_SEP3" localSheetId="4">#REF!</definedName>
    <definedName name="_SEP3">#REF!</definedName>
    <definedName name="_SEP4" localSheetId="4">#REF!</definedName>
    <definedName name="_SEP4">#REF!</definedName>
    <definedName name="_SNO1" localSheetId="4">#REF!</definedName>
    <definedName name="_SNO1">#REF!</definedName>
    <definedName name="_SNO2" localSheetId="4">#REF!</definedName>
    <definedName name="_SNO2">#REF!</definedName>
    <definedName name="_Sort" localSheetId="4" hidden="1">#REF!</definedName>
    <definedName name="_Sort" hidden="1">#REF!</definedName>
    <definedName name="_TAC1" localSheetId="4">#REF!</definedName>
    <definedName name="_TAC1">#REF!</definedName>
    <definedName name="_TAC2" localSheetId="4">#REF!</definedName>
    <definedName name="_TAC2">#REF!</definedName>
    <definedName name="_TR_100" localSheetId="4">#REF!</definedName>
    <definedName name="_TR_100">#REF!</definedName>
    <definedName name="_tr_110" localSheetId="4">#REF!</definedName>
    <definedName name="_tr_110">#REF!</definedName>
    <definedName name="_tr_120" localSheetId="4">#REF!</definedName>
    <definedName name="_tr_120">#REF!</definedName>
    <definedName name="_TR_200" localSheetId="4">#REF!</definedName>
    <definedName name="_TR_200">#REF!</definedName>
    <definedName name="_WWP1" localSheetId="4">#REF!</definedName>
    <definedName name="_WWP1">#REF!</definedName>
    <definedName name="_WWP2" localSheetId="4">#REF!</definedName>
    <definedName name="_WWP2">#REF!</definedName>
    <definedName name="_WWP3" localSheetId="4">#REF!</definedName>
    <definedName name="_WWP3">#REF!</definedName>
    <definedName name="_WWP4" localSheetId="4">#REF!</definedName>
    <definedName name="_WWP4">#REF!</definedName>
    <definedName name="_WWP5" localSheetId="4">#REF!</definedName>
    <definedName name="_WWP5">#REF!</definedName>
    <definedName name="_YR_100" localSheetId="4">#REF!</definedName>
    <definedName name="_YR_100">#REF!</definedName>
    <definedName name="_yr_110" localSheetId="4">#REF!</definedName>
    <definedName name="_yr_110">#REF!</definedName>
    <definedName name="_yr_120" localSheetId="4">#REF!</definedName>
    <definedName name="_yr_120">#REF!</definedName>
    <definedName name="_YR_200" localSheetId="4">#REF!</definedName>
    <definedName name="_YR_200">#REF!</definedName>
    <definedName name="A" localSheetId="4">#REF!</definedName>
    <definedName name="A">#REF!</definedName>
    <definedName name="ACTUAL_TAXES" localSheetId="4">#REF!</definedName>
    <definedName name="ACTUAL_TAXES">#REF!</definedName>
    <definedName name="ACTUALS" localSheetId="4">#REF!</definedName>
    <definedName name="ACTUALS">#REF!</definedName>
    <definedName name="ADD" localSheetId="4">#REF!</definedName>
    <definedName name="ADD">#REF!</definedName>
    <definedName name="Add_Back_Dep_YN" localSheetId="4">#REF!</definedName>
    <definedName name="Add_Back_Dep_YN">#REF!</definedName>
    <definedName name="ADJUST" localSheetId="4">#REF!</definedName>
    <definedName name="ADJUST">#REF!</definedName>
    <definedName name="Adjusted_Total_Consideration_for_Rate" localSheetId="4">#REF!</definedName>
    <definedName name="Adjusted_Total_Consideration_for_Rate">#REF!</definedName>
    <definedName name="AFUDC" localSheetId="4">#REF!</definedName>
    <definedName name="AFUDC">#REF!</definedName>
    <definedName name="AG" localSheetId="4">#REF!</definedName>
    <definedName name="AG">#REF!</definedName>
    <definedName name="AJE" localSheetId="4">#REF!</definedName>
    <definedName name="AJE">#REF!</definedName>
    <definedName name="ALL" localSheetId="4">#REF!</definedName>
    <definedName name="ALL">#REF!</definedName>
    <definedName name="ALTANA" localSheetId="4">#REF!</definedName>
    <definedName name="ALTANA">#REF!</definedName>
    <definedName name="ANNUAL" localSheetId="4">#REF!</definedName>
    <definedName name="ANNUAL">#REF!</definedName>
    <definedName name="AnnualDiscountFactor" localSheetId="1">#REF!</definedName>
    <definedName name="AnnualDiscountFactor">'Avoided Cost Energy'!$L$9:$L$30</definedName>
    <definedName name="AP_Check_Clearing" localSheetId="4">#REF!</definedName>
    <definedName name="AP_Check_Clearing">#REF!</definedName>
    <definedName name="APR" localSheetId="4">#REF!</definedName>
    <definedName name="APR">#REF!</definedName>
    <definedName name="APRIL" localSheetId="4">#REF!</definedName>
    <definedName name="APRIL">#REF!</definedName>
    <definedName name="ARBal" localSheetId="4">#REF!</definedName>
    <definedName name="ARBal">#REF!</definedName>
    <definedName name="AS2DocOpenMode" hidden="1">"AS2DocumentEdit"</definedName>
    <definedName name="ASIMICON" localSheetId="4">#REF!</definedName>
    <definedName name="ASIMICON">#REF!</definedName>
    <definedName name="ASIMIDOL" localSheetId="4">#REF!</definedName>
    <definedName name="ASIMIDOL">#REF!</definedName>
    <definedName name="AUG" localSheetId="4">#REF!</definedName>
    <definedName name="AUG">#REF!</definedName>
    <definedName name="august" localSheetId="4">#REF!</definedName>
    <definedName name="august">#REF!</definedName>
    <definedName name="AUGUST_GAS_STORAGE" localSheetId="4">#REF!</definedName>
    <definedName name="AUGUST_GAS_STORAGE">#REF!</definedName>
    <definedName name="BALANCE" localSheetId="4">#REF!</definedName>
    <definedName name="BALANCE">#REF!</definedName>
    <definedName name="BDBal" localSheetId="4">#REF!</definedName>
    <definedName name="BDBal">#REF!</definedName>
    <definedName name="Booklife" localSheetId="4">#REF!</definedName>
    <definedName name="Booklife">#REF!</definedName>
    <definedName name="Bookvalue" localSheetId="4">#REF!</definedName>
    <definedName name="Bookvalue">#REF!</definedName>
    <definedName name="BORDER1" localSheetId="4">#REF!</definedName>
    <definedName name="BORDER1">#REF!</definedName>
    <definedName name="BORDER2" localSheetId="4">#REF!</definedName>
    <definedName name="BORDER2">#REF!</definedName>
    <definedName name="BORDER3" localSheetId="4">#REF!</definedName>
    <definedName name="BORDER3">#REF!</definedName>
    <definedName name="BTAEXPENSE" localSheetId="4">#REF!</definedName>
    <definedName name="BTAEXPENSE">#REF!</definedName>
    <definedName name="BTAREVENUE" localSheetId="4">#REF!</definedName>
    <definedName name="BTAREVENUE">#REF!</definedName>
    <definedName name="BUDGET" localSheetId="4">#REF!</definedName>
    <definedName name="BUDGET">#REF!</definedName>
    <definedName name="budgetperiod" localSheetId="4">#REF!</definedName>
    <definedName name="budgetperiod">#REF!</definedName>
    <definedName name="BUDTOACT" localSheetId="4">#REF!</definedName>
    <definedName name="BUDTOACT">#REF!</definedName>
    <definedName name="C_" localSheetId="4">#REF!</definedName>
    <definedName name="C_">#REF!</definedName>
    <definedName name="calc" localSheetId="4">#REF!</definedName>
    <definedName name="calc">#REF!</definedName>
    <definedName name="CAPSTR" localSheetId="4">#REF!</definedName>
    <definedName name="CAPSTR">#REF!</definedName>
    <definedName name="CAPSTRUC" localSheetId="4">#REF!</definedName>
    <definedName name="CAPSTRUC">#REF!</definedName>
    <definedName name="CASHFLOW" localSheetId="4">#REF!</definedName>
    <definedName name="CASHFLOW">#REF!</definedName>
    <definedName name="CHEL1" localSheetId="4">#REF!</definedName>
    <definedName name="CHEL1">#REF!</definedName>
    <definedName name="CHEL2" localSheetId="4">#REF!</definedName>
    <definedName name="CHEL2">#REF!</definedName>
    <definedName name="CMG" localSheetId="4">#REF!</definedName>
    <definedName name="CMG">#REF!</definedName>
    <definedName name="CMGPLANT" localSheetId="4">#REF!</definedName>
    <definedName name="CMGPLANT">#REF!</definedName>
    <definedName name="CoGen_ClassPeak">#N/A</definedName>
    <definedName name="COGEN_Database" localSheetId="4">#REF!</definedName>
    <definedName name="COGEN_Database">#REF!</definedName>
    <definedName name="CoGen_KWh">#N/A</definedName>
    <definedName name="CoGen_LngKey" localSheetId="4">(#REF!*10000)+(YEAR(#REF!)-1900)*100+MONTH(#REF!)</definedName>
    <definedName name="CoGen_LngKey">(#REF!*10000)+(YEAR(#REF!)-1900)*100+MONTH(#REF!)</definedName>
    <definedName name="CoGen_NCD">#N/A</definedName>
    <definedName name="CoGen_SystemPeak">#N/A</definedName>
    <definedName name="COL" localSheetId="4">#REF!</definedName>
    <definedName name="COL">#REF!</definedName>
    <definedName name="COLA" localSheetId="4">#REF!</definedName>
    <definedName name="COLA">#REF!</definedName>
    <definedName name="COLA1" localSheetId="4">#REF!</definedName>
    <definedName name="COLA1">#REF!</definedName>
    <definedName name="COLA2" localSheetId="4">#REF!</definedName>
    <definedName name="COLA2">#REF!</definedName>
    <definedName name="COLB" localSheetId="4">#REF!</definedName>
    <definedName name="COLB">#REF!</definedName>
    <definedName name="COLB1" localSheetId="4">#REF!</definedName>
    <definedName name="COLB1">#REF!</definedName>
    <definedName name="COLB2" localSheetId="4">#REF!</definedName>
    <definedName name="COLB2">#REF!</definedName>
    <definedName name="COLC" localSheetId="4">#REF!</definedName>
    <definedName name="COLC">#REF!</definedName>
    <definedName name="COLD" localSheetId="4">#REF!</definedName>
    <definedName name="COLD">#REF!</definedName>
    <definedName name="COLE" localSheetId="4">#REF!</definedName>
    <definedName name="COLE">#REF!</definedName>
    <definedName name="COLS" localSheetId="4">#REF!</definedName>
    <definedName name="COLS">#REF!</definedName>
    <definedName name="colstrip4" localSheetId="4">#REF!</definedName>
    <definedName name="colstrip4">#REF!</definedName>
    <definedName name="ColstripACValue" localSheetId="1">'[1]Iteration MPS'!$B$35:$ZI$35</definedName>
    <definedName name="ColstripACValue" localSheetId="4">#REF!</definedName>
    <definedName name="ColstripACValue">#REF!</definedName>
    <definedName name="ColstripHR" localSheetId="0">#REF!</definedName>
    <definedName name="ColstripHR" localSheetId="1">'[2]Iteration Prices'!$B$24</definedName>
    <definedName name="ColstripHR" localSheetId="4">#REF!</definedName>
    <definedName name="ColstripHR">#REF!</definedName>
    <definedName name="ColstripOffsetValCO2" localSheetId="1">'[3]Iteration MPS'!$B$40:$ZI$40</definedName>
    <definedName name="ColstripOffsetValCO2" localSheetId="4">#REF!</definedName>
    <definedName name="ColstripOffsetValCO2">#REF!</definedName>
    <definedName name="ColstripTonneCO2pMWh" localSheetId="0">#REF!</definedName>
    <definedName name="ColstripTonneCO2pMWh" localSheetId="1">'[2]Iteration Prices'!$E$24</definedName>
    <definedName name="ColstripTonneCO2pMWh" localSheetId="4">#REF!</definedName>
    <definedName name="ColstripTonneCO2pMWh">#REF!</definedName>
    <definedName name="COMMA" localSheetId="4">#REF!</definedName>
    <definedName name="COMMA">#REF!</definedName>
    <definedName name="COMMA1" localSheetId="4">#REF!</definedName>
    <definedName name="COMMA1">#REF!</definedName>
    <definedName name="COMMA2" localSheetId="4">#REF!</definedName>
    <definedName name="COMMA2">#REF!</definedName>
    <definedName name="comma4" localSheetId="4">#REF!</definedName>
    <definedName name="comma4">#REF!</definedName>
    <definedName name="Comtaxrate" localSheetId="4">#REF!</definedName>
    <definedName name="Comtaxrate">#REF!</definedName>
    <definedName name="Cons_CE" localSheetId="4">#REF!</definedName>
    <definedName name="Cons_CE">#REF!</definedName>
    <definedName name="construction" localSheetId="4">#REF!</definedName>
    <definedName name="construction">#REF!</definedName>
    <definedName name="COPY" localSheetId="4">#REF!</definedName>
    <definedName name="COPY">#REF!</definedName>
    <definedName name="COSTCENTER">'[4]BUDGET GUIDELINES'!$B$2</definedName>
    <definedName name="CP">#N/A</definedName>
    <definedName name="CP_COS_Item1" localSheetId="4">#REF!</definedName>
    <definedName name="CP_COS_Item1">#REF!</definedName>
    <definedName name="CP_COS_Item10" localSheetId="4">#REF!</definedName>
    <definedName name="CP_COS_Item10">#REF!</definedName>
    <definedName name="CP_COS_Item2" localSheetId="4">#REF!</definedName>
    <definedName name="CP_COS_Item2">#REF!</definedName>
    <definedName name="CP_COS_Item3" localSheetId="4">#REF!</definedName>
    <definedName name="CP_COS_Item3">#REF!</definedName>
    <definedName name="CP_COS_Item4" localSheetId="4">#REF!</definedName>
    <definedName name="CP_COS_Item4">#REF!</definedName>
    <definedName name="CP_COS_Item5" localSheetId="4">#REF!</definedName>
    <definedName name="CP_COS_Item5">#REF!</definedName>
    <definedName name="CP_COS_Item6" localSheetId="4">#REF!</definedName>
    <definedName name="CP_COS_Item6">#REF!</definedName>
    <definedName name="CP_COS_Item7" localSheetId="4">#REF!</definedName>
    <definedName name="CP_COS_Item7">#REF!</definedName>
    <definedName name="CP_COS_Item8" localSheetId="4">#REF!</definedName>
    <definedName name="CP_COS_Item8">#REF!</definedName>
    <definedName name="CP_COS_Item9" localSheetId="4">#REF!</definedName>
    <definedName name="CP_COS_Item9">#REF!</definedName>
    <definedName name="CP_COS_Structure" localSheetId="4">#REF!</definedName>
    <definedName name="CP_COS_Structure">#REF!</definedName>
    <definedName name="CP_LngKey" localSheetId="4">CONCATENATE(#REF!,(YEAR(#REF!)-1900)*100+MONTH(#REF!))</definedName>
    <definedName name="CP_LngKey">CONCATENATE(#REF!,(YEAR(#REF!)-1900)*100+MONTH(#REF!))</definedName>
    <definedName name="CP_Name">#N/A</definedName>
    <definedName name="CP_OpEX_Item1" localSheetId="4">#REF!</definedName>
    <definedName name="CP_OpEX_Item1">#REF!</definedName>
    <definedName name="CP_OpEX_Item10" localSheetId="4">#REF!</definedName>
    <definedName name="CP_OpEX_Item10">#REF!</definedName>
    <definedName name="CP_OpEX_Item2" localSheetId="4">#REF!</definedName>
    <definedName name="CP_OpEX_Item2">#REF!</definedName>
    <definedName name="CP_OpEX_Item3" localSheetId="4">#REF!</definedName>
    <definedName name="CP_OpEX_Item3">#REF!</definedName>
    <definedName name="CP_OpEX_Item4" localSheetId="4">#REF!</definedName>
    <definedName name="CP_OpEX_Item4">#REF!</definedName>
    <definedName name="CP_OpEX_Item5" localSheetId="4">#REF!</definedName>
    <definedName name="CP_OpEX_Item5">#REF!</definedName>
    <definedName name="CP_OpEX_Item6" localSheetId="4">#REF!</definedName>
    <definedName name="CP_OpEX_Item6">#REF!</definedName>
    <definedName name="CP_OpEX_Item7" localSheetId="4">#REF!</definedName>
    <definedName name="CP_OpEX_Item7">#REF!</definedName>
    <definedName name="CP_OpEX_Item8" localSheetId="4">#REF!</definedName>
    <definedName name="CP_OpEX_Item8">#REF!</definedName>
    <definedName name="CP_OpEX_Item9" localSheetId="4">#REF!</definedName>
    <definedName name="CP_OpEX_Item9">#REF!</definedName>
    <definedName name="CP_OpEx_Structure" localSheetId="4">#REF!</definedName>
    <definedName name="CP_OpEx_Structure">#REF!</definedName>
    <definedName name="CP_WorkingCap" localSheetId="4">#REF!</definedName>
    <definedName name="CP_WorkingCap">#REF!</definedName>
    <definedName name="CPLoad_LngKey" localSheetId="4">CONCATENATE(#REF!,(YEAR(#REF!)-1900)*100+MONTH(#REF!))</definedName>
    <definedName name="CPLoad_LngKey">CONCATENATE(#REF!,(YEAR(#REF!)-1900)*100+MONTH(#REF!))</definedName>
    <definedName name="CURCONELE" localSheetId="4">#REF!</definedName>
    <definedName name="CURCONELE">#REF!</definedName>
    <definedName name="CURCONNG" localSheetId="4">#REF!</definedName>
    <definedName name="CURCONNG">#REF!</definedName>
    <definedName name="CURDOLELE" localSheetId="4">#REF!</definedName>
    <definedName name="CURDOLELE">#REF!</definedName>
    <definedName name="CURDOLNG" localSheetId="4">#REF!</definedName>
    <definedName name="CURDOLNG">#REF!</definedName>
    <definedName name="CURRENT" localSheetId="4">#REF!</definedName>
    <definedName name="CURRENT">#REF!</definedName>
    <definedName name="DATA" localSheetId="4">#REF!</definedName>
    <definedName name="DATA">#REF!</definedName>
    <definedName name="Data2000" localSheetId="4">#REF!</definedName>
    <definedName name="Data2000">#REF!</definedName>
    <definedName name="Data2001" localSheetId="4">#REF!</definedName>
    <definedName name="Data2001">#REF!</definedName>
    <definedName name="Data2002" localSheetId="4">#REF!</definedName>
    <definedName name="Data2002">#REF!</definedName>
    <definedName name="Data98" localSheetId="4">#REF!</definedName>
    <definedName name="Data98">#REF!</definedName>
    <definedName name="Data99" localSheetId="4">#REF!</definedName>
    <definedName name="Data99">#REF!</definedName>
    <definedName name="_xlnm.Database" localSheetId="4">#REF!</definedName>
    <definedName name="_xlnm.Database">#REF!</definedName>
    <definedName name="Database_MI" localSheetId="4">#REF!</definedName>
    <definedName name="Database_MI">#REF!</definedName>
    <definedName name="DATE" localSheetId="4">#REF!</definedName>
    <definedName name="DATE">#REF!</definedName>
    <definedName name="DATE_" localSheetId="4">#REF!</definedName>
    <definedName name="DATE_">#REF!</definedName>
    <definedName name="DB" localSheetId="4">#REF!</definedName>
    <definedName name="DB">#REF!</definedName>
    <definedName name="Debt_Alloc_All" localSheetId="4">#REF!</definedName>
    <definedName name="Debt_Alloc_All">#REF!</definedName>
    <definedName name="DEC" localSheetId="4">#REF!</definedName>
    <definedName name="DEC">#REF!</definedName>
    <definedName name="DECEMBER" localSheetId="4">#REF!</definedName>
    <definedName name="DECEMBER">#REF!</definedName>
    <definedName name="DECRATE" localSheetId="4">#REF!</definedName>
    <definedName name="DECRATE">#REF!</definedName>
    <definedName name="DED" localSheetId="4">#REF!</definedName>
    <definedName name="DED">#REF!</definedName>
    <definedName name="DEF" localSheetId="4">#REF!</definedName>
    <definedName name="DEF">#REF!</definedName>
    <definedName name="DepBal" localSheetId="4">#REF!</definedName>
    <definedName name="DepBal">#REF!</definedName>
    <definedName name="depr" localSheetId="4">#REF!</definedName>
    <definedName name="depr">#REF!</definedName>
    <definedName name="direct2">'[4]BUDGET GUIDELINES'!$B$6</definedName>
    <definedName name="DiscFactor1539" localSheetId="0">#REF!</definedName>
    <definedName name="DiscFactor1539" localSheetId="4">#REF!</definedName>
    <definedName name="DiscFactor1539">#REF!</definedName>
    <definedName name="E" localSheetId="4">#REF!</definedName>
    <definedName name="E">#REF!</definedName>
    <definedName name="E_DEBT" localSheetId="4">#REF!</definedName>
    <definedName name="E_DEBT">#REF!</definedName>
    <definedName name="EFFTRATE" localSheetId="4">#REF!</definedName>
    <definedName name="EFFTRATE">#REF!</definedName>
    <definedName name="em7rate" localSheetId="4">#REF!</definedName>
    <definedName name="em7rate">#REF!</definedName>
    <definedName name="ENERGY" localSheetId="4">#REF!</definedName>
    <definedName name="ENERGY">#REF!</definedName>
    <definedName name="ENTECH" localSheetId="4">#REF!</definedName>
    <definedName name="ENTECH">#REF!</definedName>
    <definedName name="Entity" localSheetId="4">#REF!</definedName>
    <definedName name="Entity">#REF!</definedName>
    <definedName name="ENTRIES" localSheetId="4">#REF!</definedName>
    <definedName name="ENTRIES">#REF!</definedName>
    <definedName name="Envtax" localSheetId="4">#REF!</definedName>
    <definedName name="Envtax">#REF!</definedName>
    <definedName name="ExcessSalesMWh" localSheetId="1">'[3]Iteration MPS'!$B$27:$ZI$27</definedName>
    <definedName name="ExcessSalesMWh" localSheetId="4">#REF!</definedName>
    <definedName name="ExcessSalesMWh">#REF!</definedName>
    <definedName name="Exit_Multiple" localSheetId="4">#REF!</definedName>
    <definedName name="Exit_Multiple">#REF!</definedName>
    <definedName name="EXPENSE" localSheetId="4">#REF!</definedName>
    <definedName name="EXPENSE">#REF!</definedName>
    <definedName name="EXPLANATION" localSheetId="4">#REF!</definedName>
    <definedName name="EXPLANATION">#REF!</definedName>
    <definedName name="EXPRT" localSheetId="4">#REF!</definedName>
    <definedName name="EXPRT">#REF!</definedName>
    <definedName name="f" localSheetId="4">#REF!</definedName>
    <definedName name="f">#REF!</definedName>
    <definedName name="FEB" localSheetId="4">#REF!</definedName>
    <definedName name="FEB">#REF!</definedName>
    <definedName name="FEBRUARY" localSheetId="4">#REF!</definedName>
    <definedName name="FEBRUARY">#REF!</definedName>
    <definedName name="Fedtaxrate" localSheetId="4">#REF!</definedName>
    <definedName name="Fedtaxrate">#REF!</definedName>
    <definedName name="FIRSTTITLE" localSheetId="4">#REF!</definedName>
    <definedName name="FIRSTTITLE">#REF!</definedName>
    <definedName name="five" localSheetId="4">#REF!</definedName>
    <definedName name="five">#REF!</definedName>
    <definedName name="Fixed_Assets" localSheetId="4">#REF!</definedName>
    <definedName name="Fixed_Assets">#REF!</definedName>
    <definedName name="FLOWTHRU" localSheetId="4">#REF!</definedName>
    <definedName name="FLOWTHRU">#REF!</definedName>
    <definedName name="FormBD" localSheetId="4">#REF!</definedName>
    <definedName name="FormBD">#REF!</definedName>
    <definedName name="FormDep" localSheetId="4">#REF!</definedName>
    <definedName name="FormDep">#REF!</definedName>
    <definedName name="FormLTAR" localSheetId="4">#REF!</definedName>
    <definedName name="FormLTAR">#REF!</definedName>
    <definedName name="FormRegAR" localSheetId="4">#REF!</definedName>
    <definedName name="FormRegAR">#REF!</definedName>
    <definedName name="FORMULA1" localSheetId="4">#REF!</definedName>
    <definedName name="FORMULA1">#REF!</definedName>
    <definedName name="FORMULA2" localSheetId="4">#REF!</definedName>
    <definedName name="FORMULA2">#REF!</definedName>
    <definedName name="four" localSheetId="4">#REF!</definedName>
    <definedName name="four">#REF!</definedName>
    <definedName name="fv.wfip" localSheetId="4">#REF!</definedName>
    <definedName name="fv.wfip">#REF!</definedName>
    <definedName name="FV_Capital_Asset_1" localSheetId="4">#REF!</definedName>
    <definedName name="FV_Capital_Asset_1">#REF!</definedName>
    <definedName name="FV_Capital_Asset_2" localSheetId="4">#REF!</definedName>
    <definedName name="FV_Capital_Asset_2">#REF!</definedName>
    <definedName name="FV_Capital_Asset_3" localSheetId="4">#REF!</definedName>
    <definedName name="FV_Capital_Asset_3">#REF!</definedName>
    <definedName name="FV_Capital_Asset_4" localSheetId="4">#REF!</definedName>
    <definedName name="FV_Capital_Asset_4">#REF!</definedName>
    <definedName name="FV_Capital_Asset_5" localSheetId="4">#REF!</definedName>
    <definedName name="FV_Capital_Asset_5">#REF!</definedName>
    <definedName name="FV_CP_Project_1" localSheetId="4">#REF!</definedName>
    <definedName name="FV_CP_Project_1">#REF!</definedName>
    <definedName name="FV_CP_Project_2" localSheetId="4">#REF!</definedName>
    <definedName name="FV_CP_Project_2">#REF!</definedName>
    <definedName name="FV_CP_Project_3" localSheetId="4">#REF!</definedName>
    <definedName name="FV_CP_Project_3">#REF!</definedName>
    <definedName name="G" localSheetId="4">#REF!</definedName>
    <definedName name="G">#REF!</definedName>
    <definedName name="G_DEBT" localSheetId="4">#REF!</definedName>
    <definedName name="G_DEBT">#REF!</definedName>
    <definedName name="GAS" localSheetId="4">#REF!</definedName>
    <definedName name="GAS">#REF!</definedName>
    <definedName name="GRANT1" localSheetId="4">#REF!</definedName>
    <definedName name="GRANT1">#REF!</definedName>
    <definedName name="GRANT2" localSheetId="4">#REF!</definedName>
    <definedName name="GRANT2">#REF!</definedName>
    <definedName name="GS1_PrimACP">#N/A</definedName>
    <definedName name="GS1_PrimASP">#N/A</definedName>
    <definedName name="GS1_PrimRCP">#N/A</definedName>
    <definedName name="GS1_PrimRSP">#N/A</definedName>
    <definedName name="GS1_SecACP">#N/A</definedName>
    <definedName name="GS1_SecASP">#N/A</definedName>
    <definedName name="GS1_SecRCP">#N/A</definedName>
    <definedName name="GS1_SecRSP">#N/A</definedName>
    <definedName name="GS2_SubACP">#N/A</definedName>
    <definedName name="GS2_SubASP">#N/A</definedName>
    <definedName name="GS2_SubRCP">#N/A</definedName>
    <definedName name="GS2_SubRSP">#N/A</definedName>
    <definedName name="INCREASE" localSheetId="4">#REF!</definedName>
    <definedName name="INCREASE">#REF!</definedName>
    <definedName name="INT" localSheetId="4">#REF!</definedName>
    <definedName name="INT">#REF!</definedName>
    <definedName name="INTEREST" localSheetId="4">#REF!</definedName>
    <definedName name="INTEREST">#REF!</definedName>
    <definedName name="Intexp" localSheetId="4">#REF!</definedName>
    <definedName name="Intexp">#REF!</definedName>
    <definedName name="INVEST" localSheetId="4">#REF!</definedName>
    <definedName name="INVEST">#REF!</definedName>
    <definedName name="IPD" localSheetId="4">#REF!</definedName>
    <definedName name="IPD">#REF!</definedName>
    <definedName name="IPG_Cap" localSheetId="4">#REF!</definedName>
    <definedName name="IPG_Cap">#REF!</definedName>
    <definedName name="IPRD_COS_Item_1" localSheetId="4">#REF!</definedName>
    <definedName name="IPRD_COS_Item_1">#REF!</definedName>
    <definedName name="IPRD_COS_Item_10" localSheetId="4">#REF!</definedName>
    <definedName name="IPRD_COS_Item_10">#REF!</definedName>
    <definedName name="IPRD_COS_Item_2" localSheetId="4">#REF!</definedName>
    <definedName name="IPRD_COS_Item_2">#REF!</definedName>
    <definedName name="IPRD_COS_Item_3" localSheetId="4">#REF!</definedName>
    <definedName name="IPRD_COS_Item_3">#REF!</definedName>
    <definedName name="IPRD_COS_Item_4" localSheetId="4">#REF!</definedName>
    <definedName name="IPRD_COS_Item_4">#REF!</definedName>
    <definedName name="IPRD_COS_Item_5" localSheetId="4">#REF!</definedName>
    <definedName name="IPRD_COS_Item_5">#REF!</definedName>
    <definedName name="IPRD_COS_Item_6" localSheetId="4">#REF!</definedName>
    <definedName name="IPRD_COS_Item_6">#REF!</definedName>
    <definedName name="IPRD_COS_Item_7" localSheetId="4">#REF!</definedName>
    <definedName name="IPRD_COS_Item_7">#REF!</definedName>
    <definedName name="IPRD_COS_Item_8" localSheetId="4">#REF!</definedName>
    <definedName name="IPRD_COS_Item_8">#REF!</definedName>
    <definedName name="IPRD_COS_Item_9" localSheetId="4">#REF!</definedName>
    <definedName name="IPRD_COS_Item_9">#REF!</definedName>
    <definedName name="IPRD_COS_Item1" localSheetId="4">#REF!</definedName>
    <definedName name="IPRD_COS_Item1">#REF!</definedName>
    <definedName name="IPRD_COS_Item10" localSheetId="4">#REF!</definedName>
    <definedName name="IPRD_COS_Item10">#REF!</definedName>
    <definedName name="IPRD_COS_Item2" localSheetId="4">#REF!</definedName>
    <definedName name="IPRD_COS_Item2">#REF!</definedName>
    <definedName name="IPRD_COS_Item3" localSheetId="4">#REF!</definedName>
    <definedName name="IPRD_COS_Item3">#REF!</definedName>
    <definedName name="IPRD_COS_Item4" localSheetId="4">#REF!</definedName>
    <definedName name="IPRD_COS_Item4">#REF!</definedName>
    <definedName name="IPRD_COS_Item5" localSheetId="4">#REF!</definedName>
    <definedName name="IPRD_COS_Item5">#REF!</definedName>
    <definedName name="IPRD_COS_Item6" localSheetId="4">#REF!</definedName>
    <definedName name="IPRD_COS_Item6">#REF!</definedName>
    <definedName name="IPRD_COS_Item7" localSheetId="4">#REF!</definedName>
    <definedName name="IPRD_COS_Item7">#REF!</definedName>
    <definedName name="IPRD_COS_Item8" localSheetId="4">#REF!</definedName>
    <definedName name="IPRD_COS_Item8">#REF!</definedName>
    <definedName name="IPRD_COS_Item9" localSheetId="4">#REF!</definedName>
    <definedName name="IPRD_COS_Item9">#REF!</definedName>
    <definedName name="IPRD_COS_Structure" localSheetId="4">#REF!</definedName>
    <definedName name="IPRD_COS_Structure">#REF!</definedName>
    <definedName name="IPRD_OpEx_Item1" localSheetId="4">#REF!</definedName>
    <definedName name="IPRD_OpEx_Item1">#REF!</definedName>
    <definedName name="IPRD_OpEx_Item10" localSheetId="4">#REF!</definedName>
    <definedName name="IPRD_OpEx_Item10">#REF!</definedName>
    <definedName name="IPRD_OpEx_Item2" localSheetId="4">#REF!</definedName>
    <definedName name="IPRD_OpEx_Item2">#REF!</definedName>
    <definedName name="IPRD_OpEx_Item3" localSheetId="4">#REF!</definedName>
    <definedName name="IPRD_OpEx_Item3">#REF!</definedName>
    <definedName name="IPRD_OpEx_Item4" localSheetId="4">#REF!</definedName>
    <definedName name="IPRD_OpEx_Item4">#REF!</definedName>
    <definedName name="IPRD_OpEx_Item5" localSheetId="4">#REF!</definedName>
    <definedName name="IPRD_OpEx_Item5">#REF!</definedName>
    <definedName name="IPRD_OpEx_Item6" localSheetId="4">#REF!</definedName>
    <definedName name="IPRD_OpEx_Item6">#REF!</definedName>
    <definedName name="IPRD_OpEx_Item7" localSheetId="4">#REF!</definedName>
    <definedName name="IPRD_OpEx_Item7">#REF!</definedName>
    <definedName name="IPRD_OpEx_Item8" localSheetId="4">#REF!</definedName>
    <definedName name="IPRD_OpEx_Item8">#REF!</definedName>
    <definedName name="IPRD_OpEx_Item9" localSheetId="4">#REF!</definedName>
    <definedName name="IPRD_OpEx_Item9">#REF!</definedName>
    <definedName name="IPRD_OpEX_Structure" localSheetId="4">#REF!</definedName>
    <definedName name="IPRD_OpEX_Structure">#REF!</definedName>
    <definedName name="IrrgACP">#N/A</definedName>
    <definedName name="IrrgASP">#N/A</definedName>
    <definedName name="IrrgRCP">#N/A</definedName>
    <definedName name="IrrgRSP">#N/A</definedName>
    <definedName name="ITC" localSheetId="4">#REF!</definedName>
    <definedName name="ITC">#REF!</definedName>
    <definedName name="JAN" localSheetId="4">#REF!</definedName>
    <definedName name="JAN">#REF!</definedName>
    <definedName name="JANUARY" localSheetId="4">#REF!</definedName>
    <definedName name="JANUARY">#REF!</definedName>
    <definedName name="JE" localSheetId="4">#REF!</definedName>
    <definedName name="JE">#REF!</definedName>
    <definedName name="JPPENT" localSheetId="4">#REF!</definedName>
    <definedName name="JPPENT">#REF!</definedName>
    <definedName name="JUL" localSheetId="4">#REF!</definedName>
    <definedName name="JUL">#REF!</definedName>
    <definedName name="JULY" localSheetId="4">#REF!</definedName>
    <definedName name="JULY">#REF!</definedName>
    <definedName name="JUN" localSheetId="4">#REF!</definedName>
    <definedName name="JUN">#REF!</definedName>
    <definedName name="JUNE" localSheetId="4">#REF!</definedName>
    <definedName name="JUNE">#REF!</definedName>
    <definedName name="KWh">#N/A</definedName>
    <definedName name="KWH_database" localSheetId="4">#REF!</definedName>
    <definedName name="KWH_database">#REF!</definedName>
    <definedName name="KWH_LngKey" localSheetId="4">CONCATENATE(#REF!,(YEAR(#REF!)-1900)*100+MONTH(#REF!))</definedName>
    <definedName name="KWH_LngKey">CONCATENATE(#REF!,(YEAR(#REF!)-1900)*100+MONTH(#REF!))</definedName>
    <definedName name="Kwh_Name" localSheetId="4">VLOOKUP(#REF!,Depr!DB,2,FALSE)</definedName>
    <definedName name="Kwh_Name">VLOOKUP(#REF!,[0]!DB,2,FALSE)</definedName>
    <definedName name="LAWHEEL" localSheetId="4">#REF!</definedName>
    <definedName name="LAWHEEL">#REF!</definedName>
    <definedName name="LD_CP" localSheetId="4">VLOOKUP(#REF!,Depr!DB,6,FALSE)</definedName>
    <definedName name="LD_CP">VLOOKUP(#REF!,[0]!DB,6,FALSE)</definedName>
    <definedName name="LD_CPDate" localSheetId="4">VLOOKUP(#REF!,Depr!DB,8,FALSE)</definedName>
    <definedName name="LD_CPDate">VLOOKUP(#REF!,[0]!DB,8,FALSE)</definedName>
    <definedName name="LD_CPTime" localSheetId="4">VLOOKUP(#REF!,Depr!DB,9,FALSE)</definedName>
    <definedName name="LD_CPTime">VLOOKUP(#REF!,[0]!DB,9,FALSE)</definedName>
    <definedName name="LD_Hours" localSheetId="4">VLOOKUP(#REF!,Depr!DB,10,FALSE)</definedName>
    <definedName name="LD_Hours">VLOOKUP(#REF!,[0]!DB,10,FALSE)</definedName>
    <definedName name="LD_KWH" localSheetId="4">VLOOKUP(#REF!,Depr!DB,7,FALSE)</definedName>
    <definedName name="LD_KWH">VLOOKUP(#REF!,[0]!DB,7,FALSE)</definedName>
    <definedName name="LD_LngKey" localSheetId="4">CONCATENATE(#REF!,(YEAR(#REF!)-1900)*100+MONTH(!C1))</definedName>
    <definedName name="LD_LngKey">CONCATENATE(#REF!,(YEAR(#REF!)-1900)*100+MONTH(!C1))</definedName>
    <definedName name="LD_NCP" localSheetId="4">VLOOKUP(#REF!,Depr!DB,5,FALSE)</definedName>
    <definedName name="LD_NCP">VLOOKUP(#REF!,[0]!DB,5,FALSE)</definedName>
    <definedName name="LD_NCPDate" localSheetId="4">VLOOKUP(#REF!,Depr!DB,3,FALSE)</definedName>
    <definedName name="LD_NCPDate">VLOOKUP(#REF!,[0]!DB,3,FALSE)</definedName>
    <definedName name="LD_NCPTime" localSheetId="4">VLOOKUP(#REF!,Depr!DB,4,FALSE)</definedName>
    <definedName name="LD_NCPTime">VLOOKUP(#REF!,[0]!DB,4,FALSE)</definedName>
    <definedName name="LD_SP" localSheetId="4">VLOOKUP(#REF!,Depr!DB,3,FALSE)</definedName>
    <definedName name="LD_SP">VLOOKUP(#REF!,[0]!DB,3,FALSE)</definedName>
    <definedName name="LD_SPDate" localSheetId="4">VLOOKUP(#REF!,Depr!DB,4,FALSE)</definedName>
    <definedName name="LD_SPDate">VLOOKUP(#REF!,[0]!DB,4,FALSE)</definedName>
    <definedName name="LD_SPTime" localSheetId="4">VLOOKUP(#REF!,Depr!DB,5,FALSE)</definedName>
    <definedName name="LD_SPTime">VLOOKUP(#REF!,[0]!DB,5,FALSE)</definedName>
    <definedName name="LinkedArea1" localSheetId="4">#REF!</definedName>
    <definedName name="LinkedArea1">#REF!</definedName>
    <definedName name="LinkedArea2" localSheetId="4">#REF!</definedName>
    <definedName name="LinkedArea2">#REF!</definedName>
    <definedName name="LinkedArea3" localSheetId="4">#REF!</definedName>
    <definedName name="LinkedArea3">#REF!</definedName>
    <definedName name="LinkedArea4" localSheetId="4">#REF!</definedName>
    <definedName name="LinkedArea4">#REF!</definedName>
    <definedName name="LinkedArea5" localSheetId="4">#REF!</definedName>
    <definedName name="LinkedArea5">#REF!</definedName>
    <definedName name="LinkedArea6" localSheetId="4">#REF!</definedName>
    <definedName name="LinkedArea6">#REF!</definedName>
    <definedName name="LinkedArea7" localSheetId="4">#REF!</definedName>
    <definedName name="LinkedArea7">#REF!</definedName>
    <definedName name="LinkedArea8" localSheetId="4">#REF!</definedName>
    <definedName name="LinkedArea8">#REF!</definedName>
    <definedName name="LngKey" localSheetId="4">#REF!</definedName>
    <definedName name="LngKey">#REF!</definedName>
    <definedName name="LOCA1" localSheetId="4">#REF!</definedName>
    <definedName name="LOCA1">#REF!</definedName>
    <definedName name="LOCA2" localSheetId="4">#REF!</definedName>
    <definedName name="LOCA2">#REF!</definedName>
    <definedName name="LOCB1" localSheetId="4">#REF!</definedName>
    <definedName name="LOCB1">#REF!</definedName>
    <definedName name="LOCB2" localSheetId="4">#REF!</definedName>
    <definedName name="LOCB2">#REF!</definedName>
    <definedName name="LOOK" localSheetId="4">#REF!</definedName>
    <definedName name="LOOK">#REF!</definedName>
    <definedName name="LTARBal" localSheetId="4">#REF!</definedName>
    <definedName name="LTARBal">#REF!</definedName>
    <definedName name="LTD_SCH" localSheetId="4">#REF!</definedName>
    <definedName name="LTD_SCH">#REF!</definedName>
    <definedName name="LTDWP_BS" localSheetId="4">#REF!</definedName>
    <definedName name="LTDWP_BS">#REF!</definedName>
    <definedName name="LTDWP_EXP" localSheetId="4">#REF!</definedName>
    <definedName name="LTDWP_EXP">#REF!</definedName>
    <definedName name="MACROA" localSheetId="4">#REF!</definedName>
    <definedName name="MACROA">#REF!</definedName>
    <definedName name="MACROC" localSheetId="4">#REF!</definedName>
    <definedName name="MACROC">#REF!</definedName>
    <definedName name="MACROD" localSheetId="4">#REF!</definedName>
    <definedName name="MACROD">#REF!</definedName>
    <definedName name="MACROG" localSheetId="4">#REF!</definedName>
    <definedName name="MACROG">#REF!</definedName>
    <definedName name="MACROH" localSheetId="4">#REF!</definedName>
    <definedName name="MACROH">#REF!</definedName>
    <definedName name="MACROI" localSheetId="4">#REF!</definedName>
    <definedName name="MACROI">#REF!</definedName>
    <definedName name="MACROJ" localSheetId="4">#REF!</definedName>
    <definedName name="MACROJ">#REF!</definedName>
    <definedName name="MADD" localSheetId="4">#REF!</definedName>
    <definedName name="MADD">#REF!</definedName>
    <definedName name="Malmstrm" localSheetId="4">#REF!</definedName>
    <definedName name="Malmstrm">#REF!</definedName>
    <definedName name="MAR" localSheetId="4">#REF!</definedName>
    <definedName name="MAR">#REF!</definedName>
    <definedName name="MARCH" localSheetId="4">#REF!</definedName>
    <definedName name="MARCH">#REF!</definedName>
    <definedName name="MAY" localSheetId="4">#REF!</definedName>
    <definedName name="MAY">#REF!</definedName>
    <definedName name="MCCtax" localSheetId="4">#REF!</definedName>
    <definedName name="MCCtax">#REF!</definedName>
    <definedName name="Merit1" localSheetId="4">#REF!</definedName>
    <definedName name="Merit1">#REF!</definedName>
    <definedName name="MISC1" localSheetId="4">#REF!</definedName>
    <definedName name="MISC1">#REF!</definedName>
    <definedName name="MISC2" localSheetId="4">#REF!</definedName>
    <definedName name="MISC2">#REF!</definedName>
    <definedName name="MONTANA_POWER_COMPANY" localSheetId="4">#REF!</definedName>
    <definedName name="MONTANA_POWER_COMPANY">#REF!</definedName>
    <definedName name="MONTH" localSheetId="4">#REF!</definedName>
    <definedName name="MONTH">#REF!</definedName>
    <definedName name="MONTHS" localSheetId="4">#REF!</definedName>
    <definedName name="MONTHS">#REF!</definedName>
    <definedName name="MSUSOSUB" localSheetId="4">#REF!</definedName>
    <definedName name="MSUSOSUB">#REF!</definedName>
    <definedName name="MWh">#N/A</definedName>
    <definedName name="MWh_Database" localSheetId="4">#REF!</definedName>
    <definedName name="MWh_Database">#REF!</definedName>
    <definedName name="MWH_LngKey" localSheetId="4">CONCATENATE(#REF!,(YEAR(#REF!)-1900)*100+MONTH(#REF!))</definedName>
    <definedName name="MWH_LngKey">CONCATENATE(#REF!,(YEAR(#REF!)-1900)*100+MONTH(#REF!))</definedName>
    <definedName name="Mwh_Name" localSheetId="4">VLOOKUP(#REF!,Depr!DB,2,FALSE)</definedName>
    <definedName name="Mwh_Name">VLOOKUP(#REF!,[0]!DB,2,FALSE)</definedName>
    <definedName name="N" localSheetId="4">#REF!</definedName>
    <definedName name="N">#REF!</definedName>
    <definedName name="NAESCO" localSheetId="4">#REF!</definedName>
    <definedName name="NAESCO">#REF!</definedName>
    <definedName name="Name_Database" localSheetId="4">#REF!</definedName>
    <definedName name="Name_Database">#REF!</definedName>
    <definedName name="NCP">#N/A</definedName>
    <definedName name="NCP_LngKey" localSheetId="4">CONCATENATE(#REF!,(YEAR(#REF!)-1900)*100+MONTH(#REF!))</definedName>
    <definedName name="NCP_LngKey">CONCATENATE(#REF!,(YEAR(#REF!)-1900)*100+MONTH(#REF!))</definedName>
    <definedName name="NCP_Name" localSheetId="4">VLOOKUP(#REF!,Depr!DB,2,FALSE)</definedName>
    <definedName name="NCP_Name">VLOOKUP(#REF!,[0]!DB,2,FALSE)</definedName>
    <definedName name="network" localSheetId="4">#REF!</definedName>
    <definedName name="network">#REF!</definedName>
    <definedName name="NORTHCHEY" localSheetId="4">#REF!</definedName>
    <definedName name="NORTHCHEY">#REF!</definedName>
    <definedName name="NOV" localSheetId="4">#REF!</definedName>
    <definedName name="NOV">#REF!</definedName>
    <definedName name="NOVEMBER" localSheetId="4">#REF!</definedName>
    <definedName name="NOVEMBER">#REF!</definedName>
    <definedName name="NUCLEAR" localSheetId="4">#REF!</definedName>
    <definedName name="NUCLEAR">#REF!</definedName>
    <definedName name="OCT" localSheetId="4">#REF!</definedName>
    <definedName name="OCT">#REF!</definedName>
    <definedName name="OCTOBER" localSheetId="4">#REF!</definedName>
    <definedName name="OCTOBER">#REF!</definedName>
    <definedName name="OffsetPurchases" localSheetId="1">'[5]Iteration MPS'!$B$29:$ZI$29</definedName>
    <definedName name="OffsetPurchases" localSheetId="4">#REF!</definedName>
    <definedName name="OffsetPurchases">#REF!</definedName>
    <definedName name="OffsetPurchasesValue" localSheetId="1">'[1]Iteration MPS'!$B$32:$ZI$32</definedName>
    <definedName name="OffsetPurchasesValue" localSheetId="4">#REF!</definedName>
    <definedName name="OffsetPurchasesValue">#REF!</definedName>
    <definedName name="OffsetPurchValCO2" localSheetId="1">'[3]Iteration MPS'!$B$37:$ZI$37</definedName>
    <definedName name="OffsetPurchValCO2" localSheetId="4">#REF!</definedName>
    <definedName name="OffsetPurchValCO2">#REF!</definedName>
    <definedName name="OM" localSheetId="4">#REF!</definedName>
    <definedName name="OM">#REF!</definedName>
    <definedName name="OMadd" localSheetId="4">#REF!</definedName>
    <definedName name="OMadd">#REF!</definedName>
    <definedName name="one" localSheetId="4">#REF!</definedName>
    <definedName name="one">#REF!</definedName>
    <definedName name="Otherexp" localSheetId="4">#REF!</definedName>
    <definedName name="Otherexp">#REF!</definedName>
    <definedName name="P_1" localSheetId="4">#REF!</definedName>
    <definedName name="P_1">#REF!</definedName>
    <definedName name="P_DEBT" localSheetId="4">#REF!</definedName>
    <definedName name="P_DEBT">#REF!</definedName>
    <definedName name="PAGE1" localSheetId="4">#REF!</definedName>
    <definedName name="PAGE1">#REF!</definedName>
    <definedName name="PAGE2" localSheetId="4">#REF!</definedName>
    <definedName name="PAGE2">#REF!</definedName>
    <definedName name="PAGE3" localSheetId="4">#REF!</definedName>
    <definedName name="PAGE3">#REF!</definedName>
    <definedName name="PAGE4" localSheetId="4">#REF!</definedName>
    <definedName name="PAGE4">#REF!</definedName>
    <definedName name="PAGE5" localSheetId="4">#REF!</definedName>
    <definedName name="PAGE5">#REF!</definedName>
    <definedName name="PAGE6" localSheetId="4">#REF!</definedName>
    <definedName name="PAGE6">#REF!</definedName>
    <definedName name="PARTA" localSheetId="4">#REF!</definedName>
    <definedName name="PARTA">#REF!</definedName>
    <definedName name="PARTA1" localSheetId="4">#REF!</definedName>
    <definedName name="PARTA1">#REF!</definedName>
    <definedName name="PARTA2" localSheetId="4">#REF!</definedName>
    <definedName name="PARTA2">#REF!</definedName>
    <definedName name="PARTA3" localSheetId="4">#REF!</definedName>
    <definedName name="PARTA3">#REF!</definedName>
    <definedName name="PARTA4" localSheetId="4">#REF!</definedName>
    <definedName name="PARTA4">#REF!</definedName>
    <definedName name="PARTB" localSheetId="4">#REF!</definedName>
    <definedName name="PARTB">#REF!</definedName>
    <definedName name="PARTB1" localSheetId="4">#REF!</definedName>
    <definedName name="PARTB1">#REF!</definedName>
    <definedName name="PARTB2" localSheetId="4">#REF!</definedName>
    <definedName name="PARTB2">#REF!</definedName>
    <definedName name="PARTB3" localSheetId="4">#REF!</definedName>
    <definedName name="PARTB3">#REF!</definedName>
    <definedName name="PARTC" localSheetId="4">#REF!</definedName>
    <definedName name="PARTC">#REF!</definedName>
    <definedName name="PARTC1" localSheetId="4">#REF!</definedName>
    <definedName name="PARTC1">#REF!</definedName>
    <definedName name="PARTC2" localSheetId="4">#REF!</definedName>
    <definedName name="PARTC2">#REF!</definedName>
    <definedName name="PARTC3" localSheetId="4">#REF!</definedName>
    <definedName name="PARTC3">#REF!</definedName>
    <definedName name="PARTC4" localSheetId="4">#REF!</definedName>
    <definedName name="PARTC4">#REF!</definedName>
    <definedName name="PARTCA" localSheetId="4">#REF!</definedName>
    <definedName name="PARTCA">#REF!</definedName>
    <definedName name="PARTCB" localSheetId="4">#REF!</definedName>
    <definedName name="PARTCB">#REF!</definedName>
    <definedName name="PARTCS" localSheetId="4">#REF!</definedName>
    <definedName name="PARTCS">#REF!</definedName>
    <definedName name="PARTD" localSheetId="4">#REF!</definedName>
    <definedName name="PARTD">#REF!</definedName>
    <definedName name="PARTE" localSheetId="4">#REF!</definedName>
    <definedName name="PARTE">#REF!</definedName>
    <definedName name="PARTE1" localSheetId="4">#REF!</definedName>
    <definedName name="PARTE1">#REF!</definedName>
    <definedName name="PARTE2" localSheetId="4">#REF!</definedName>
    <definedName name="PARTE2">#REF!</definedName>
    <definedName name="PARTF" localSheetId="4">#REF!</definedName>
    <definedName name="PARTF">#REF!</definedName>
    <definedName name="PARTG" localSheetId="4">#REF!</definedName>
    <definedName name="PARTG">#REF!</definedName>
    <definedName name="PARTH" localSheetId="4">#REF!</definedName>
    <definedName name="PARTH">#REF!</definedName>
    <definedName name="PARTI" localSheetId="4">#REF!</definedName>
    <definedName name="PARTI">#REF!</definedName>
    <definedName name="PARTJ" localSheetId="4">#REF!</definedName>
    <definedName name="PARTJ">#REF!</definedName>
    <definedName name="Payrolltaxes" localSheetId="4">#REF!</definedName>
    <definedName name="Payrolltaxes">#REF!</definedName>
    <definedName name="PEND1" localSheetId="4">#REF!</definedName>
    <definedName name="PEND1">#REF!</definedName>
    <definedName name="PEND2" localSheetId="4">#REF!</definedName>
    <definedName name="PEND2">#REF!</definedName>
    <definedName name="Period" localSheetId="4">#REF!</definedName>
    <definedName name="Period">#REF!</definedName>
    <definedName name="PivotTable1" localSheetId="4">#REF!</definedName>
    <definedName name="PivotTable1">#REF!</definedName>
    <definedName name="PivotTable2" localSheetId="4">#REF!</definedName>
    <definedName name="PivotTable2">#REF!</definedName>
    <definedName name="PLNTCWIP" localSheetId="4">#REF!</definedName>
    <definedName name="PLNTCWIP">#REF!</definedName>
    <definedName name="PRECONELE" localSheetId="4">#REF!</definedName>
    <definedName name="PRECONELE">#REF!</definedName>
    <definedName name="PRECONNG" localSheetId="4">#REF!</definedName>
    <definedName name="PRECONNG">#REF!</definedName>
    <definedName name="PREDOLELE" localSheetId="4">#REF!</definedName>
    <definedName name="PREDOLELE">#REF!</definedName>
    <definedName name="PREDOLNG" localSheetId="4">#REF!</definedName>
    <definedName name="PREDOLNG">#REF!</definedName>
    <definedName name="PREF" localSheetId="4">#REF!</definedName>
    <definedName name="PREF">#REF!</definedName>
    <definedName name="PREMONTH" localSheetId="4">#REF!</definedName>
    <definedName name="PREMONTH">#REF!</definedName>
    <definedName name="PREVIOUS" localSheetId="4">#REF!</definedName>
    <definedName name="PREVIOUS">#REF!</definedName>
    <definedName name="PRINT" localSheetId="4">#REF!</definedName>
    <definedName name="PRINT">#REF!</definedName>
    <definedName name="_xlnm.Print_Area">'[6]#REF'!$A$1:$O$135</definedName>
    <definedName name="PRINT_AREA_MI" localSheetId="4">#REF!</definedName>
    <definedName name="PRINT_AREA_MI">#REF!</definedName>
    <definedName name="_xlnm.Print_Titles" localSheetId="3">'Rev Req'!$A:$B,'Rev Req'!$2:$5</definedName>
    <definedName name="_xlnm.Print_Titles">#N/A</definedName>
    <definedName name="PRINT_TITLES_MI" localSheetId="4">#REF!</definedName>
    <definedName name="PRINT_TITLES_MI">#REF!</definedName>
    <definedName name="Proptax" localSheetId="4">#REF!</definedName>
    <definedName name="Proptax">#REF!</definedName>
    <definedName name="PROTECT" localSheetId="4">#REF!</definedName>
    <definedName name="PROTECT">#REF!</definedName>
    <definedName name="PROTECT2" localSheetId="4">#REF!</definedName>
    <definedName name="PROTECT2">#REF!</definedName>
    <definedName name="PSCtax" localSheetId="4">#REF!</definedName>
    <definedName name="PSCtax">#REF!</definedName>
    <definedName name="PSPL1" localSheetId="4">#REF!</definedName>
    <definedName name="PSPL1">#REF!</definedName>
    <definedName name="PSPL2" localSheetId="4">#REF!</definedName>
    <definedName name="PSPL2">#REF!</definedName>
    <definedName name="PSPL3" localSheetId="4">#REF!</definedName>
    <definedName name="PSPL3">#REF!</definedName>
    <definedName name="PSPL4" localSheetId="4">#REF!</definedName>
    <definedName name="PSPL4">#REF!</definedName>
    <definedName name="PstLightACP">#N/A</definedName>
    <definedName name="PstLightASP">#N/A</definedName>
    <definedName name="PstLightRCP">#N/A</definedName>
    <definedName name="PstLightRSP">#N/A</definedName>
    <definedName name="PTadjust" localSheetId="4">#REF!</definedName>
    <definedName name="PTadjust">#REF!</definedName>
    <definedName name="R_" localSheetId="4">#REF!</definedName>
    <definedName name="R_">#REF!</definedName>
    <definedName name="RANGE1" localSheetId="4">#REF!</definedName>
    <definedName name="RANGE1">#REF!</definedName>
    <definedName name="RANGE2" localSheetId="4">#REF!</definedName>
    <definedName name="RANGE2">#REF!</definedName>
    <definedName name="RANGE3" localSheetId="4">#REF!</definedName>
    <definedName name="RANGE3">#REF!</definedName>
    <definedName name="RATEINC" localSheetId="4">#REF!</definedName>
    <definedName name="RATEINC">#REF!</definedName>
    <definedName name="RATES" localSheetId="4">#REF!</definedName>
    <definedName name="RATES">#REF!</definedName>
    <definedName name="RB" localSheetId="4">#REF!</definedName>
    <definedName name="RB">#REF!</definedName>
    <definedName name="RECACP">#N/A</definedName>
    <definedName name="RECASP">#N/A</definedName>
    <definedName name="_xlnm.Recorder" localSheetId="4">#REF!</definedName>
    <definedName name="_xlnm.Recorder">#REF!</definedName>
    <definedName name="RECRCP">#N/A</definedName>
    <definedName name="RECRSP">#N/A</definedName>
    <definedName name="RENTS" localSheetId="4">#REF!</definedName>
    <definedName name="RENTS">#REF!</definedName>
    <definedName name="REPAY" localSheetId="4">#REF!</definedName>
    <definedName name="REPAY">#REF!</definedName>
    <definedName name="ResACP">#N/A</definedName>
    <definedName name="ResASP">#N/A</definedName>
    <definedName name="ResRCP">#N/A</definedName>
    <definedName name="ResRSP">#N/A</definedName>
    <definedName name="ROAN" localSheetId="4">#REF!</definedName>
    <definedName name="ROAN">#REF!</definedName>
    <definedName name="ROE" localSheetId="4">#REF!</definedName>
    <definedName name="ROE">#REF!</definedName>
    <definedName name="ROR" localSheetId="4">#REF!</definedName>
    <definedName name="ROR">#REF!</definedName>
    <definedName name="ROR_C" localSheetId="4">#REF!</definedName>
    <definedName name="ROR_C">#REF!</definedName>
    <definedName name="ROR_E" localSheetId="4">#REF!</definedName>
    <definedName name="ROR_E">#REF!</definedName>
    <definedName name="ROR_G" localSheetId="4">#REF!</definedName>
    <definedName name="ROR_G">#REF!</definedName>
    <definedName name="Ror_p" localSheetId="4">#REF!</definedName>
    <definedName name="Ror_p">#REF!</definedName>
    <definedName name="ROW" localSheetId="4">#REF!</definedName>
    <definedName name="ROW">#REF!</definedName>
    <definedName name="ROWA" localSheetId="4">#REF!</definedName>
    <definedName name="ROWA">#REF!</definedName>
    <definedName name="ROWA1" localSheetId="4">#REF!</definedName>
    <definedName name="ROWA1">#REF!</definedName>
    <definedName name="ROWA2" localSheetId="4">#REF!</definedName>
    <definedName name="ROWA2">#REF!</definedName>
    <definedName name="ROWB" localSheetId="4">#REF!</definedName>
    <definedName name="ROWB">#REF!</definedName>
    <definedName name="ROWB1" localSheetId="4">#REF!</definedName>
    <definedName name="ROWB1">#REF!</definedName>
    <definedName name="ROWB2" localSheetId="4">#REF!</definedName>
    <definedName name="ROWB2">#REF!</definedName>
    <definedName name="ROWC" localSheetId="4">#REF!</definedName>
    <definedName name="ROWC">#REF!</definedName>
    <definedName name="ROWD" localSheetId="4">#REF!</definedName>
    <definedName name="ROWD">#REF!</definedName>
    <definedName name="ROWE" localSheetId="4">#REF!</definedName>
    <definedName name="ROWE">#REF!</definedName>
    <definedName name="ROWH" localSheetId="4">#REF!</definedName>
    <definedName name="ROWH">#REF!</definedName>
    <definedName name="ROWS" localSheetId="4">#REF!</definedName>
    <definedName name="ROWS">#REF!</definedName>
    <definedName name="rowtop" localSheetId="4">#REF!</definedName>
    <definedName name="rowtop">#REF!</definedName>
    <definedName name="RPChemACP">#N/A</definedName>
    <definedName name="RPChemASP">#N/A</definedName>
    <definedName name="RPChemRCP">#N/A</definedName>
    <definedName name="RPChemRSP">#N/A</definedName>
    <definedName name="RROR" localSheetId="4">#REF!</definedName>
    <definedName name="RROR">#REF!</definedName>
    <definedName name="S">#N/A</definedName>
    <definedName name="SAPBEXrevision" hidden="1">2</definedName>
    <definedName name="SAPBEXsysID" hidden="1">"BW1"</definedName>
    <definedName name="SAPBEXwbID" hidden="1">"3PKEHNCWCBL1XSUY73HCC9P0G"</definedName>
    <definedName name="SCRATCHPAD" localSheetId="4">#REF!</definedName>
    <definedName name="SCRATCHPAD">#REF!</definedName>
    <definedName name="SENSITIVITY" localSheetId="4">#REF!</definedName>
    <definedName name="SENSITIVITY">#REF!</definedName>
    <definedName name="sep" localSheetId="4">#REF!</definedName>
    <definedName name="sep">#REF!</definedName>
    <definedName name="SEPTEMBER" localSheetId="4">#REF!</definedName>
    <definedName name="SEPTEMBER">#REF!</definedName>
    <definedName name="sheet" localSheetId="4">#REF!</definedName>
    <definedName name="sheet">#REF!</definedName>
    <definedName name="six" localSheetId="4">#REF!</definedName>
    <definedName name="six">#REF!</definedName>
    <definedName name="SORT" localSheetId="4">#REF!</definedName>
    <definedName name="SORT">#REF!</definedName>
    <definedName name="SP">#N/A</definedName>
    <definedName name="SP_LngKey">CONCATENATE(#REF!,(YEAR(#REF!)-1900)*100+MONTH(#REF!))</definedName>
    <definedName name="SP_Name" localSheetId="4">VLOOKUP(#REF!,Depr!DB,2,FALSE)</definedName>
    <definedName name="SP_Name">VLOOKUP(#REF!,[0]!DB,2,FALSE)</definedName>
    <definedName name="SPLoad_LngKey" localSheetId="4">CONCATENATE(#REF!,(YEAR(#REF!)-1900)*100+MONTH(#REF!))</definedName>
    <definedName name="SPLoad_LngKey">CONCATENATE(#REF!,(YEAR(#REF!)-1900)*100+MONTH(#REF!))</definedName>
    <definedName name="spp">#N/A</definedName>
    <definedName name="statement" localSheetId="4">#REF!</definedName>
    <definedName name="statement">#REF!</definedName>
    <definedName name="Statetaxrate" localSheetId="4">#REF!</definedName>
    <definedName name="Statetaxrate">#REF!</definedName>
    <definedName name="StLightACP">#N/A</definedName>
    <definedName name="StLightASP">#N/A</definedName>
    <definedName name="STLightRCP">#N/A</definedName>
    <definedName name="STLightRSP">#N/A</definedName>
    <definedName name="SUMMARY" localSheetId="4">#REF!</definedName>
    <definedName name="SUMMARY">#REF!</definedName>
    <definedName name="SystemPeak">#N/A</definedName>
    <definedName name="T" localSheetId="4">#REF!</definedName>
    <definedName name="T">#REF!</definedName>
    <definedName name="TAR" localSheetId="4">#REF!</definedName>
    <definedName name="TAR">#REF!</definedName>
    <definedName name="TAXES_PAID" localSheetId="4">#REF!</definedName>
    <definedName name="TAXES_PAID">#REF!</definedName>
    <definedName name="Taxfactor" localSheetId="4">#REF!</definedName>
    <definedName name="Taxfactor">#REF!</definedName>
    <definedName name="Taxlife" localSheetId="4">Depr!$C$11</definedName>
    <definedName name="Taxlife">#REF!</definedName>
    <definedName name="Taxlife_1" localSheetId="4">#REF!</definedName>
    <definedName name="Taxlife_1">#REF!</definedName>
    <definedName name="Taxlife1" localSheetId="4">#REF!</definedName>
    <definedName name="Taxlife1">#REF!</definedName>
    <definedName name="TaxlifeTX" localSheetId="4">#REF!</definedName>
    <definedName name="TaxlifeTX">#REF!</definedName>
    <definedName name="Taxvalue" localSheetId="4">#REF!</definedName>
    <definedName name="Taxvalue">#REF!</definedName>
    <definedName name="TEMP" localSheetId="4">#REF!</definedName>
    <definedName name="TEMP">#REF!</definedName>
    <definedName name="TenYear" localSheetId="4">#REF!</definedName>
    <definedName name="TenYear">#REF!</definedName>
    <definedName name="TENYR" localSheetId="4">#REF!</definedName>
    <definedName name="TENYR">#REF!</definedName>
    <definedName name="TEST0" localSheetId="4">#REF!</definedName>
    <definedName name="TEST0">#REF!</definedName>
    <definedName name="TEST1" localSheetId="4">#REF!</definedName>
    <definedName name="TEST1">#REF!</definedName>
    <definedName name="TEST10" localSheetId="4">#REF!</definedName>
    <definedName name="TEST10">#REF!</definedName>
    <definedName name="TEST11" localSheetId="4">#REF!</definedName>
    <definedName name="TEST11">#REF!</definedName>
    <definedName name="TEST12" localSheetId="4">#REF!</definedName>
    <definedName name="TEST12">#REF!</definedName>
    <definedName name="TEST2" localSheetId="4">#REF!</definedName>
    <definedName name="TEST2">#REF!</definedName>
    <definedName name="TEST3" localSheetId="4">#REF!</definedName>
    <definedName name="TEST3">#REF!</definedName>
    <definedName name="TEST4" localSheetId="4">#REF!</definedName>
    <definedName name="TEST4">#REF!</definedName>
    <definedName name="TEST5" localSheetId="4">#REF!</definedName>
    <definedName name="TEST5">#REF!</definedName>
    <definedName name="TEST6" localSheetId="4">#REF!</definedName>
    <definedName name="TEST6">#REF!</definedName>
    <definedName name="TEST7" localSheetId="4">#REF!</definedName>
    <definedName name="TEST7">#REF!</definedName>
    <definedName name="TEST8" localSheetId="4">#REF!</definedName>
    <definedName name="TEST8">#REF!</definedName>
    <definedName name="TEST9" localSheetId="4">#REF!</definedName>
    <definedName name="TEST9">#REF!</definedName>
    <definedName name="TESTHKEY" localSheetId="4">#REF!</definedName>
    <definedName name="TESTHKEY">#REF!</definedName>
    <definedName name="TESTKEYS" localSheetId="4">#REF!</definedName>
    <definedName name="TESTKEYS">#REF!</definedName>
    <definedName name="TESTVKEY" localSheetId="4">#REF!</definedName>
    <definedName name="TESTVKEY">#REF!</definedName>
    <definedName name="THE_MONTANA_POWER_COMPANY" localSheetId="4">#REF!</definedName>
    <definedName name="THE_MONTANA_POWER_COMPANY">#REF!</definedName>
    <definedName name="three" localSheetId="4">#REF!</definedName>
    <definedName name="three">#REF!</definedName>
    <definedName name="Total_Consideration" localSheetId="4">#REF!</definedName>
    <definedName name="Total_Consideration">#REF!</definedName>
    <definedName name="TOTALS" localSheetId="4">#REF!</definedName>
    <definedName name="TOTALS">#REF!</definedName>
    <definedName name="Tottax" localSheetId="4">#REF!</definedName>
    <definedName name="Tottax">#REF!</definedName>
    <definedName name="two" localSheetId="4">#REF!</definedName>
    <definedName name="two">#REF!</definedName>
    <definedName name="Upload" localSheetId="4">#REF!</definedName>
    <definedName name="Upload">#REF!</definedName>
    <definedName name="vsPugetSettle" localSheetId="4">#REF!</definedName>
    <definedName name="vsPugetSettle">#REF!</definedName>
    <definedName name="WACC" localSheetId="1">#REF!</definedName>
    <definedName name="WACC" localSheetId="4">'[7]Avoided Cost Energy'!$C$1</definedName>
    <definedName name="WACC">'Avoided Cost Energy'!$C$1</definedName>
    <definedName name="WAPA1" localSheetId="4">#REF!</definedName>
    <definedName name="WAPA1">#REF!</definedName>
    <definedName name="WAPA2" localSheetId="4">#REF!</definedName>
    <definedName name="WAPA2">#REF!</definedName>
    <definedName name="WORK" localSheetId="4">#REF!</definedName>
    <definedName name="WORK">#REF!</definedName>
    <definedName name="worksheet" localSheetId="4">#REF!</definedName>
    <definedName name="worksheet">#REF!</definedName>
    <definedName name="WORKSHEET1" localSheetId="4">#REF!</definedName>
    <definedName name="WORKSHEET1">#REF!</definedName>
    <definedName name="WORKSHEET2" localSheetId="4">#REF!</definedName>
    <definedName name="WORKSHEET2">#REF!</definedName>
    <definedName name="X" localSheetId="4">#REF!</definedName>
    <definedName name="X">#REF!</definedName>
    <definedName name="XIR" localSheetId="4">#REF!</definedName>
    <definedName name="XIR">#REF!</definedName>
    <definedName name="xx" localSheetId="4">CONCATENATE(#REF!,(YEAR(#REF!)-1900)*100+MONTH(#REF!))</definedName>
    <definedName name="xx">CONCATENATE(#REF!,(YEAR(#REF!)-1900)*100+MONTH(#REF!))</definedName>
    <definedName name="xxxx">#N/A</definedName>
    <definedName name="Year" localSheetId="1">'[5]Iteration MPS'!$B$30:$ZI$30</definedName>
    <definedName name="Year" localSheetId="4">#REF!</definedName>
    <definedName name="Year">#REF!</definedName>
    <definedName name="YNPACP">#N/A</definedName>
    <definedName name="YNPASP">#N/A</definedName>
    <definedName name="YNPRCP">#N/A</definedName>
    <definedName name="YNPRSP">#N/A</definedName>
    <definedName name="YrdLightACP">#N/A</definedName>
    <definedName name="YrdLightASP">#N/A</definedName>
    <definedName name="YrdLightRCP">#N/A</definedName>
    <definedName name="YrdLightRSP">#N/A</definedName>
    <definedName name="YTD" localSheetId="4">#REF!</definedName>
    <definedName name="YTD">#REF!</definedName>
    <definedName name="YTD10" localSheetId="4">#REF!</definedName>
    <definedName name="YTD10">#REF!</definedName>
    <definedName name="YTD12" localSheetId="4">#REF!</definedName>
    <definedName name="YTD12">#REF!</definedName>
    <definedName name="YTD3" localSheetId="4">#REF!</definedName>
    <definedName name="YTD3">#REF!</definedName>
    <definedName name="YTD4" localSheetId="4">#REF!</definedName>
    <definedName name="YTD4">#REF!</definedName>
    <definedName name="YTD5" localSheetId="4">#REF!</definedName>
    <definedName name="YTD5">#REF!</definedName>
    <definedName name="YTD6" localSheetId="4">#REF!</definedName>
    <definedName name="YTD6">#REF!</definedName>
    <definedName name="YTD7" localSheetId="4">#REF!</definedName>
    <definedName name="YTD7">#REF!</definedName>
    <definedName name="YTD8" localSheetId="4">#REF!</definedName>
    <definedName name="YTD8">#REF!</definedName>
    <definedName name="YTD9" localSheetId="4">#REF!</definedName>
    <definedName name="YTD9">#REF!</definedName>
    <definedName name="YTD93">#N/A</definedName>
    <definedName name="z" localSheetId="4">VLOOKUP(Depr!xx,[8]!DB,9,FALSE)</definedName>
    <definedName name="z">VLOOKUP(xx,[8]!DB,9,FALSE)</definedName>
  </definedNames>
  <calcPr calcId="145621" iterate="1"/>
</workbook>
</file>

<file path=xl/calcChain.xml><?xml version="1.0" encoding="utf-8"?>
<calcChain xmlns="http://schemas.openxmlformats.org/spreadsheetml/2006/main">
  <c r="AL7" i="41" l="1"/>
  <c r="AM7" i="41"/>
  <c r="AN7" i="41"/>
  <c r="AO7" i="41"/>
  <c r="AP7" i="41"/>
  <c r="AQ7" i="41"/>
  <c r="AR7" i="41"/>
  <c r="AS7" i="41"/>
  <c r="AT7" i="41"/>
  <c r="AU7" i="41"/>
  <c r="AL6" i="41"/>
  <c r="AM6" i="41"/>
  <c r="AN6" i="41"/>
  <c r="AO6" i="41"/>
  <c r="AP6" i="41"/>
  <c r="AQ6" i="41"/>
  <c r="AR6" i="41"/>
  <c r="AS6" i="41"/>
  <c r="AT6" i="41"/>
  <c r="AU6" i="41"/>
  <c r="AL3" i="41"/>
  <c r="AM3" i="41"/>
  <c r="AN3" i="41"/>
  <c r="AO3" i="41"/>
  <c r="AP3" i="41"/>
  <c r="AQ3" i="41"/>
  <c r="AR3" i="41"/>
  <c r="AS3" i="41"/>
  <c r="AT3" i="41"/>
  <c r="AU3" i="41"/>
  <c r="AB7" i="41"/>
  <c r="AC7" i="41"/>
  <c r="AD7" i="41"/>
  <c r="AE7" i="41"/>
  <c r="AF7" i="41"/>
  <c r="AG7" i="41"/>
  <c r="AH7" i="41"/>
  <c r="AI7" i="41"/>
  <c r="AJ7" i="41"/>
  <c r="AK7" i="41"/>
  <c r="C8" i="27" l="1"/>
  <c r="D8" i="27" s="1"/>
  <c r="E8" i="27" s="1"/>
  <c r="F8" i="27" s="1"/>
  <c r="G8" i="27" s="1"/>
  <c r="H8" i="27" s="1"/>
  <c r="I8" i="27" s="1"/>
  <c r="J8" i="27" s="1"/>
  <c r="K8" i="27" s="1"/>
  <c r="L8" i="27" s="1"/>
  <c r="M8" i="27" s="1"/>
  <c r="N8" i="27" s="1"/>
  <c r="O8" i="27" s="1"/>
  <c r="P8" i="27" s="1"/>
  <c r="Q8" i="27" s="1"/>
  <c r="R8" i="27" s="1"/>
  <c r="S8" i="27" s="1"/>
  <c r="T8" i="27" s="1"/>
  <c r="U8" i="27" s="1"/>
  <c r="V8" i="27" s="1"/>
  <c r="W8" i="27" s="1"/>
  <c r="X8" i="27" s="1"/>
  <c r="Y8" i="27" s="1"/>
  <c r="Z8" i="27" s="1"/>
  <c r="AA8" i="27" s="1"/>
  <c r="AB8" i="27" s="1"/>
  <c r="AC8" i="27" s="1"/>
  <c r="AD8" i="27" s="1"/>
  <c r="AE8" i="27" s="1"/>
  <c r="AF8" i="27" s="1"/>
  <c r="AG8" i="27" s="1"/>
  <c r="AH8" i="27" s="1"/>
  <c r="AI8" i="27" s="1"/>
  <c r="AJ8" i="27" s="1"/>
  <c r="AK8" i="27" s="1"/>
  <c r="AL8" i="27" s="1"/>
  <c r="AM8" i="27" s="1"/>
  <c r="AN8" i="27" s="1"/>
  <c r="AO8" i="27" s="1"/>
  <c r="AP8" i="27" s="1"/>
  <c r="AF84" i="41"/>
  <c r="B84" i="41"/>
  <c r="AF83" i="41"/>
  <c r="AE83" i="41"/>
  <c r="B83" i="41"/>
  <c r="AF82" i="41"/>
  <c r="AE82" i="41"/>
  <c r="AD82" i="41"/>
  <c r="B82" i="41"/>
  <c r="B81" i="41"/>
  <c r="B80" i="41"/>
  <c r="B79" i="41"/>
  <c r="Z78" i="41"/>
  <c r="B78" i="41"/>
  <c r="AE77" i="41"/>
  <c r="AD77" i="41"/>
  <c r="AC77" i="41"/>
  <c r="AA77" i="41"/>
  <c r="Z77" i="41"/>
  <c r="Y77" i="41"/>
  <c r="B77" i="41"/>
  <c r="AF77" i="41" s="1"/>
  <c r="AF76" i="41"/>
  <c r="AC76" i="41"/>
  <c r="AB76" i="41"/>
  <c r="Y76" i="41"/>
  <c r="X76" i="41"/>
  <c r="B76" i="41"/>
  <c r="AE76" i="41" s="1"/>
  <c r="AF75" i="41"/>
  <c r="AE75" i="41"/>
  <c r="AB75" i="41"/>
  <c r="AA75" i="41"/>
  <c r="X75" i="41"/>
  <c r="W75" i="41"/>
  <c r="B75" i="41"/>
  <c r="AD75" i="41" s="1"/>
  <c r="AF74" i="41"/>
  <c r="AE74" i="41"/>
  <c r="AD74" i="41"/>
  <c r="AB74" i="41"/>
  <c r="AA74" i="41"/>
  <c r="Z74" i="41"/>
  <c r="X74" i="41"/>
  <c r="W74" i="41"/>
  <c r="V74" i="41"/>
  <c r="B74" i="41"/>
  <c r="AC74" i="41" s="1"/>
  <c r="B73" i="41"/>
  <c r="AE72" i="41"/>
  <c r="AD72" i="41"/>
  <c r="Z72" i="41"/>
  <c r="W72" i="41"/>
  <c r="V72" i="41"/>
  <c r="B72" i="41"/>
  <c r="AD71" i="41"/>
  <c r="AC71" i="41"/>
  <c r="Y71" i="41"/>
  <c r="V71" i="41"/>
  <c r="U71" i="41"/>
  <c r="B71" i="41"/>
  <c r="AD70" i="41"/>
  <c r="Y70" i="41"/>
  <c r="V70" i="41"/>
  <c r="B70" i="41"/>
  <c r="AE69" i="41"/>
  <c r="AD69" i="41"/>
  <c r="AC69" i="41"/>
  <c r="AA69" i="41"/>
  <c r="Z69" i="41"/>
  <c r="Y69" i="41"/>
  <c r="W69" i="41"/>
  <c r="V69" i="41"/>
  <c r="U69" i="41"/>
  <c r="S69" i="41"/>
  <c r="R69" i="41"/>
  <c r="Q69" i="41"/>
  <c r="B69" i="41"/>
  <c r="AF69" i="41" s="1"/>
  <c r="Y68" i="41"/>
  <c r="B68" i="41"/>
  <c r="W67" i="41"/>
  <c r="B67" i="41"/>
  <c r="AF66" i="41"/>
  <c r="AE66" i="41"/>
  <c r="AD66" i="41"/>
  <c r="AB66" i="41"/>
  <c r="AA66" i="41"/>
  <c r="Z66" i="41"/>
  <c r="X66" i="41"/>
  <c r="W66" i="41"/>
  <c r="V66" i="41"/>
  <c r="T66" i="41"/>
  <c r="S66" i="41"/>
  <c r="R66" i="41"/>
  <c r="P66" i="41"/>
  <c r="O66" i="41"/>
  <c r="N66" i="41"/>
  <c r="B66" i="41"/>
  <c r="AC66" i="41" s="1"/>
  <c r="A66" i="41"/>
  <c r="A67" i="41" s="1"/>
  <c r="A68" i="41" s="1"/>
  <c r="A69" i="41" s="1"/>
  <c r="A70" i="41" s="1"/>
  <c r="A71" i="41" s="1"/>
  <c r="A72" i="41" s="1"/>
  <c r="A73" i="41" s="1"/>
  <c r="A74" i="41" s="1"/>
  <c r="A75" i="41" s="1"/>
  <c r="A76" i="41" s="1"/>
  <c r="A77" i="41" s="1"/>
  <c r="A78" i="41" s="1"/>
  <c r="A79" i="41" s="1"/>
  <c r="A80" i="41" s="1"/>
  <c r="A81" i="41" s="1"/>
  <c r="A82" i="41" s="1"/>
  <c r="A83" i="41" s="1"/>
  <c r="A84" i="41" s="1"/>
  <c r="B65" i="41"/>
  <c r="AD64" i="41"/>
  <c r="AC64" i="41"/>
  <c r="Y64" i="41"/>
  <c r="W64" i="41"/>
  <c r="S64" i="41"/>
  <c r="R64" i="41"/>
  <c r="N64" i="41"/>
  <c r="M64" i="41"/>
  <c r="B64" i="41"/>
  <c r="AE64" i="41" s="1"/>
  <c r="AD63" i="41"/>
  <c r="Z63" i="41"/>
  <c r="Y63" i="41"/>
  <c r="T63" i="41"/>
  <c r="P63" i="41"/>
  <c r="N63" i="41"/>
  <c r="B63" i="41"/>
  <c r="AF62" i="41"/>
  <c r="AC62" i="41"/>
  <c r="AB62" i="41"/>
  <c r="Z62" i="41"/>
  <c r="X62" i="41"/>
  <c r="V62" i="41"/>
  <c r="U62" i="41"/>
  <c r="R62" i="41"/>
  <c r="Q62" i="41"/>
  <c r="P62" i="41"/>
  <c r="M62" i="41"/>
  <c r="L62" i="41"/>
  <c r="J62" i="41"/>
  <c r="B62" i="41"/>
  <c r="AE61" i="41"/>
  <c r="AD61" i="41"/>
  <c r="AA61" i="41"/>
  <c r="Z61" i="41"/>
  <c r="Y61" i="41"/>
  <c r="W61" i="41"/>
  <c r="V61" i="41"/>
  <c r="U61" i="41"/>
  <c r="S61" i="41"/>
  <c r="R61" i="41"/>
  <c r="Q61" i="41"/>
  <c r="O61" i="41"/>
  <c r="N61" i="41"/>
  <c r="M61" i="41"/>
  <c r="K61" i="41"/>
  <c r="J61" i="41"/>
  <c r="I61" i="41"/>
  <c r="B61" i="41"/>
  <c r="AF60" i="41"/>
  <c r="AC60" i="41"/>
  <c r="AB60" i="41"/>
  <c r="Y60" i="41"/>
  <c r="X60" i="41"/>
  <c r="U60" i="41"/>
  <c r="T60" i="41"/>
  <c r="Q60" i="41"/>
  <c r="P60" i="41"/>
  <c r="M60" i="41"/>
  <c r="L60" i="41"/>
  <c r="I60" i="41"/>
  <c r="H60" i="41"/>
  <c r="B60" i="41"/>
  <c r="AE60" i="41" s="1"/>
  <c r="AF59" i="41"/>
  <c r="AE59" i="41"/>
  <c r="AB59" i="41"/>
  <c r="AA59" i="41"/>
  <c r="X59" i="41"/>
  <c r="W59" i="41"/>
  <c r="T59" i="41"/>
  <c r="S59" i="41"/>
  <c r="P59" i="41"/>
  <c r="O59" i="41"/>
  <c r="L59" i="41"/>
  <c r="K59" i="41"/>
  <c r="H59" i="41"/>
  <c r="G59" i="41"/>
  <c r="B59" i="41"/>
  <c r="AD59" i="41" s="1"/>
  <c r="AF58" i="41"/>
  <c r="AE58" i="41"/>
  <c r="AD58" i="41"/>
  <c r="AB58" i="41"/>
  <c r="AA58" i="41"/>
  <c r="Z58" i="41"/>
  <c r="X58" i="41"/>
  <c r="W58" i="41"/>
  <c r="V58" i="41"/>
  <c r="T58" i="41"/>
  <c r="S58" i="41"/>
  <c r="R58" i="41"/>
  <c r="P58" i="41"/>
  <c r="O58" i="41"/>
  <c r="N58" i="41"/>
  <c r="L58" i="41"/>
  <c r="K58" i="41"/>
  <c r="J58" i="41"/>
  <c r="H58" i="41"/>
  <c r="G58" i="41"/>
  <c r="F58" i="41"/>
  <c r="B58" i="41"/>
  <c r="AC58" i="41" s="1"/>
  <c r="AF57" i="41"/>
  <c r="AE57" i="41"/>
  <c r="AD57" i="41"/>
  <c r="AC57" i="41"/>
  <c r="AB57" i="41"/>
  <c r="AA57" i="41"/>
  <c r="Z57" i="41"/>
  <c r="Y57" i="41"/>
  <c r="X57" i="41"/>
  <c r="W57" i="41"/>
  <c r="V57" i="41"/>
  <c r="U57" i="41"/>
  <c r="T57" i="41"/>
  <c r="S57" i="41"/>
  <c r="R57" i="41"/>
  <c r="Q57" i="41"/>
  <c r="P57" i="41"/>
  <c r="O57" i="41"/>
  <c r="N57" i="41"/>
  <c r="M57" i="41"/>
  <c r="L57" i="41"/>
  <c r="K57" i="41"/>
  <c r="J57" i="41"/>
  <c r="I57" i="41"/>
  <c r="H57" i="41"/>
  <c r="G57" i="41"/>
  <c r="F57" i="41"/>
  <c r="E57" i="41"/>
  <c r="AF56" i="41"/>
  <c r="AE56" i="41"/>
  <c r="AD56" i="41"/>
  <c r="AC56" i="41"/>
  <c r="AB56" i="41"/>
  <c r="AA56" i="41"/>
  <c r="Z56" i="41"/>
  <c r="Y56" i="41"/>
  <c r="X56" i="41"/>
  <c r="W56" i="41"/>
  <c r="V56" i="41"/>
  <c r="U56" i="41"/>
  <c r="T56" i="41"/>
  <c r="S56" i="41"/>
  <c r="R56" i="41"/>
  <c r="Q56" i="41"/>
  <c r="P56" i="41"/>
  <c r="O56" i="41"/>
  <c r="N56" i="41"/>
  <c r="M56" i="41"/>
  <c r="L56" i="41"/>
  <c r="K56" i="41"/>
  <c r="J56" i="41"/>
  <c r="I56" i="41"/>
  <c r="H56" i="41"/>
  <c r="G56" i="41"/>
  <c r="F56" i="41"/>
  <c r="E56" i="41"/>
  <c r="D56" i="41"/>
  <c r="A55" i="41"/>
  <c r="A56" i="41" s="1"/>
  <c r="A57" i="41" s="1"/>
  <c r="A58" i="41" s="1"/>
  <c r="A59" i="41" s="1"/>
  <c r="A60" i="41" s="1"/>
  <c r="A61" i="41" s="1"/>
  <c r="A62" i="41" s="1"/>
  <c r="A63" i="41" s="1"/>
  <c r="A64" i="41" s="1"/>
  <c r="A65" i="41" s="1"/>
  <c r="C54" i="41"/>
  <c r="I53" i="41"/>
  <c r="J53" i="41" s="1"/>
  <c r="K53" i="41" s="1"/>
  <c r="L53" i="41" s="1"/>
  <c r="M53" i="41" s="1"/>
  <c r="N53" i="41" s="1"/>
  <c r="O53" i="41" s="1"/>
  <c r="P53" i="41" s="1"/>
  <c r="Q53" i="41" s="1"/>
  <c r="R53" i="41" s="1"/>
  <c r="S53" i="41" s="1"/>
  <c r="T53" i="41" s="1"/>
  <c r="U53" i="41" s="1"/>
  <c r="V53" i="41" s="1"/>
  <c r="W53" i="41" s="1"/>
  <c r="X53" i="41" s="1"/>
  <c r="Y53" i="41" s="1"/>
  <c r="Z53" i="41" s="1"/>
  <c r="AA53" i="41" s="1"/>
  <c r="AB53" i="41" s="1"/>
  <c r="AC53" i="41" s="1"/>
  <c r="AD53" i="41" s="1"/>
  <c r="AE53" i="41" s="1"/>
  <c r="AF53" i="41" s="1"/>
  <c r="F53" i="41"/>
  <c r="G53" i="41" s="1"/>
  <c r="H53" i="41" s="1"/>
  <c r="E53" i="41"/>
  <c r="D53" i="41"/>
  <c r="C51" i="41"/>
  <c r="AF44" i="41"/>
  <c r="AF43" i="41"/>
  <c r="AE43" i="41"/>
  <c r="AF42" i="41"/>
  <c r="AE42" i="41"/>
  <c r="AD42" i="41"/>
  <c r="AF41" i="41"/>
  <c r="AE41" i="41"/>
  <c r="AD41" i="41"/>
  <c r="AC41" i="41"/>
  <c r="AF40" i="41"/>
  <c r="AE40" i="41"/>
  <c r="AD40" i="41"/>
  <c r="AC40" i="41"/>
  <c r="AB40" i="41"/>
  <c r="AF39" i="41"/>
  <c r="AE39" i="41"/>
  <c r="AD39" i="41"/>
  <c r="AC39" i="41"/>
  <c r="AB39" i="41"/>
  <c r="AA39" i="41"/>
  <c r="AF38" i="41"/>
  <c r="AE38" i="41"/>
  <c r="AD38" i="41"/>
  <c r="AC38" i="41"/>
  <c r="AB38" i="41"/>
  <c r="AA38" i="41"/>
  <c r="Z38" i="41"/>
  <c r="AF37" i="41"/>
  <c r="AE37" i="41"/>
  <c r="AD37" i="41"/>
  <c r="AC37" i="41"/>
  <c r="AB37" i="41"/>
  <c r="AA37" i="41"/>
  <c r="Z37" i="41"/>
  <c r="Y37" i="41"/>
  <c r="AF36" i="41"/>
  <c r="AE36" i="41"/>
  <c r="AD36" i="41"/>
  <c r="AC36" i="41"/>
  <c r="AB36" i="41"/>
  <c r="AA36" i="41"/>
  <c r="Z36" i="41"/>
  <c r="Y36" i="41"/>
  <c r="X36" i="41"/>
  <c r="AF35" i="41"/>
  <c r="AE35" i="41"/>
  <c r="AD35" i="41"/>
  <c r="AC35" i="41"/>
  <c r="AB35" i="41"/>
  <c r="AA35" i="41"/>
  <c r="Z35" i="41"/>
  <c r="Y35" i="41"/>
  <c r="X35" i="41"/>
  <c r="W35" i="41"/>
  <c r="AF34" i="41"/>
  <c r="AE34" i="41"/>
  <c r="AD34" i="41"/>
  <c r="AC34" i="41"/>
  <c r="AB34" i="41"/>
  <c r="AA34" i="41"/>
  <c r="Z34" i="41"/>
  <c r="Y34" i="41"/>
  <c r="X34" i="41"/>
  <c r="W34" i="41"/>
  <c r="V34" i="41"/>
  <c r="AF33" i="41"/>
  <c r="AE33" i="41"/>
  <c r="AD33" i="41"/>
  <c r="AC33" i="41"/>
  <c r="AB33" i="41"/>
  <c r="AA33" i="41"/>
  <c r="Z33" i="41"/>
  <c r="Y33" i="41"/>
  <c r="X33" i="41"/>
  <c r="W33" i="41"/>
  <c r="V33" i="41"/>
  <c r="U33" i="41"/>
  <c r="AF32" i="41"/>
  <c r="AE32" i="41"/>
  <c r="AD32" i="41"/>
  <c r="AC32" i="41"/>
  <c r="AB32" i="41"/>
  <c r="AA32" i="41"/>
  <c r="Z32" i="41"/>
  <c r="Y32" i="41"/>
  <c r="X32" i="41"/>
  <c r="W32" i="41"/>
  <c r="V32" i="41"/>
  <c r="U32" i="41"/>
  <c r="T32" i="41"/>
  <c r="AF31" i="41"/>
  <c r="AE31" i="41"/>
  <c r="AD31" i="41"/>
  <c r="AC31" i="41"/>
  <c r="AB31" i="41"/>
  <c r="AA31" i="41"/>
  <c r="Z31" i="41"/>
  <c r="Y31" i="41"/>
  <c r="X31" i="41"/>
  <c r="W31" i="41"/>
  <c r="V31" i="41"/>
  <c r="U31" i="41"/>
  <c r="T31" i="41"/>
  <c r="S31" i="41"/>
  <c r="AF30" i="41"/>
  <c r="AE30" i="41"/>
  <c r="AD30" i="41"/>
  <c r="AC30" i="41"/>
  <c r="AB30" i="41"/>
  <c r="AA30" i="41"/>
  <c r="Z30" i="41"/>
  <c r="Y30" i="41"/>
  <c r="X30" i="41"/>
  <c r="W30" i="41"/>
  <c r="V30" i="41"/>
  <c r="U30" i="41"/>
  <c r="T30" i="41"/>
  <c r="S30" i="41"/>
  <c r="R30" i="41"/>
  <c r="AF29" i="41"/>
  <c r="AE29" i="41"/>
  <c r="AD29" i="41"/>
  <c r="AC29" i="41"/>
  <c r="AB29" i="41"/>
  <c r="AA29" i="41"/>
  <c r="Z29" i="41"/>
  <c r="Y29" i="41"/>
  <c r="X29" i="41"/>
  <c r="W29" i="41"/>
  <c r="V29" i="41"/>
  <c r="U29" i="41"/>
  <c r="T29" i="41"/>
  <c r="S29" i="41"/>
  <c r="R29" i="41"/>
  <c r="Q29" i="41"/>
  <c r="AF28" i="41"/>
  <c r="AE28" i="41"/>
  <c r="AD28" i="41"/>
  <c r="AC28" i="41"/>
  <c r="AB28" i="41"/>
  <c r="AA28" i="41"/>
  <c r="Z28" i="41"/>
  <c r="Y28" i="41"/>
  <c r="X28" i="41"/>
  <c r="W28" i="41"/>
  <c r="V28" i="41"/>
  <c r="U28" i="41"/>
  <c r="T28" i="41"/>
  <c r="S28" i="41"/>
  <c r="R28" i="41"/>
  <c r="Q28" i="41"/>
  <c r="P28" i="41"/>
  <c r="AF27" i="41"/>
  <c r="AE27" i="41"/>
  <c r="AD27" i="41"/>
  <c r="AC27" i="41"/>
  <c r="AB27" i="41"/>
  <c r="AA27" i="41"/>
  <c r="Z27" i="41"/>
  <c r="Y27" i="41"/>
  <c r="X27" i="41"/>
  <c r="W27" i="41"/>
  <c r="V27" i="41"/>
  <c r="U27" i="41"/>
  <c r="T27" i="41"/>
  <c r="S27" i="41"/>
  <c r="R27" i="41"/>
  <c r="Q27" i="41"/>
  <c r="P27" i="41"/>
  <c r="O27" i="41"/>
  <c r="AF26" i="41"/>
  <c r="AE26" i="41"/>
  <c r="AD26" i="41"/>
  <c r="AC26" i="41"/>
  <c r="AB26" i="41"/>
  <c r="AA26" i="41"/>
  <c r="Z26" i="41"/>
  <c r="Y26" i="41"/>
  <c r="X26" i="41"/>
  <c r="W26" i="41"/>
  <c r="V26" i="41"/>
  <c r="U26" i="41"/>
  <c r="T26" i="41"/>
  <c r="S26" i="41"/>
  <c r="R26" i="41"/>
  <c r="Q26" i="41"/>
  <c r="P26" i="41"/>
  <c r="O26" i="41"/>
  <c r="N26" i="41"/>
  <c r="AF25" i="41"/>
  <c r="AE25" i="41"/>
  <c r="AD25" i="41"/>
  <c r="AC25" i="41"/>
  <c r="AB25" i="41"/>
  <c r="AA25" i="41"/>
  <c r="Z25" i="41"/>
  <c r="Y25" i="41"/>
  <c r="X25" i="41"/>
  <c r="W25" i="41"/>
  <c r="V25" i="41"/>
  <c r="U25" i="41"/>
  <c r="T25" i="41"/>
  <c r="S25" i="41"/>
  <c r="R25" i="41"/>
  <c r="Q25" i="41"/>
  <c r="P25" i="41"/>
  <c r="O25" i="41"/>
  <c r="N25" i="41"/>
  <c r="M25" i="41"/>
  <c r="AF24" i="41"/>
  <c r="AE24" i="41"/>
  <c r="AD24" i="41"/>
  <c r="AC24" i="41"/>
  <c r="AB24" i="41"/>
  <c r="AA24" i="41"/>
  <c r="Z24" i="41"/>
  <c r="Y24" i="41"/>
  <c r="X24" i="41"/>
  <c r="W24" i="41"/>
  <c r="V24" i="41"/>
  <c r="U24" i="41"/>
  <c r="T24" i="41"/>
  <c r="S24" i="41"/>
  <c r="R24" i="41"/>
  <c r="Q24" i="41"/>
  <c r="P24" i="41"/>
  <c r="O24" i="41"/>
  <c r="N24" i="41"/>
  <c r="M24" i="41"/>
  <c r="L24" i="41"/>
  <c r="AF23" i="41"/>
  <c r="AE23" i="41"/>
  <c r="AD23" i="41"/>
  <c r="AC23" i="41"/>
  <c r="AB23" i="41"/>
  <c r="AA23" i="41"/>
  <c r="Z23" i="41"/>
  <c r="Y23" i="41"/>
  <c r="X23" i="41"/>
  <c r="W23" i="41"/>
  <c r="V23" i="41"/>
  <c r="U23" i="41"/>
  <c r="T23" i="41"/>
  <c r="S23" i="41"/>
  <c r="R23" i="41"/>
  <c r="Q23" i="41"/>
  <c r="P23" i="41"/>
  <c r="O23" i="41"/>
  <c r="N23" i="41"/>
  <c r="M23" i="41"/>
  <c r="L23" i="41"/>
  <c r="K23" i="41"/>
  <c r="AF22" i="41"/>
  <c r="AE22" i="41"/>
  <c r="AD22" i="41"/>
  <c r="AC22" i="41"/>
  <c r="AB22" i="41"/>
  <c r="AA22" i="41"/>
  <c r="Z22" i="41"/>
  <c r="Y22" i="41"/>
  <c r="X22" i="41"/>
  <c r="W22" i="41"/>
  <c r="V22" i="41"/>
  <c r="U22" i="41"/>
  <c r="T22" i="41"/>
  <c r="S22" i="41"/>
  <c r="R22" i="41"/>
  <c r="Q22" i="41"/>
  <c r="P22" i="41"/>
  <c r="O22" i="41"/>
  <c r="N22" i="41"/>
  <c r="M22" i="41"/>
  <c r="L22" i="41"/>
  <c r="K22" i="41"/>
  <c r="J22" i="41"/>
  <c r="AF21" i="41"/>
  <c r="AE21" i="41"/>
  <c r="AD21" i="41"/>
  <c r="AC21" i="41"/>
  <c r="AB21" i="41"/>
  <c r="AA21" i="41"/>
  <c r="Z21" i="41"/>
  <c r="Y21" i="41"/>
  <c r="X21" i="41"/>
  <c r="W21" i="41"/>
  <c r="V21" i="41"/>
  <c r="U21" i="41"/>
  <c r="T21" i="41"/>
  <c r="S21" i="41"/>
  <c r="R21" i="41"/>
  <c r="Q21" i="41"/>
  <c r="P21" i="41"/>
  <c r="O21" i="41"/>
  <c r="N21" i="41"/>
  <c r="M21" i="41"/>
  <c r="L21" i="41"/>
  <c r="K21" i="41"/>
  <c r="J21" i="41"/>
  <c r="I21" i="41"/>
  <c r="AF20" i="41"/>
  <c r="AE20" i="41"/>
  <c r="AD20" i="41"/>
  <c r="AC20" i="41"/>
  <c r="AB20" i="41"/>
  <c r="AA20" i="41"/>
  <c r="Z20" i="41"/>
  <c r="Y20" i="41"/>
  <c r="X20" i="41"/>
  <c r="W20" i="41"/>
  <c r="V20" i="41"/>
  <c r="U20" i="41"/>
  <c r="T20" i="41"/>
  <c r="S20" i="41"/>
  <c r="R20" i="41"/>
  <c r="Q20" i="41"/>
  <c r="P20" i="41"/>
  <c r="O20" i="41"/>
  <c r="N20" i="41"/>
  <c r="M20" i="41"/>
  <c r="L20" i="41"/>
  <c r="K20" i="41"/>
  <c r="J20" i="41"/>
  <c r="I20" i="41"/>
  <c r="H20" i="41"/>
  <c r="AF19" i="41"/>
  <c r="AE19" i="41"/>
  <c r="AD19" i="41"/>
  <c r="AC19" i="41"/>
  <c r="AB19" i="41"/>
  <c r="AA19" i="41"/>
  <c r="Z19" i="41"/>
  <c r="Y19" i="41"/>
  <c r="X19" i="41"/>
  <c r="W19" i="41"/>
  <c r="V19" i="41"/>
  <c r="U19" i="41"/>
  <c r="T19" i="41"/>
  <c r="S19" i="41"/>
  <c r="R19" i="41"/>
  <c r="Q19" i="41"/>
  <c r="P19" i="41"/>
  <c r="O19" i="41"/>
  <c r="N19" i="41"/>
  <c r="M19" i="41"/>
  <c r="L19" i="41"/>
  <c r="K19" i="41"/>
  <c r="J19" i="41"/>
  <c r="I19" i="41"/>
  <c r="H19" i="41"/>
  <c r="G19" i="41"/>
  <c r="AF18" i="41"/>
  <c r="AE18" i="41"/>
  <c r="AD18" i="41"/>
  <c r="AC18" i="41"/>
  <c r="AB18" i="41"/>
  <c r="AA18" i="41"/>
  <c r="Z18" i="41"/>
  <c r="Y18" i="41"/>
  <c r="X18" i="41"/>
  <c r="W18" i="41"/>
  <c r="V18" i="41"/>
  <c r="U18" i="41"/>
  <c r="T18" i="41"/>
  <c r="S18" i="41"/>
  <c r="R18" i="41"/>
  <c r="Q18" i="41"/>
  <c r="P18" i="41"/>
  <c r="O18" i="41"/>
  <c r="N18" i="41"/>
  <c r="M18" i="41"/>
  <c r="L18" i="41"/>
  <c r="K18" i="41"/>
  <c r="J18" i="41"/>
  <c r="I18" i="41"/>
  <c r="H18" i="41"/>
  <c r="G18" i="41"/>
  <c r="F18" i="41"/>
  <c r="AF17" i="41"/>
  <c r="AE17" i="41"/>
  <c r="AD17" i="41"/>
  <c r="AC17" i="41"/>
  <c r="AB17" i="41"/>
  <c r="AA17" i="41"/>
  <c r="Z17" i="41"/>
  <c r="Y17" i="41"/>
  <c r="X17" i="41"/>
  <c r="W17" i="41"/>
  <c r="V17" i="41"/>
  <c r="U17" i="41"/>
  <c r="T17" i="41"/>
  <c r="S17" i="41"/>
  <c r="R17" i="41"/>
  <c r="Q17" i="41"/>
  <c r="P17" i="41"/>
  <c r="O17" i="41"/>
  <c r="N17" i="41"/>
  <c r="M17" i="41"/>
  <c r="L17" i="41"/>
  <c r="K17" i="41"/>
  <c r="J17" i="41"/>
  <c r="I17" i="41"/>
  <c r="H17" i="41"/>
  <c r="G17" i="41"/>
  <c r="F17" i="41"/>
  <c r="E17" i="41"/>
  <c r="AF16" i="41"/>
  <c r="AE16" i="41"/>
  <c r="AD16" i="41"/>
  <c r="AC16" i="41"/>
  <c r="AB16" i="41"/>
  <c r="AA16" i="41"/>
  <c r="Z16" i="41"/>
  <c r="Y16" i="41"/>
  <c r="X16" i="41"/>
  <c r="W16" i="41"/>
  <c r="V16" i="41"/>
  <c r="U16" i="41"/>
  <c r="T16" i="41"/>
  <c r="S16" i="41"/>
  <c r="R16" i="41"/>
  <c r="Q16" i="41"/>
  <c r="P16" i="41"/>
  <c r="O16" i="41"/>
  <c r="N16" i="41"/>
  <c r="M16" i="41"/>
  <c r="L16" i="41"/>
  <c r="K16" i="41"/>
  <c r="J16" i="41"/>
  <c r="I16" i="41"/>
  <c r="H16" i="41"/>
  <c r="G16" i="41"/>
  <c r="F16" i="41"/>
  <c r="E16" i="41"/>
  <c r="D16" i="41"/>
  <c r="A16" i="41"/>
  <c r="A17" i="41" s="1"/>
  <c r="A18" i="41" s="1"/>
  <c r="A19" i="41" s="1"/>
  <c r="A20" i="41" s="1"/>
  <c r="A21" i="41" s="1"/>
  <c r="A22" i="41" s="1"/>
  <c r="A23" i="41" s="1"/>
  <c r="A24" i="41" s="1"/>
  <c r="A25" i="41" s="1"/>
  <c r="A26" i="41" s="1"/>
  <c r="A27" i="41" s="1"/>
  <c r="A28" i="41" s="1"/>
  <c r="A29" i="41" s="1"/>
  <c r="A30" i="41" s="1"/>
  <c r="A31" i="41" s="1"/>
  <c r="A32" i="41" s="1"/>
  <c r="A33" i="41" s="1"/>
  <c r="A34" i="41" s="1"/>
  <c r="A35" i="41" s="1"/>
  <c r="A36" i="41" s="1"/>
  <c r="A37" i="41" s="1"/>
  <c r="A38" i="41" s="1"/>
  <c r="A39" i="41" s="1"/>
  <c r="A40" i="41" s="1"/>
  <c r="A41" i="41" s="1"/>
  <c r="A42" i="41" s="1"/>
  <c r="A43" i="41" s="1"/>
  <c r="A44" i="41" s="1"/>
  <c r="AE15" i="41"/>
  <c r="AE46" i="41" s="1"/>
  <c r="O15" i="41"/>
  <c r="J15" i="41"/>
  <c r="D14" i="41"/>
  <c r="F13" i="41"/>
  <c r="G13" i="41" s="1"/>
  <c r="H13" i="41" s="1"/>
  <c r="I13" i="41" s="1"/>
  <c r="J13" i="41" s="1"/>
  <c r="K13" i="41" s="1"/>
  <c r="L13" i="41" s="1"/>
  <c r="M13" i="41" s="1"/>
  <c r="N13" i="41" s="1"/>
  <c r="O13" i="41" s="1"/>
  <c r="P13" i="41" s="1"/>
  <c r="Q13" i="41" s="1"/>
  <c r="R13" i="41" s="1"/>
  <c r="S13" i="41" s="1"/>
  <c r="T13" i="41" s="1"/>
  <c r="U13" i="41" s="1"/>
  <c r="V13" i="41" s="1"/>
  <c r="W13" i="41" s="1"/>
  <c r="X13" i="41" s="1"/>
  <c r="Y13" i="41" s="1"/>
  <c r="Z13" i="41" s="1"/>
  <c r="AA13" i="41" s="1"/>
  <c r="AB13" i="41" s="1"/>
  <c r="AC13" i="41" s="1"/>
  <c r="AD13" i="41" s="1"/>
  <c r="AE13" i="41" s="1"/>
  <c r="AF13" i="41" s="1"/>
  <c r="E13" i="41"/>
  <c r="D13" i="41"/>
  <c r="C11" i="41"/>
  <c r="AA7" i="41"/>
  <c r="Y7" i="41"/>
  <c r="X7" i="41"/>
  <c r="U7" i="41"/>
  <c r="T7" i="41"/>
  <c r="S7" i="41"/>
  <c r="P7" i="41"/>
  <c r="O7" i="41"/>
  <c r="M7" i="41"/>
  <c r="K7" i="41"/>
  <c r="I7" i="41"/>
  <c r="H7" i="41"/>
  <c r="D7" i="41"/>
  <c r="AJ6" i="41"/>
  <c r="AI6" i="41"/>
  <c r="AE6" i="41"/>
  <c r="AD6" i="41"/>
  <c r="Z6" i="41"/>
  <c r="X6" i="41"/>
  <c r="T6" i="41"/>
  <c r="S6" i="41"/>
  <c r="O6" i="41"/>
  <c r="N6" i="41"/>
  <c r="J6" i="41"/>
  <c r="H6" i="41"/>
  <c r="D6" i="41"/>
  <c r="B15" i="41" s="1"/>
  <c r="U15" i="41" s="1"/>
  <c r="AR8" i="41"/>
  <c r="AM21" i="27" s="1"/>
  <c r="AM8" i="41"/>
  <c r="AH21" i="27" s="1"/>
  <c r="D5" i="41"/>
  <c r="AK3" i="41"/>
  <c r="AJ3" i="41"/>
  <c r="AI3" i="41"/>
  <c r="AH3" i="41"/>
  <c r="AG3" i="41"/>
  <c r="AF3" i="41"/>
  <c r="AE3" i="41"/>
  <c r="AD3" i="41"/>
  <c r="AC3" i="41"/>
  <c r="AB3" i="41"/>
  <c r="AA3" i="41"/>
  <c r="Z3" i="41"/>
  <c r="Y3" i="41"/>
  <c r="X3" i="41"/>
  <c r="W3" i="41"/>
  <c r="V3" i="41"/>
  <c r="U3" i="41"/>
  <c r="T3" i="41"/>
  <c r="S3" i="41"/>
  <c r="R3" i="41"/>
  <c r="Q3" i="41"/>
  <c r="P3" i="41"/>
  <c r="O3" i="41"/>
  <c r="N3" i="41"/>
  <c r="M3" i="41"/>
  <c r="L3" i="41"/>
  <c r="K3" i="41"/>
  <c r="J3" i="41"/>
  <c r="I3" i="41"/>
  <c r="H3" i="41"/>
  <c r="I2" i="41"/>
  <c r="J2" i="41" s="1"/>
  <c r="K2" i="41" s="1"/>
  <c r="L2" i="41" s="1"/>
  <c r="M2" i="41" s="1"/>
  <c r="N2" i="41" s="1"/>
  <c r="O2" i="41" s="1"/>
  <c r="P2" i="41" s="1"/>
  <c r="Q2" i="41" s="1"/>
  <c r="R2" i="41" s="1"/>
  <c r="S2" i="41" s="1"/>
  <c r="T2" i="41" s="1"/>
  <c r="U2" i="41" s="1"/>
  <c r="V2" i="41" s="1"/>
  <c r="W2" i="41" s="1"/>
  <c r="X2" i="41" s="1"/>
  <c r="Y2" i="41" s="1"/>
  <c r="Z2" i="41" s="1"/>
  <c r="AA2" i="41" s="1"/>
  <c r="AB2" i="41" s="1"/>
  <c r="AC2" i="41" s="1"/>
  <c r="AD2" i="41" s="1"/>
  <c r="AE2" i="41" s="1"/>
  <c r="AF2" i="41" s="1"/>
  <c r="AG2" i="41" s="1"/>
  <c r="AH2" i="41" s="1"/>
  <c r="AI2" i="41" s="1"/>
  <c r="AJ2" i="41" s="1"/>
  <c r="AK2" i="41" s="1"/>
  <c r="AL2" i="41" s="1"/>
  <c r="AM2" i="41" s="1"/>
  <c r="AN2" i="41" s="1"/>
  <c r="AO2" i="41" s="1"/>
  <c r="AP2" i="41" s="1"/>
  <c r="AQ2" i="41" s="1"/>
  <c r="AR2" i="41" s="1"/>
  <c r="AS2" i="41" s="1"/>
  <c r="AT2" i="41" s="1"/>
  <c r="AU2" i="41" s="1"/>
  <c r="J46" i="41" l="1"/>
  <c r="U46" i="41"/>
  <c r="O46" i="41"/>
  <c r="AI8" i="41"/>
  <c r="AD21" i="27" s="1"/>
  <c r="AD65" i="41"/>
  <c r="Z65" i="41"/>
  <c r="V65" i="41"/>
  <c r="R65" i="41"/>
  <c r="N65" i="41"/>
  <c r="AF65" i="41"/>
  <c r="AA65" i="41"/>
  <c r="U65" i="41"/>
  <c r="P65" i="41"/>
  <c r="AE65" i="41"/>
  <c r="Y65" i="41"/>
  <c r="T65" i="41"/>
  <c r="O65" i="41"/>
  <c r="AC65" i="41"/>
  <c r="S65" i="41"/>
  <c r="AB65" i="41"/>
  <c r="Q65" i="41"/>
  <c r="X65" i="41"/>
  <c r="M65" i="41"/>
  <c r="AE73" i="41"/>
  <c r="AA73" i="41"/>
  <c r="W73" i="41"/>
  <c r="AD73" i="41"/>
  <c r="Z73" i="41"/>
  <c r="V73" i="41"/>
  <c r="AF73" i="41"/>
  <c r="X73" i="41"/>
  <c r="AC73" i="41"/>
  <c r="U73" i="41"/>
  <c r="AB73" i="41"/>
  <c r="Y73" i="41"/>
  <c r="AC80" i="41"/>
  <c r="AF80" i="41"/>
  <c r="AB80" i="41"/>
  <c r="AE80" i="41"/>
  <c r="AD80" i="41"/>
  <c r="D54" i="41"/>
  <c r="E14" i="41"/>
  <c r="AT8" i="41"/>
  <c r="AO21" i="27" s="1"/>
  <c r="AP8" i="41"/>
  <c r="AK21" i="27" s="1"/>
  <c r="AL8" i="41"/>
  <c r="AG21" i="27" s="1"/>
  <c r="AD8" i="41"/>
  <c r="Y21" i="27" s="1"/>
  <c r="AQ8" i="41"/>
  <c r="AL21" i="27" s="1"/>
  <c r="K8" i="41"/>
  <c r="F21" i="27" s="1"/>
  <c r="AN8" i="41"/>
  <c r="AI21" i="27" s="1"/>
  <c r="X8" i="41"/>
  <c r="S21" i="27" s="1"/>
  <c r="H8" i="41"/>
  <c r="C21" i="27" s="1"/>
  <c r="D8" i="41"/>
  <c r="AU8" i="41"/>
  <c r="AP21" i="27" s="1"/>
  <c r="AO8" i="41"/>
  <c r="AJ21" i="27" s="1"/>
  <c r="AJ8" i="41"/>
  <c r="AE21" i="27" s="1"/>
  <c r="AE8" i="41"/>
  <c r="Z21" i="27" s="1"/>
  <c r="T8" i="41"/>
  <c r="O21" i="27" s="1"/>
  <c r="O8" i="41"/>
  <c r="J21" i="27" s="1"/>
  <c r="AS8" i="41"/>
  <c r="AN21" i="27" s="1"/>
  <c r="S8" i="41"/>
  <c r="N21" i="27" s="1"/>
  <c r="B46" i="41"/>
  <c r="AF15" i="41"/>
  <c r="AF46" i="41" s="1"/>
  <c r="AB15" i="41"/>
  <c r="AB46" i="41" s="1"/>
  <c r="X15" i="41"/>
  <c r="X46" i="41" s="1"/>
  <c r="T15" i="41"/>
  <c r="T46" i="41" s="1"/>
  <c r="P15" i="41"/>
  <c r="P46" i="41" s="1"/>
  <c r="L15" i="41"/>
  <c r="L46" i="41" s="1"/>
  <c r="H15" i="41"/>
  <c r="H46" i="41" s="1"/>
  <c r="D15" i="41"/>
  <c r="D46" i="41" s="1"/>
  <c r="AD15" i="41"/>
  <c r="AD46" i="41" s="1"/>
  <c r="Y15" i="41"/>
  <c r="Y46" i="41" s="1"/>
  <c r="S15" i="41"/>
  <c r="S46" i="41" s="1"/>
  <c r="N15" i="41"/>
  <c r="N46" i="41" s="1"/>
  <c r="I15" i="41"/>
  <c r="I46" i="41" s="1"/>
  <c r="C15" i="41"/>
  <c r="C46" i="41" s="1"/>
  <c r="AC15" i="41"/>
  <c r="AC46" i="41" s="1"/>
  <c r="W15" i="41"/>
  <c r="W46" i="41" s="1"/>
  <c r="R15" i="41"/>
  <c r="R46" i="41" s="1"/>
  <c r="M15" i="41"/>
  <c r="M46" i="41" s="1"/>
  <c r="G15" i="41"/>
  <c r="G46" i="41" s="1"/>
  <c r="AA15" i="41"/>
  <c r="AA46" i="41" s="1"/>
  <c r="V15" i="41"/>
  <c r="V46" i="41" s="1"/>
  <c r="Q15" i="41"/>
  <c r="Q46" i="41" s="1"/>
  <c r="K15" i="41"/>
  <c r="K46" i="41" s="1"/>
  <c r="F15" i="41"/>
  <c r="F46" i="41" s="1"/>
  <c r="E15" i="41"/>
  <c r="E46" i="41" s="1"/>
  <c r="Z15" i="41"/>
  <c r="Z46" i="41" s="1"/>
  <c r="W65" i="41"/>
  <c r="AD68" i="41"/>
  <c r="Z68" i="41"/>
  <c r="V68" i="41"/>
  <c r="R68" i="41"/>
  <c r="AC68" i="41"/>
  <c r="X68" i="41"/>
  <c r="S68" i="41"/>
  <c r="AB68" i="41"/>
  <c r="W68" i="41"/>
  <c r="Q68" i="41"/>
  <c r="AF68" i="41"/>
  <c r="U68" i="41"/>
  <c r="AE68" i="41"/>
  <c r="T68" i="41"/>
  <c r="AA68" i="41"/>
  <c r="P68" i="41"/>
  <c r="AC67" i="41"/>
  <c r="Y67" i="41"/>
  <c r="U67" i="41"/>
  <c r="Q67" i="41"/>
  <c r="AF67" i="41"/>
  <c r="AA67" i="41"/>
  <c r="V67" i="41"/>
  <c r="P67" i="41"/>
  <c r="AE67" i="41"/>
  <c r="Z67" i="41"/>
  <c r="T67" i="41"/>
  <c r="O67" i="41"/>
  <c r="X67" i="41"/>
  <c r="AE81" i="41"/>
  <c r="AD81" i="41"/>
  <c r="AF81" i="41"/>
  <c r="K6" i="41"/>
  <c r="P6" i="41"/>
  <c r="V6" i="41"/>
  <c r="AA6" i="41"/>
  <c r="AA8" i="41" s="1"/>
  <c r="V21" i="27" s="1"/>
  <c r="AF6" i="41"/>
  <c r="AF8" i="41" s="1"/>
  <c r="AA21" i="27" s="1"/>
  <c r="B55" i="41"/>
  <c r="Z7" i="41"/>
  <c r="V7" i="41"/>
  <c r="R7" i="41"/>
  <c r="N7" i="41"/>
  <c r="N8" i="41" s="1"/>
  <c r="I21" i="27" s="1"/>
  <c r="J7" i="41"/>
  <c r="L7" i="41"/>
  <c r="Q7" i="41"/>
  <c r="W7" i="41"/>
  <c r="AE63" i="41"/>
  <c r="AA63" i="41"/>
  <c r="W63" i="41"/>
  <c r="S63" i="41"/>
  <c r="O63" i="41"/>
  <c r="K63" i="41"/>
  <c r="AC63" i="41"/>
  <c r="X63" i="41"/>
  <c r="R63" i="41"/>
  <c r="M63" i="41"/>
  <c r="AB63" i="41"/>
  <c r="V63" i="41"/>
  <c r="Q63" i="41"/>
  <c r="L63" i="41"/>
  <c r="U63" i="41"/>
  <c r="AF63" i="41"/>
  <c r="R67" i="41"/>
  <c r="AB67" i="41"/>
  <c r="AF70" i="41"/>
  <c r="AB70" i="41"/>
  <c r="X70" i="41"/>
  <c r="T70" i="41"/>
  <c r="AE70" i="41"/>
  <c r="AA70" i="41"/>
  <c r="W70" i="41"/>
  <c r="S70" i="41"/>
  <c r="AC70" i="41"/>
  <c r="U70" i="41"/>
  <c r="Z70" i="41"/>
  <c r="R70" i="41"/>
  <c r="AF79" i="41"/>
  <c r="AB79" i="41"/>
  <c r="AE79" i="41"/>
  <c r="AA79" i="41"/>
  <c r="AD79" i="41"/>
  <c r="AC79" i="41"/>
  <c r="AC81" i="41"/>
  <c r="AK6" i="41"/>
  <c r="AK8" i="41" s="1"/>
  <c r="AF21" i="27" s="1"/>
  <c r="AG6" i="41"/>
  <c r="AG8" i="41" s="1"/>
  <c r="AB21" i="27" s="1"/>
  <c r="AC6" i="41"/>
  <c r="AC8" i="41" s="1"/>
  <c r="X21" i="27" s="1"/>
  <c r="Y6" i="41"/>
  <c r="Y8" i="41" s="1"/>
  <c r="T21" i="27" s="1"/>
  <c r="U6" i="41"/>
  <c r="U8" i="41" s="1"/>
  <c r="P21" i="27" s="1"/>
  <c r="Q6" i="41"/>
  <c r="M6" i="41"/>
  <c r="M8" i="41" s="1"/>
  <c r="H21" i="27" s="1"/>
  <c r="I6" i="41"/>
  <c r="I8" i="41" s="1"/>
  <c r="D21" i="27" s="1"/>
  <c r="L6" i="41"/>
  <c r="L8" i="41" s="1"/>
  <c r="G21" i="27" s="1"/>
  <c r="R6" i="41"/>
  <c r="R8" i="41" s="1"/>
  <c r="M21" i="27" s="1"/>
  <c r="W6" i="41"/>
  <c r="AB6" i="41"/>
  <c r="AB8" i="41" s="1"/>
  <c r="W21" i="27" s="1"/>
  <c r="AH6" i="41"/>
  <c r="AH8" i="41" s="1"/>
  <c r="AC21" i="27" s="1"/>
  <c r="S67" i="41"/>
  <c r="AD67" i="41"/>
  <c r="AF78" i="41"/>
  <c r="AB78" i="41"/>
  <c r="AE78" i="41"/>
  <c r="AA78" i="41"/>
  <c r="AD78" i="41"/>
  <c r="AC78" i="41"/>
  <c r="I58" i="41"/>
  <c r="M58" i="41"/>
  <c r="Q58" i="41"/>
  <c r="U58" i="41"/>
  <c r="Y58" i="41"/>
  <c r="I59" i="41"/>
  <c r="M59" i="41"/>
  <c r="Q59" i="41"/>
  <c r="U59" i="41"/>
  <c r="Y59" i="41"/>
  <c r="AC59" i="41"/>
  <c r="J60" i="41"/>
  <c r="N60" i="41"/>
  <c r="R60" i="41"/>
  <c r="V60" i="41"/>
  <c r="Z60" i="41"/>
  <c r="AD60" i="41"/>
  <c r="AF61" i="41"/>
  <c r="AB61" i="41"/>
  <c r="L61" i="41"/>
  <c r="P61" i="41"/>
  <c r="T61" i="41"/>
  <c r="X61" i="41"/>
  <c r="AC61" i="41"/>
  <c r="AE62" i="41"/>
  <c r="AA62" i="41"/>
  <c r="W62" i="41"/>
  <c r="S62" i="41"/>
  <c r="O62" i="41"/>
  <c r="K62" i="41"/>
  <c r="N62" i="41"/>
  <c r="T62" i="41"/>
  <c r="Y62" i="41"/>
  <c r="AD62" i="41"/>
  <c r="O64" i="41"/>
  <c r="U64" i="41"/>
  <c r="Z64" i="41"/>
  <c r="AF71" i="41"/>
  <c r="AB71" i="41"/>
  <c r="X71" i="41"/>
  <c r="T71" i="41"/>
  <c r="AE71" i="41"/>
  <c r="AA71" i="41"/>
  <c r="W71" i="41"/>
  <c r="S71" i="41"/>
  <c r="Z71" i="41"/>
  <c r="AC72" i="41"/>
  <c r="Y72" i="41"/>
  <c r="U72" i="41"/>
  <c r="AF72" i="41"/>
  <c r="AB72" i="41"/>
  <c r="X72" i="41"/>
  <c r="T72" i="41"/>
  <c r="AA72" i="41"/>
  <c r="J59" i="41"/>
  <c r="N59" i="41"/>
  <c r="R59" i="41"/>
  <c r="V59" i="41"/>
  <c r="Z59" i="41"/>
  <c r="K60" i="41"/>
  <c r="O60" i="41"/>
  <c r="S60" i="41"/>
  <c r="W60" i="41"/>
  <c r="AA60" i="41"/>
  <c r="AF64" i="41"/>
  <c r="AB64" i="41"/>
  <c r="X64" i="41"/>
  <c r="T64" i="41"/>
  <c r="P64" i="41"/>
  <c r="L64" i="41"/>
  <c r="Q64" i="41"/>
  <c r="V64" i="41"/>
  <c r="AA64" i="41"/>
  <c r="Q66" i="41"/>
  <c r="U66" i="41"/>
  <c r="Y66" i="41"/>
  <c r="T69" i="41"/>
  <c r="X69" i="41"/>
  <c r="AB69" i="41"/>
  <c r="Y74" i="41"/>
  <c r="Y75" i="41"/>
  <c r="AC75" i="41"/>
  <c r="Z76" i="41"/>
  <c r="AD76" i="41"/>
  <c r="AB77" i="41"/>
  <c r="Z75" i="41"/>
  <c r="AA76" i="41"/>
  <c r="M9" i="6"/>
  <c r="M10" i="6" s="1"/>
  <c r="M11" i="6" s="1"/>
  <c r="M12" i="6" s="1"/>
  <c r="M13" i="6" s="1"/>
  <c r="M14" i="6" s="1"/>
  <c r="M15" i="6" s="1"/>
  <c r="M16" i="6" s="1"/>
  <c r="M17" i="6" s="1"/>
  <c r="M18" i="6" s="1"/>
  <c r="M19" i="6" s="1"/>
  <c r="M20" i="6" s="1"/>
  <c r="M21" i="6" s="1"/>
  <c r="M22" i="6" s="1"/>
  <c r="M23" i="6" s="1"/>
  <c r="M24" i="6" s="1"/>
  <c r="M25" i="6" s="1"/>
  <c r="M26" i="6" s="1"/>
  <c r="M27" i="6" s="1"/>
  <c r="M28" i="6" s="1"/>
  <c r="V8" i="41" l="1"/>
  <c r="Q21" i="27" s="1"/>
  <c r="Q8" i="41"/>
  <c r="L21" i="27" s="1"/>
  <c r="W8" i="41"/>
  <c r="R21" i="27" s="1"/>
  <c r="E54" i="41"/>
  <c r="F14" i="41"/>
  <c r="AD55" i="41"/>
  <c r="AD86" i="41" s="1"/>
  <c r="Z55" i="41"/>
  <c r="Z86" i="41" s="1"/>
  <c r="V55" i="41"/>
  <c r="V86" i="41" s="1"/>
  <c r="R55" i="41"/>
  <c r="R86" i="41" s="1"/>
  <c r="N55" i="41"/>
  <c r="N86" i="41" s="1"/>
  <c r="J55" i="41"/>
  <c r="J86" i="41" s="1"/>
  <c r="F55" i="41"/>
  <c r="F86" i="41" s="1"/>
  <c r="AC55" i="41"/>
  <c r="AC86" i="41" s="1"/>
  <c r="Y55" i="41"/>
  <c r="Y86" i="41" s="1"/>
  <c r="U55" i="41"/>
  <c r="U86" i="41" s="1"/>
  <c r="Q55" i="41"/>
  <c r="Q86" i="41" s="1"/>
  <c r="M55" i="41"/>
  <c r="M86" i="41" s="1"/>
  <c r="I55" i="41"/>
  <c r="I86" i="41" s="1"/>
  <c r="E55" i="41"/>
  <c r="E86" i="41" s="1"/>
  <c r="AE55" i="41"/>
  <c r="AE86" i="41" s="1"/>
  <c r="W55" i="41"/>
  <c r="W86" i="41" s="1"/>
  <c r="O55" i="41"/>
  <c r="O86" i="41" s="1"/>
  <c r="G55" i="41"/>
  <c r="G86" i="41" s="1"/>
  <c r="AB55" i="41"/>
  <c r="AB86" i="41" s="1"/>
  <c r="T55" i="41"/>
  <c r="T86" i="41" s="1"/>
  <c r="L55" i="41"/>
  <c r="L86" i="41" s="1"/>
  <c r="D55" i="41"/>
  <c r="D86" i="41" s="1"/>
  <c r="AA55" i="41"/>
  <c r="AA86" i="41" s="1"/>
  <c r="S55" i="41"/>
  <c r="S86" i="41" s="1"/>
  <c r="K55" i="41"/>
  <c r="K86" i="41" s="1"/>
  <c r="C55" i="41"/>
  <c r="C86" i="41" s="1"/>
  <c r="B86" i="41"/>
  <c r="P55" i="41"/>
  <c r="P86" i="41" s="1"/>
  <c r="AF55" i="41"/>
  <c r="AF86" i="41" s="1"/>
  <c r="X55" i="41"/>
  <c r="X86" i="41" s="1"/>
  <c r="H55" i="41"/>
  <c r="H86" i="41" s="1"/>
  <c r="P8" i="41"/>
  <c r="K21" i="27" s="1"/>
  <c r="J8" i="41"/>
  <c r="E21" i="27" s="1"/>
  <c r="Z8" i="41"/>
  <c r="U21" i="27" s="1"/>
  <c r="C8" i="8"/>
  <c r="F54" i="41" l="1"/>
  <c r="G14" i="41"/>
  <c r="N11" i="6"/>
  <c r="N12" i="6"/>
  <c r="N13" i="6"/>
  <c r="N14" i="6"/>
  <c r="N15" i="6"/>
  <c r="N16" i="6"/>
  <c r="N17" i="6"/>
  <c r="N18" i="6"/>
  <c r="N19" i="6"/>
  <c r="N20" i="6"/>
  <c r="N21" i="6"/>
  <c r="N22" i="6"/>
  <c r="N23" i="6"/>
  <c r="N24" i="6"/>
  <c r="N25" i="6"/>
  <c r="N26" i="6"/>
  <c r="N27" i="6"/>
  <c r="N28" i="6"/>
  <c r="N10" i="6"/>
  <c r="N9" i="6"/>
  <c r="C22" i="39" a="1"/>
  <c r="C22" i="39"/>
  <c r="D22" i="39"/>
  <c r="B22" i="39" a="1"/>
  <c r="B22" i="39" s="1"/>
  <c r="C24" i="19"/>
  <c r="E9" i="8"/>
  <c r="D9" i="8"/>
  <c r="F9" i="8" s="1"/>
  <c r="C9" i="8"/>
  <c r="C3" i="19"/>
  <c r="C4" i="19" s="1"/>
  <c r="C5" i="19" s="1"/>
  <c r="C6" i="19" s="1"/>
  <c r="C7" i="19" s="1"/>
  <c r="C8" i="19" s="1"/>
  <c r="C9" i="19" s="1"/>
  <c r="C10" i="19" s="1"/>
  <c r="C11" i="19" s="1"/>
  <c r="C12" i="19" s="1"/>
  <c r="C13" i="19" s="1"/>
  <c r="C14" i="19" s="1"/>
  <c r="C15" i="19" s="1"/>
  <c r="C16" i="19" s="1"/>
  <c r="C17" i="19" s="1"/>
  <c r="C18" i="19" s="1"/>
  <c r="C19" i="19" s="1"/>
  <c r="C20" i="19" s="1"/>
  <c r="C21" i="19" s="1"/>
  <c r="C22" i="19" s="1"/>
  <c r="C23" i="19" s="1"/>
  <c r="F135" i="34"/>
  <c r="H14" i="41" l="1"/>
  <c r="G54" i="41"/>
  <c r="D3" i="39"/>
  <c r="D4" i="39"/>
  <c r="D5" i="39"/>
  <c r="D6" i="39"/>
  <c r="D7" i="39"/>
  <c r="D8" i="39"/>
  <c r="D9" i="39"/>
  <c r="D10" i="39"/>
  <c r="D11" i="39"/>
  <c r="D12" i="39"/>
  <c r="D13" i="39"/>
  <c r="D14" i="39"/>
  <c r="D15" i="39"/>
  <c r="D16" i="39"/>
  <c r="D17" i="39"/>
  <c r="D18" i="39"/>
  <c r="D19" i="39"/>
  <c r="D20" i="39"/>
  <c r="D21" i="39"/>
  <c r="D2" i="39"/>
  <c r="C21" i="39" a="1"/>
  <c r="C21" i="39"/>
  <c r="B21" i="39" a="1"/>
  <c r="B21" i="39" s="1"/>
  <c r="C20" i="39" a="1"/>
  <c r="C20" i="39"/>
  <c r="B20" i="39" a="1"/>
  <c r="B20" i="39" s="1"/>
  <c r="C19" i="39" a="1"/>
  <c r="C19" i="39"/>
  <c r="B19" i="39" a="1"/>
  <c r="B19" i="39" s="1"/>
  <c r="C18" i="39" a="1"/>
  <c r="C18" i="39"/>
  <c r="B18" i="39" a="1"/>
  <c r="B18" i="39" s="1"/>
  <c r="C17" i="39" a="1"/>
  <c r="C17" i="39"/>
  <c r="B17" i="39" a="1"/>
  <c r="B17" i="39" s="1"/>
  <c r="C16" i="39" a="1"/>
  <c r="C16" i="39"/>
  <c r="B16" i="39" a="1"/>
  <c r="B16" i="39" s="1"/>
  <c r="C15" i="39" a="1"/>
  <c r="C15" i="39"/>
  <c r="B15" i="39" a="1"/>
  <c r="B15" i="39" s="1"/>
  <c r="C14" i="39" a="1"/>
  <c r="C14" i="39"/>
  <c r="B14" i="39" a="1"/>
  <c r="B14" i="39" s="1"/>
  <c r="C13" i="39" a="1"/>
  <c r="C13" i="39"/>
  <c r="B13" i="39" a="1"/>
  <c r="B13" i="39" s="1"/>
  <c r="C12" i="39" a="1"/>
  <c r="C12" i="39"/>
  <c r="B12" i="39" a="1"/>
  <c r="B12" i="39" s="1"/>
  <c r="C11" i="39" a="1"/>
  <c r="C11" i="39"/>
  <c r="B11" i="39" a="1"/>
  <c r="B11" i="39" s="1"/>
  <c r="C10" i="39" a="1"/>
  <c r="C10" i="39"/>
  <c r="B10" i="39" a="1"/>
  <c r="B10" i="39" s="1"/>
  <c r="C9" i="39" a="1"/>
  <c r="C9" i="39"/>
  <c r="B9" i="39" a="1"/>
  <c r="B9" i="39" s="1"/>
  <c r="C8" i="39" a="1"/>
  <c r="C8" i="39"/>
  <c r="B8" i="39" a="1"/>
  <c r="B8" i="39" s="1"/>
  <c r="C7" i="39" a="1"/>
  <c r="C7" i="39"/>
  <c r="B7" i="39" a="1"/>
  <c r="B7" i="39" s="1"/>
  <c r="C6" i="39" a="1"/>
  <c r="C6" i="39" s="1"/>
  <c r="B6" i="39" a="1"/>
  <c r="B6" i="39" s="1"/>
  <c r="C5" i="39" a="1"/>
  <c r="C5" i="39"/>
  <c r="B5" i="39" a="1"/>
  <c r="B5" i="39" s="1"/>
  <c r="C4" i="39" a="1"/>
  <c r="C4" i="39"/>
  <c r="B4" i="39" a="1"/>
  <c r="B4" i="39" s="1"/>
  <c r="C3" i="39" a="1"/>
  <c r="C3" i="39"/>
  <c r="B3" i="39" a="1"/>
  <c r="B3" i="39" s="1"/>
  <c r="C2" i="39" a="1"/>
  <c r="C2" i="39" s="1"/>
  <c r="B2" i="39" a="1"/>
  <c r="B2" i="39" s="1"/>
  <c r="A3" i="36"/>
  <c r="A4" i="36"/>
  <c r="A5" i="36"/>
  <c r="A6" i="36"/>
  <c r="A7" i="36"/>
  <c r="A8" i="36"/>
  <c r="A9"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 i="36"/>
  <c r="M4" i="37"/>
  <c r="M5" i="37"/>
  <c r="M6" i="37"/>
  <c r="M7" i="37"/>
  <c r="Q7" i="37" s="1"/>
  <c r="M8" i="37"/>
  <c r="M9" i="37"/>
  <c r="M10" i="37"/>
  <c r="M11" i="37"/>
  <c r="M12" i="37"/>
  <c r="M13" i="37"/>
  <c r="M14" i="37"/>
  <c r="M15" i="37"/>
  <c r="M16" i="37"/>
  <c r="M17" i="37"/>
  <c r="M18" i="37"/>
  <c r="M19" i="37"/>
  <c r="M20" i="37"/>
  <c r="M21" i="37"/>
  <c r="M22" i="37"/>
  <c r="M23" i="37"/>
  <c r="M24" i="37"/>
  <c r="M25" i="37"/>
  <c r="M26" i="37"/>
  <c r="M27" i="37"/>
  <c r="M28" i="37"/>
  <c r="M29" i="37"/>
  <c r="M30" i="37"/>
  <c r="M31" i="37"/>
  <c r="M32" i="37"/>
  <c r="M33" i="37"/>
  <c r="M34" i="37"/>
  <c r="M35" i="37"/>
  <c r="M36" i="37"/>
  <c r="M37" i="37"/>
  <c r="M38" i="37"/>
  <c r="M39" i="37"/>
  <c r="M40" i="37"/>
  <c r="M41" i="37"/>
  <c r="M42" i="37"/>
  <c r="M43" i="37"/>
  <c r="V43" i="37" s="1"/>
  <c r="M44" i="37"/>
  <c r="M45" i="37"/>
  <c r="M46" i="37"/>
  <c r="M47" i="37"/>
  <c r="M48" i="37"/>
  <c r="M49" i="37"/>
  <c r="M50" i="37"/>
  <c r="M51" i="37"/>
  <c r="M52" i="37"/>
  <c r="M53" i="37"/>
  <c r="M54" i="37"/>
  <c r="M55" i="37"/>
  <c r="M56" i="37"/>
  <c r="M57" i="37"/>
  <c r="M58" i="37"/>
  <c r="M59" i="37"/>
  <c r="M60" i="37"/>
  <c r="M61" i="37"/>
  <c r="M62" i="37"/>
  <c r="M63" i="37"/>
  <c r="M64" i="37"/>
  <c r="M65" i="37"/>
  <c r="M66" i="37"/>
  <c r="M67" i="37"/>
  <c r="M68" i="37"/>
  <c r="M69" i="37"/>
  <c r="M70" i="37"/>
  <c r="M71" i="37"/>
  <c r="M72" i="37"/>
  <c r="M73" i="37"/>
  <c r="M74" i="37"/>
  <c r="M75" i="37"/>
  <c r="M76" i="37"/>
  <c r="M77" i="37"/>
  <c r="M78" i="37"/>
  <c r="M79" i="37"/>
  <c r="R79" i="37" s="1"/>
  <c r="M80" i="37"/>
  <c r="M81" i="37"/>
  <c r="M82" i="37"/>
  <c r="M83" i="37"/>
  <c r="M84" i="37"/>
  <c r="M85" i="37"/>
  <c r="M86" i="37"/>
  <c r="M87" i="37"/>
  <c r="P87" i="37" s="1"/>
  <c r="M88" i="37"/>
  <c r="M89" i="37"/>
  <c r="M90" i="37"/>
  <c r="M91" i="37"/>
  <c r="M92" i="37"/>
  <c r="M93" i="37"/>
  <c r="M94" i="37"/>
  <c r="M95" i="37"/>
  <c r="V95" i="37" s="1"/>
  <c r="M96" i="37"/>
  <c r="M97" i="37"/>
  <c r="M98" i="37"/>
  <c r="M99" i="37"/>
  <c r="O99" i="37" s="1"/>
  <c r="X99" i="37" s="1"/>
  <c r="M100" i="37"/>
  <c r="M101" i="37"/>
  <c r="M102" i="37"/>
  <c r="M103" i="37"/>
  <c r="P103" i="37" s="1"/>
  <c r="M104" i="37"/>
  <c r="M105" i="37"/>
  <c r="M106" i="37"/>
  <c r="M107" i="37"/>
  <c r="M108" i="37"/>
  <c r="M109" i="37"/>
  <c r="M110" i="37"/>
  <c r="M111" i="37"/>
  <c r="M112" i="37"/>
  <c r="M113" i="37"/>
  <c r="M114" i="37"/>
  <c r="M115" i="37"/>
  <c r="O115" i="37" s="1"/>
  <c r="X115" i="37" s="1"/>
  <c r="M116" i="37"/>
  <c r="M117" i="37"/>
  <c r="M118" i="37"/>
  <c r="M119" i="37"/>
  <c r="M120" i="37"/>
  <c r="M121" i="37"/>
  <c r="M122" i="37"/>
  <c r="M123" i="37"/>
  <c r="M124" i="37"/>
  <c r="M125" i="37"/>
  <c r="M126" i="37"/>
  <c r="M127" i="37"/>
  <c r="M128" i="37"/>
  <c r="M129" i="37"/>
  <c r="M130" i="37"/>
  <c r="M131" i="37"/>
  <c r="M132" i="37"/>
  <c r="M133" i="37"/>
  <c r="M134" i="37"/>
  <c r="M135" i="37"/>
  <c r="M136" i="37"/>
  <c r="M137" i="37"/>
  <c r="M138" i="37"/>
  <c r="M139" i="37"/>
  <c r="U139" i="37" s="1"/>
  <c r="M140" i="37"/>
  <c r="M141" i="37"/>
  <c r="M142" i="37"/>
  <c r="M143" i="37"/>
  <c r="M144" i="37"/>
  <c r="M145" i="37"/>
  <c r="M146" i="37"/>
  <c r="M147" i="37"/>
  <c r="M148" i="37"/>
  <c r="M149" i="37"/>
  <c r="M150" i="37"/>
  <c r="M151" i="37"/>
  <c r="P151" i="37" s="1"/>
  <c r="M152" i="37"/>
  <c r="M153" i="37"/>
  <c r="M154" i="37"/>
  <c r="M155" i="37"/>
  <c r="Q155" i="37" s="1"/>
  <c r="M156" i="37"/>
  <c r="M157" i="37"/>
  <c r="M158" i="37"/>
  <c r="M159" i="37"/>
  <c r="M160" i="37"/>
  <c r="M161" i="37"/>
  <c r="M162" i="37"/>
  <c r="M163" i="37"/>
  <c r="S163" i="37" s="1"/>
  <c r="M164" i="37"/>
  <c r="M165" i="37"/>
  <c r="M166" i="37"/>
  <c r="M167" i="37"/>
  <c r="P167" i="37" s="1"/>
  <c r="M168" i="37"/>
  <c r="M169" i="37"/>
  <c r="M170" i="37"/>
  <c r="M171" i="37"/>
  <c r="Q171" i="37" s="1"/>
  <c r="M172" i="37"/>
  <c r="M173" i="37"/>
  <c r="M174" i="37"/>
  <c r="M175" i="37"/>
  <c r="M176" i="37"/>
  <c r="M177" i="37"/>
  <c r="M178" i="37"/>
  <c r="M179" i="37"/>
  <c r="M180" i="37"/>
  <c r="M181" i="37"/>
  <c r="M182" i="37"/>
  <c r="M183" i="37"/>
  <c r="M184" i="37"/>
  <c r="M185" i="37"/>
  <c r="M186" i="37"/>
  <c r="M187" i="37"/>
  <c r="S187" i="37" s="1"/>
  <c r="M188" i="37"/>
  <c r="M189" i="37"/>
  <c r="M190" i="37"/>
  <c r="M191" i="37"/>
  <c r="R191" i="37" s="1"/>
  <c r="M192" i="37"/>
  <c r="M193" i="37"/>
  <c r="M194" i="37"/>
  <c r="M195" i="37"/>
  <c r="R195" i="37" s="1"/>
  <c r="M196" i="37"/>
  <c r="M197" i="37"/>
  <c r="M198" i="37"/>
  <c r="M199" i="37"/>
  <c r="R199" i="37" s="1"/>
  <c r="M200" i="37"/>
  <c r="M201" i="37"/>
  <c r="M202" i="37"/>
  <c r="M203" i="37"/>
  <c r="R203" i="37" s="1"/>
  <c r="M204" i="37"/>
  <c r="M205" i="37"/>
  <c r="M206" i="37"/>
  <c r="M207" i="37"/>
  <c r="R207" i="37" s="1"/>
  <c r="M208" i="37"/>
  <c r="M209" i="37"/>
  <c r="M210" i="37"/>
  <c r="M211" i="37"/>
  <c r="R211" i="37" s="1"/>
  <c r="M212" i="37"/>
  <c r="M213" i="37"/>
  <c r="M214" i="37"/>
  <c r="M215" i="37"/>
  <c r="R215" i="37" s="1"/>
  <c r="M216" i="37"/>
  <c r="M217" i="37"/>
  <c r="M218" i="37"/>
  <c r="M219" i="37"/>
  <c r="R219" i="37" s="1"/>
  <c r="M220" i="37"/>
  <c r="M221" i="37"/>
  <c r="M222" i="37"/>
  <c r="M223" i="37"/>
  <c r="R223" i="37" s="1"/>
  <c r="M224" i="37"/>
  <c r="M225" i="37"/>
  <c r="M226" i="37"/>
  <c r="M227" i="37"/>
  <c r="R227" i="37" s="1"/>
  <c r="M228" i="37"/>
  <c r="M229" i="37"/>
  <c r="M230" i="37"/>
  <c r="M231" i="37"/>
  <c r="R231" i="37" s="1"/>
  <c r="M232" i="37"/>
  <c r="M233" i="37"/>
  <c r="M234" i="37"/>
  <c r="M235" i="37"/>
  <c r="R235" i="37" s="1"/>
  <c r="M236" i="37"/>
  <c r="M237" i="37"/>
  <c r="M238" i="37"/>
  <c r="M239" i="37"/>
  <c r="R239" i="37" s="1"/>
  <c r="M240" i="37"/>
  <c r="M241" i="37"/>
  <c r="M242" i="37"/>
  <c r="M243" i="37"/>
  <c r="R243" i="37" s="1"/>
  <c r="M244" i="37"/>
  <c r="M245" i="37"/>
  <c r="M246" i="37"/>
  <c r="M247" i="37"/>
  <c r="R247" i="37" s="1"/>
  <c r="M248" i="37"/>
  <c r="M249" i="37"/>
  <c r="M250" i="37"/>
  <c r="M251" i="37"/>
  <c r="R251" i="37" s="1"/>
  <c r="M252" i="37"/>
  <c r="M253" i="37"/>
  <c r="M254" i="37"/>
  <c r="M255" i="37"/>
  <c r="R255" i="37" s="1"/>
  <c r="M256" i="37"/>
  <c r="M257" i="37"/>
  <c r="M258" i="37"/>
  <c r="M259" i="37"/>
  <c r="R259" i="37" s="1"/>
  <c r="M260" i="37"/>
  <c r="M261" i="37"/>
  <c r="M262" i="37"/>
  <c r="M263" i="37"/>
  <c r="R263" i="37" s="1"/>
  <c r="M264" i="37"/>
  <c r="M265" i="37"/>
  <c r="M266" i="37"/>
  <c r="M267" i="37"/>
  <c r="R267" i="37" s="1"/>
  <c r="M268" i="37"/>
  <c r="M269" i="37"/>
  <c r="M270" i="37"/>
  <c r="M271" i="37"/>
  <c r="R271" i="37" s="1"/>
  <c r="M272" i="37"/>
  <c r="M273" i="37"/>
  <c r="M274" i="37"/>
  <c r="M275" i="37"/>
  <c r="R275" i="37" s="1"/>
  <c r="M276" i="37"/>
  <c r="M277" i="37"/>
  <c r="M278" i="37"/>
  <c r="M279" i="37"/>
  <c r="R279" i="37" s="1"/>
  <c r="M280" i="37"/>
  <c r="M281" i="37"/>
  <c r="M282" i="37"/>
  <c r="M283" i="37"/>
  <c r="R283" i="37" s="1"/>
  <c r="M284" i="37"/>
  <c r="M285" i="37"/>
  <c r="M286" i="37"/>
  <c r="M287" i="37"/>
  <c r="R287" i="37" s="1"/>
  <c r="M288" i="37"/>
  <c r="M289" i="37"/>
  <c r="M290" i="37"/>
  <c r="M3" i="37"/>
  <c r="N4" i="37"/>
  <c r="Q4" i="37"/>
  <c r="R4" i="37"/>
  <c r="U4" i="37"/>
  <c r="V4" i="37"/>
  <c r="W4" i="37"/>
  <c r="N5" i="37"/>
  <c r="W5" i="37" s="1"/>
  <c r="O5" i="37"/>
  <c r="X5" i="37" s="1"/>
  <c r="P5" i="37"/>
  <c r="Q5" i="37"/>
  <c r="R5" i="37"/>
  <c r="S5" i="37"/>
  <c r="T5" i="37"/>
  <c r="U5" i="37"/>
  <c r="V5" i="37"/>
  <c r="N6" i="37"/>
  <c r="W6" i="37" s="1"/>
  <c r="O6" i="37"/>
  <c r="X6" i="37" s="1"/>
  <c r="P6" i="37"/>
  <c r="Q6" i="37"/>
  <c r="R6" i="37"/>
  <c r="S6" i="37"/>
  <c r="T6" i="37"/>
  <c r="U6" i="37"/>
  <c r="V6" i="37"/>
  <c r="N7" i="37"/>
  <c r="W7" i="37" s="1"/>
  <c r="N8" i="37"/>
  <c r="O8" i="37"/>
  <c r="X8" i="37" s="1"/>
  <c r="R8" i="37"/>
  <c r="S8" i="37"/>
  <c r="V8" i="37"/>
  <c r="W8" i="37"/>
  <c r="N9" i="37"/>
  <c r="W9" i="37" s="1"/>
  <c r="O9" i="37"/>
  <c r="P9" i="37"/>
  <c r="Q9" i="37"/>
  <c r="R9" i="37"/>
  <c r="S9" i="37"/>
  <c r="T9" i="37"/>
  <c r="U9" i="37"/>
  <c r="V9" i="37"/>
  <c r="X9" i="37"/>
  <c r="N10" i="37"/>
  <c r="W10" i="37" s="1"/>
  <c r="O10" i="37"/>
  <c r="X10" i="37" s="1"/>
  <c r="P10" i="37"/>
  <c r="Q10" i="37"/>
  <c r="R10" i="37"/>
  <c r="S10" i="37"/>
  <c r="T10" i="37"/>
  <c r="U10" i="37"/>
  <c r="V10" i="37"/>
  <c r="N11" i="37"/>
  <c r="W11" i="37" s="1"/>
  <c r="N12" i="37"/>
  <c r="O12" i="37"/>
  <c r="X12" i="37" s="1"/>
  <c r="P12" i="37"/>
  <c r="S12" i="37"/>
  <c r="T12" i="37"/>
  <c r="W12" i="37"/>
  <c r="N13" i="37"/>
  <c r="W13" i="37" s="1"/>
  <c r="O13" i="37"/>
  <c r="P13" i="37"/>
  <c r="Q13" i="37"/>
  <c r="R13" i="37"/>
  <c r="S13" i="37"/>
  <c r="T13" i="37"/>
  <c r="U13" i="37"/>
  <c r="V13" i="37"/>
  <c r="X13" i="37"/>
  <c r="N14" i="37"/>
  <c r="W14" i="37" s="1"/>
  <c r="O14" i="37"/>
  <c r="X14" i="37" s="1"/>
  <c r="P14" i="37"/>
  <c r="Q14" i="37"/>
  <c r="R14" i="37"/>
  <c r="S14" i="37"/>
  <c r="T14" i="37"/>
  <c r="U14" i="37"/>
  <c r="V14" i="37"/>
  <c r="N15" i="37"/>
  <c r="W15" i="37" s="1"/>
  <c r="N16" i="37"/>
  <c r="P16" i="37"/>
  <c r="Q16" i="37"/>
  <c r="T16" i="37"/>
  <c r="U16" i="37"/>
  <c r="W16" i="37"/>
  <c r="N17" i="37"/>
  <c r="W17" i="37" s="1"/>
  <c r="O17" i="37"/>
  <c r="P17" i="37"/>
  <c r="Q17" i="37"/>
  <c r="R17" i="37"/>
  <c r="S17" i="37"/>
  <c r="T17" i="37"/>
  <c r="U17" i="37"/>
  <c r="V17" i="37"/>
  <c r="X17" i="37"/>
  <c r="N18" i="37"/>
  <c r="W18" i="37" s="1"/>
  <c r="O18" i="37"/>
  <c r="X18" i="37" s="1"/>
  <c r="P18" i="37"/>
  <c r="Q18" i="37"/>
  <c r="R18" i="37"/>
  <c r="S18" i="37"/>
  <c r="T18" i="37"/>
  <c r="U18" i="37"/>
  <c r="V18" i="37"/>
  <c r="N19" i="37"/>
  <c r="W19" i="37" s="1"/>
  <c r="S19" i="37"/>
  <c r="N20" i="37"/>
  <c r="Q20" i="37"/>
  <c r="R20" i="37"/>
  <c r="U20" i="37"/>
  <c r="V20" i="37"/>
  <c r="W20" i="37"/>
  <c r="N21" i="37"/>
  <c r="W21" i="37" s="1"/>
  <c r="O21" i="37"/>
  <c r="P21" i="37"/>
  <c r="Q21" i="37"/>
  <c r="R21" i="37"/>
  <c r="S21" i="37"/>
  <c r="T21" i="37"/>
  <c r="U21" i="37"/>
  <c r="V21" i="37"/>
  <c r="X21" i="37"/>
  <c r="N22" i="37"/>
  <c r="W22" i="37" s="1"/>
  <c r="O22" i="37"/>
  <c r="X22" i="37" s="1"/>
  <c r="P22" i="37"/>
  <c r="Q22" i="37"/>
  <c r="R22" i="37"/>
  <c r="S22" i="37"/>
  <c r="T22" i="37"/>
  <c r="U22" i="37"/>
  <c r="V22" i="37"/>
  <c r="N23" i="37"/>
  <c r="W23" i="37" s="1"/>
  <c r="N24" i="37"/>
  <c r="O24" i="37"/>
  <c r="X24" i="37" s="1"/>
  <c r="R24" i="37"/>
  <c r="S24" i="37"/>
  <c r="V24" i="37"/>
  <c r="W24" i="37"/>
  <c r="N25" i="37"/>
  <c r="W25" i="37" s="1"/>
  <c r="O25" i="37"/>
  <c r="P25" i="37"/>
  <c r="Q25" i="37"/>
  <c r="R25" i="37"/>
  <c r="S25" i="37"/>
  <c r="T25" i="37"/>
  <c r="U25" i="37"/>
  <c r="V25" i="37"/>
  <c r="X25" i="37"/>
  <c r="N26" i="37"/>
  <c r="W26" i="37" s="1"/>
  <c r="O26" i="37"/>
  <c r="X26" i="37" s="1"/>
  <c r="P26" i="37"/>
  <c r="Q26" i="37"/>
  <c r="R26" i="37"/>
  <c r="S26" i="37"/>
  <c r="T26" i="37"/>
  <c r="U26" i="37"/>
  <c r="V26" i="37"/>
  <c r="N27" i="37"/>
  <c r="W27" i="37" s="1"/>
  <c r="N28" i="37"/>
  <c r="O28" i="37"/>
  <c r="X28" i="37" s="1"/>
  <c r="P28" i="37"/>
  <c r="S28" i="37"/>
  <c r="T28" i="37"/>
  <c r="W28" i="37"/>
  <c r="N29" i="37"/>
  <c r="W29" i="37" s="1"/>
  <c r="O29" i="37"/>
  <c r="P29" i="37"/>
  <c r="Q29" i="37"/>
  <c r="R29" i="37"/>
  <c r="S29" i="37"/>
  <c r="T29" i="37"/>
  <c r="U29" i="37"/>
  <c r="V29" i="37"/>
  <c r="X29" i="37"/>
  <c r="N30" i="37"/>
  <c r="W30" i="37" s="1"/>
  <c r="O30" i="37"/>
  <c r="X30" i="37" s="1"/>
  <c r="P30" i="37"/>
  <c r="Q30" i="37"/>
  <c r="R30" i="37"/>
  <c r="S30" i="37"/>
  <c r="T30" i="37"/>
  <c r="U30" i="37"/>
  <c r="V30" i="37"/>
  <c r="N31" i="37"/>
  <c r="W31" i="37" s="1"/>
  <c r="N32" i="37"/>
  <c r="P32" i="37"/>
  <c r="Q32" i="37"/>
  <c r="T32" i="37"/>
  <c r="U32" i="37"/>
  <c r="W32" i="37"/>
  <c r="N33" i="37"/>
  <c r="W33" i="37" s="1"/>
  <c r="O33" i="37"/>
  <c r="P33" i="37"/>
  <c r="Q33" i="37"/>
  <c r="R33" i="37"/>
  <c r="S33" i="37"/>
  <c r="T33" i="37"/>
  <c r="U33" i="37"/>
  <c r="V33" i="37"/>
  <c r="X33" i="37"/>
  <c r="N34" i="37"/>
  <c r="W34" i="37" s="1"/>
  <c r="O34" i="37"/>
  <c r="X34" i="37" s="1"/>
  <c r="P34" i="37"/>
  <c r="Q34" i="37"/>
  <c r="R34" i="37"/>
  <c r="S34" i="37"/>
  <c r="T34" i="37"/>
  <c r="U34" i="37"/>
  <c r="V34" i="37"/>
  <c r="N35" i="37"/>
  <c r="W35" i="37" s="1"/>
  <c r="O35" i="37"/>
  <c r="X35" i="37" s="1"/>
  <c r="N36" i="37"/>
  <c r="Q36" i="37"/>
  <c r="R36" i="37"/>
  <c r="U36" i="37"/>
  <c r="V36" i="37"/>
  <c r="W36" i="37"/>
  <c r="N37" i="37"/>
  <c r="W37" i="37" s="1"/>
  <c r="O37" i="37"/>
  <c r="P37" i="37"/>
  <c r="Q37" i="37"/>
  <c r="R37" i="37"/>
  <c r="S37" i="37"/>
  <c r="T37" i="37"/>
  <c r="U37" i="37"/>
  <c r="V37" i="37"/>
  <c r="X37" i="37"/>
  <c r="N38" i="37"/>
  <c r="W38" i="37" s="1"/>
  <c r="O38" i="37"/>
  <c r="X38" i="37" s="1"/>
  <c r="P38" i="37"/>
  <c r="Q38" i="37"/>
  <c r="R38" i="37"/>
  <c r="S38" i="37"/>
  <c r="T38" i="37"/>
  <c r="U38" i="37"/>
  <c r="V38" i="37"/>
  <c r="N39" i="37"/>
  <c r="W39" i="37" s="1"/>
  <c r="Q39" i="37"/>
  <c r="N40" i="37"/>
  <c r="O40" i="37"/>
  <c r="X40" i="37" s="1"/>
  <c r="R40" i="37"/>
  <c r="S40" i="37"/>
  <c r="V40" i="37"/>
  <c r="W40" i="37"/>
  <c r="N41" i="37"/>
  <c r="W41" i="37" s="1"/>
  <c r="O41" i="37"/>
  <c r="P41" i="37"/>
  <c r="Q41" i="37"/>
  <c r="R41" i="37"/>
  <c r="S41" i="37"/>
  <c r="T41" i="37"/>
  <c r="U41" i="37"/>
  <c r="V41" i="37"/>
  <c r="X41" i="37"/>
  <c r="N42" i="37"/>
  <c r="W42" i="37" s="1"/>
  <c r="O42" i="37"/>
  <c r="X42" i="37" s="1"/>
  <c r="P42" i="37"/>
  <c r="Q42" i="37"/>
  <c r="R42" i="37"/>
  <c r="S42" i="37"/>
  <c r="T42" i="37"/>
  <c r="U42" i="37"/>
  <c r="V42" i="37"/>
  <c r="N43" i="37"/>
  <c r="W43" i="37" s="1"/>
  <c r="N44" i="37"/>
  <c r="O44" i="37"/>
  <c r="X44" i="37" s="1"/>
  <c r="P44" i="37"/>
  <c r="S44" i="37"/>
  <c r="T44" i="37"/>
  <c r="W44" i="37"/>
  <c r="N45" i="37"/>
  <c r="W45" i="37" s="1"/>
  <c r="O45" i="37"/>
  <c r="P45" i="37"/>
  <c r="Q45" i="37"/>
  <c r="R45" i="37"/>
  <c r="S45" i="37"/>
  <c r="T45" i="37"/>
  <c r="U45" i="37"/>
  <c r="V45" i="37"/>
  <c r="X45" i="37"/>
  <c r="N46" i="37"/>
  <c r="W46" i="37" s="1"/>
  <c r="O46" i="37"/>
  <c r="X46" i="37" s="1"/>
  <c r="P46" i="37"/>
  <c r="Q46" i="37"/>
  <c r="R46" i="37"/>
  <c r="S46" i="37"/>
  <c r="T46" i="37"/>
  <c r="U46" i="37"/>
  <c r="V46" i="37"/>
  <c r="N47" i="37"/>
  <c r="W47" i="37" s="1"/>
  <c r="N48" i="37"/>
  <c r="P48" i="37"/>
  <c r="Q48" i="37"/>
  <c r="T48" i="37"/>
  <c r="U48" i="37"/>
  <c r="W48" i="37"/>
  <c r="N49" i="37"/>
  <c r="W49" i="37" s="1"/>
  <c r="O49" i="37"/>
  <c r="P49" i="37"/>
  <c r="Q49" i="37"/>
  <c r="R49" i="37"/>
  <c r="S49" i="37"/>
  <c r="T49" i="37"/>
  <c r="U49" i="37"/>
  <c r="V49" i="37"/>
  <c r="X49" i="37"/>
  <c r="N50" i="37"/>
  <c r="W50" i="37" s="1"/>
  <c r="O50" i="37"/>
  <c r="X50" i="37" s="1"/>
  <c r="P50" i="37"/>
  <c r="Q50" i="37"/>
  <c r="R50" i="37"/>
  <c r="S50" i="37"/>
  <c r="T50" i="37"/>
  <c r="U50" i="37"/>
  <c r="V50" i="37"/>
  <c r="N51" i="37"/>
  <c r="W51" i="37" s="1"/>
  <c r="N52" i="37"/>
  <c r="Q52" i="37"/>
  <c r="R52" i="37"/>
  <c r="U52" i="37"/>
  <c r="V52" i="37"/>
  <c r="W52" i="37"/>
  <c r="N53" i="37"/>
  <c r="W53" i="37" s="1"/>
  <c r="O53" i="37"/>
  <c r="P53" i="37"/>
  <c r="Q53" i="37"/>
  <c r="R53" i="37"/>
  <c r="S53" i="37"/>
  <c r="T53" i="37"/>
  <c r="U53" i="37"/>
  <c r="V53" i="37"/>
  <c r="X53" i="37"/>
  <c r="N54" i="37"/>
  <c r="W54" i="37" s="1"/>
  <c r="O54" i="37"/>
  <c r="X54" i="37" s="1"/>
  <c r="P54" i="37"/>
  <c r="Q54" i="37"/>
  <c r="R54" i="37"/>
  <c r="S54" i="37"/>
  <c r="T54" i="37"/>
  <c r="U54" i="37"/>
  <c r="V54" i="37"/>
  <c r="N55" i="37"/>
  <c r="W55" i="37" s="1"/>
  <c r="U55" i="37"/>
  <c r="N56" i="37"/>
  <c r="O56" i="37"/>
  <c r="X56" i="37" s="1"/>
  <c r="R56" i="37"/>
  <c r="S56" i="37"/>
  <c r="V56" i="37"/>
  <c r="W56" i="37"/>
  <c r="N57" i="37"/>
  <c r="W57" i="37" s="1"/>
  <c r="O57" i="37"/>
  <c r="P57" i="37"/>
  <c r="Q57" i="37"/>
  <c r="R57" i="37"/>
  <c r="S57" i="37"/>
  <c r="T57" i="37"/>
  <c r="U57" i="37"/>
  <c r="V57" i="37"/>
  <c r="X57" i="37"/>
  <c r="N58" i="37"/>
  <c r="W58" i="37" s="1"/>
  <c r="O58" i="37"/>
  <c r="X58" i="37" s="1"/>
  <c r="P58" i="37"/>
  <c r="Q58" i="37"/>
  <c r="R58" i="37"/>
  <c r="S58" i="37"/>
  <c r="T58" i="37"/>
  <c r="U58" i="37"/>
  <c r="V58" i="37"/>
  <c r="N59" i="37"/>
  <c r="W59" i="37" s="1"/>
  <c r="N60" i="37"/>
  <c r="O60" i="37"/>
  <c r="X60" i="37" s="1"/>
  <c r="P60" i="37"/>
  <c r="S60" i="37"/>
  <c r="T60" i="37"/>
  <c r="W60" i="37"/>
  <c r="N61" i="37"/>
  <c r="W61" i="37" s="1"/>
  <c r="O61" i="37"/>
  <c r="P61" i="37"/>
  <c r="Q61" i="37"/>
  <c r="R61" i="37"/>
  <c r="S61" i="37"/>
  <c r="T61" i="37"/>
  <c r="U61" i="37"/>
  <c r="V61" i="37"/>
  <c r="X61" i="37"/>
  <c r="N62" i="37"/>
  <c r="W62" i="37" s="1"/>
  <c r="O62" i="37"/>
  <c r="X62" i="37" s="1"/>
  <c r="P62" i="37"/>
  <c r="Q62" i="37"/>
  <c r="R62" i="37"/>
  <c r="S62" i="37"/>
  <c r="T62" i="37"/>
  <c r="U62" i="37"/>
  <c r="V62" i="37"/>
  <c r="N63" i="37"/>
  <c r="W63" i="37" s="1"/>
  <c r="N64" i="37"/>
  <c r="P64" i="37"/>
  <c r="Q64" i="37"/>
  <c r="T64" i="37"/>
  <c r="U64" i="37"/>
  <c r="W64" i="37"/>
  <c r="N65" i="37"/>
  <c r="W65" i="37" s="1"/>
  <c r="O65" i="37"/>
  <c r="P65" i="37"/>
  <c r="Q65" i="37"/>
  <c r="R65" i="37"/>
  <c r="S65" i="37"/>
  <c r="T65" i="37"/>
  <c r="U65" i="37"/>
  <c r="V65" i="37"/>
  <c r="X65" i="37"/>
  <c r="N66" i="37"/>
  <c r="W66" i="37" s="1"/>
  <c r="O66" i="37"/>
  <c r="X66" i="37" s="1"/>
  <c r="P66" i="37"/>
  <c r="Q66" i="37"/>
  <c r="R66" i="37"/>
  <c r="S66" i="37"/>
  <c r="T66" i="37"/>
  <c r="U66" i="37"/>
  <c r="V66" i="37"/>
  <c r="N67" i="37"/>
  <c r="W67" i="37" s="1"/>
  <c r="N68" i="37"/>
  <c r="Q68" i="37"/>
  <c r="R68" i="37"/>
  <c r="U68" i="37"/>
  <c r="V68" i="37"/>
  <c r="W68" i="37"/>
  <c r="N69" i="37"/>
  <c r="W69" i="37" s="1"/>
  <c r="O69" i="37"/>
  <c r="P69" i="37"/>
  <c r="Q69" i="37"/>
  <c r="R69" i="37"/>
  <c r="S69" i="37"/>
  <c r="T69" i="37"/>
  <c r="U69" i="37"/>
  <c r="V69" i="37"/>
  <c r="X69" i="37"/>
  <c r="N70" i="37"/>
  <c r="W70" i="37" s="1"/>
  <c r="O70" i="37"/>
  <c r="X70" i="37" s="1"/>
  <c r="P70" i="37"/>
  <c r="Q70" i="37"/>
  <c r="R70" i="37"/>
  <c r="S70" i="37"/>
  <c r="T70" i="37"/>
  <c r="U70" i="37"/>
  <c r="V70" i="37"/>
  <c r="N71" i="37"/>
  <c r="W71" i="37" s="1"/>
  <c r="N72" i="37"/>
  <c r="O72" i="37"/>
  <c r="X72" i="37" s="1"/>
  <c r="R72" i="37"/>
  <c r="S72" i="37"/>
  <c r="V72" i="37"/>
  <c r="W72" i="37"/>
  <c r="N73" i="37"/>
  <c r="W73" i="37" s="1"/>
  <c r="O73" i="37"/>
  <c r="P73" i="37"/>
  <c r="Q73" i="37"/>
  <c r="R73" i="37"/>
  <c r="S73" i="37"/>
  <c r="T73" i="37"/>
  <c r="U73" i="37"/>
  <c r="V73" i="37"/>
  <c r="X73" i="37"/>
  <c r="N74" i="37"/>
  <c r="W74" i="37" s="1"/>
  <c r="O74" i="37"/>
  <c r="X74" i="37" s="1"/>
  <c r="P74" i="37"/>
  <c r="Q74" i="37"/>
  <c r="R74" i="37"/>
  <c r="S74" i="37"/>
  <c r="T74" i="37"/>
  <c r="U74" i="37"/>
  <c r="V74" i="37"/>
  <c r="N75" i="37"/>
  <c r="W75" i="37" s="1"/>
  <c r="V75" i="37"/>
  <c r="N76" i="37"/>
  <c r="O76" i="37"/>
  <c r="X76" i="37" s="1"/>
  <c r="P76" i="37"/>
  <c r="S76" i="37"/>
  <c r="T76" i="37"/>
  <c r="W76" i="37"/>
  <c r="N77" i="37"/>
  <c r="W77" i="37" s="1"/>
  <c r="O77" i="37"/>
  <c r="P77" i="37"/>
  <c r="Q77" i="37"/>
  <c r="R77" i="37"/>
  <c r="S77" i="37"/>
  <c r="T77" i="37"/>
  <c r="U77" i="37"/>
  <c r="V77" i="37"/>
  <c r="X77" i="37"/>
  <c r="N78" i="37"/>
  <c r="W78" i="37" s="1"/>
  <c r="O78" i="37"/>
  <c r="X78" i="37" s="1"/>
  <c r="P78" i="37"/>
  <c r="Q78" i="37"/>
  <c r="R78" i="37"/>
  <c r="S78" i="37"/>
  <c r="T78" i="37"/>
  <c r="U78" i="37"/>
  <c r="V78" i="37"/>
  <c r="N79" i="37"/>
  <c r="W79" i="37" s="1"/>
  <c r="N80" i="37"/>
  <c r="P80" i="37"/>
  <c r="Q80" i="37"/>
  <c r="T80" i="37"/>
  <c r="U80" i="37"/>
  <c r="W80" i="37"/>
  <c r="N81" i="37"/>
  <c r="W81" i="37" s="1"/>
  <c r="O81" i="37"/>
  <c r="P81" i="37"/>
  <c r="Q81" i="37"/>
  <c r="R81" i="37"/>
  <c r="S81" i="37"/>
  <c r="T81" i="37"/>
  <c r="U81" i="37"/>
  <c r="V81" i="37"/>
  <c r="X81" i="37"/>
  <c r="N82" i="37"/>
  <c r="W82" i="37" s="1"/>
  <c r="O82" i="37"/>
  <c r="X82" i="37" s="1"/>
  <c r="P82" i="37"/>
  <c r="Q82" i="37"/>
  <c r="R82" i="37"/>
  <c r="S82" i="37"/>
  <c r="T82" i="37"/>
  <c r="U82" i="37"/>
  <c r="V82" i="37"/>
  <c r="N83" i="37"/>
  <c r="W83" i="37" s="1"/>
  <c r="N84" i="37"/>
  <c r="O84" i="37"/>
  <c r="X84" i="37" s="1"/>
  <c r="P84" i="37"/>
  <c r="Q84" i="37"/>
  <c r="R84" i="37"/>
  <c r="S84" i="37"/>
  <c r="T84" i="37"/>
  <c r="U84" i="37"/>
  <c r="V84" i="37"/>
  <c r="W84" i="37"/>
  <c r="N85" i="37"/>
  <c r="W85" i="37" s="1"/>
  <c r="O85" i="37"/>
  <c r="P85" i="37"/>
  <c r="Q85" i="37"/>
  <c r="R85" i="37"/>
  <c r="S85" i="37"/>
  <c r="T85" i="37"/>
  <c r="U85" i="37"/>
  <c r="V85" i="37"/>
  <c r="X85" i="37"/>
  <c r="N86" i="37"/>
  <c r="W86" i="37" s="1"/>
  <c r="O86" i="37"/>
  <c r="X86" i="37" s="1"/>
  <c r="P86" i="37"/>
  <c r="Q86" i="37"/>
  <c r="R86" i="37"/>
  <c r="S86" i="37"/>
  <c r="T86" i="37"/>
  <c r="U86" i="37"/>
  <c r="V86" i="37"/>
  <c r="N87" i="37"/>
  <c r="W87" i="37" s="1"/>
  <c r="N88" i="37"/>
  <c r="O88" i="37"/>
  <c r="X88" i="37" s="1"/>
  <c r="P88" i="37"/>
  <c r="Q88" i="37"/>
  <c r="R88" i="37"/>
  <c r="S88" i="37"/>
  <c r="T88" i="37"/>
  <c r="U88" i="37"/>
  <c r="V88" i="37"/>
  <c r="W88" i="37"/>
  <c r="N89" i="37"/>
  <c r="W89" i="37" s="1"/>
  <c r="O89" i="37"/>
  <c r="P89" i="37"/>
  <c r="Q89" i="37"/>
  <c r="R89" i="37"/>
  <c r="S89" i="37"/>
  <c r="T89" i="37"/>
  <c r="U89" i="37"/>
  <c r="V89" i="37"/>
  <c r="X89" i="37"/>
  <c r="N90" i="37"/>
  <c r="W90" i="37" s="1"/>
  <c r="O90" i="37"/>
  <c r="X90" i="37" s="1"/>
  <c r="P90" i="37"/>
  <c r="Q90" i="37"/>
  <c r="R90" i="37"/>
  <c r="S90" i="37"/>
  <c r="T90" i="37"/>
  <c r="U90" i="37"/>
  <c r="V90" i="37"/>
  <c r="N91" i="37"/>
  <c r="W91" i="37" s="1"/>
  <c r="N92" i="37"/>
  <c r="O92" i="37"/>
  <c r="X92" i="37" s="1"/>
  <c r="P92" i="37"/>
  <c r="Q92" i="37"/>
  <c r="R92" i="37"/>
  <c r="S92" i="37"/>
  <c r="T92" i="37"/>
  <c r="U92" i="37"/>
  <c r="V92" i="37"/>
  <c r="W92" i="37"/>
  <c r="N93" i="37"/>
  <c r="W93" i="37" s="1"/>
  <c r="O93" i="37"/>
  <c r="P93" i="37"/>
  <c r="Q93" i="37"/>
  <c r="R93" i="37"/>
  <c r="S93" i="37"/>
  <c r="T93" i="37"/>
  <c r="U93" i="37"/>
  <c r="V93" i="37"/>
  <c r="X93" i="37"/>
  <c r="N94" i="37"/>
  <c r="W94" i="37" s="1"/>
  <c r="O94" i="37"/>
  <c r="X94" i="37" s="1"/>
  <c r="P94" i="37"/>
  <c r="Q94" i="37"/>
  <c r="R94" i="37"/>
  <c r="S94" i="37"/>
  <c r="T94" i="37"/>
  <c r="U94" i="37"/>
  <c r="V94" i="37"/>
  <c r="N95" i="37"/>
  <c r="W95" i="37" s="1"/>
  <c r="N96" i="37"/>
  <c r="O96" i="37"/>
  <c r="X96" i="37" s="1"/>
  <c r="P96" i="37"/>
  <c r="Q96" i="37"/>
  <c r="R96" i="37"/>
  <c r="S96" i="37"/>
  <c r="T96" i="37"/>
  <c r="U96" i="37"/>
  <c r="V96" i="37"/>
  <c r="W96" i="37"/>
  <c r="N97" i="37"/>
  <c r="W97" i="37" s="1"/>
  <c r="O97" i="37"/>
  <c r="P97" i="37"/>
  <c r="Q97" i="37"/>
  <c r="R97" i="37"/>
  <c r="S97" i="37"/>
  <c r="T97" i="37"/>
  <c r="U97" i="37"/>
  <c r="V97" i="37"/>
  <c r="X97" i="37"/>
  <c r="N98" i="37"/>
  <c r="W98" i="37" s="1"/>
  <c r="O98" i="37"/>
  <c r="X98" i="37" s="1"/>
  <c r="P98" i="37"/>
  <c r="Q98" i="37"/>
  <c r="R98" i="37"/>
  <c r="S98" i="37"/>
  <c r="T98" i="37"/>
  <c r="U98" i="37"/>
  <c r="V98" i="37"/>
  <c r="N99" i="37"/>
  <c r="W99" i="37" s="1"/>
  <c r="N100" i="37"/>
  <c r="O100" i="37"/>
  <c r="X100" i="37" s="1"/>
  <c r="P100" i="37"/>
  <c r="Q100" i="37"/>
  <c r="R100" i="37"/>
  <c r="S100" i="37"/>
  <c r="T100" i="37"/>
  <c r="U100" i="37"/>
  <c r="V100" i="37"/>
  <c r="W100" i="37"/>
  <c r="N101" i="37"/>
  <c r="W101" i="37" s="1"/>
  <c r="O101" i="37"/>
  <c r="P101" i="37"/>
  <c r="Q101" i="37"/>
  <c r="R101" i="37"/>
  <c r="S101" i="37"/>
  <c r="T101" i="37"/>
  <c r="U101" i="37"/>
  <c r="V101" i="37"/>
  <c r="X101" i="37"/>
  <c r="N102" i="37"/>
  <c r="W102" i="37" s="1"/>
  <c r="O102" i="37"/>
  <c r="X102" i="37" s="1"/>
  <c r="P102" i="37"/>
  <c r="Q102" i="37"/>
  <c r="R102" i="37"/>
  <c r="S102" i="37"/>
  <c r="T102" i="37"/>
  <c r="U102" i="37"/>
  <c r="V102" i="37"/>
  <c r="N103" i="37"/>
  <c r="W103" i="37" s="1"/>
  <c r="T103" i="37"/>
  <c r="N104" i="37"/>
  <c r="O104" i="37"/>
  <c r="X104" i="37" s="1"/>
  <c r="P104" i="37"/>
  <c r="Q104" i="37"/>
  <c r="R104" i="37"/>
  <c r="S104" i="37"/>
  <c r="T104" i="37"/>
  <c r="U104" i="37"/>
  <c r="V104" i="37"/>
  <c r="W104" i="37"/>
  <c r="N105" i="37"/>
  <c r="W105" i="37" s="1"/>
  <c r="O105" i="37"/>
  <c r="P105" i="37"/>
  <c r="Q105" i="37"/>
  <c r="R105" i="37"/>
  <c r="S105" i="37"/>
  <c r="T105" i="37"/>
  <c r="U105" i="37"/>
  <c r="V105" i="37"/>
  <c r="X105" i="37"/>
  <c r="N106" i="37"/>
  <c r="W106" i="37" s="1"/>
  <c r="O106" i="37"/>
  <c r="X106" i="37" s="1"/>
  <c r="P106" i="37"/>
  <c r="Q106" i="37"/>
  <c r="R106" i="37"/>
  <c r="S106" i="37"/>
  <c r="T106" i="37"/>
  <c r="U106" i="37"/>
  <c r="V106" i="37"/>
  <c r="N107" i="37"/>
  <c r="W107" i="37" s="1"/>
  <c r="U107" i="37"/>
  <c r="N108" i="37"/>
  <c r="O108" i="37"/>
  <c r="X108" i="37" s="1"/>
  <c r="P108" i="37"/>
  <c r="Q108" i="37"/>
  <c r="R108" i="37"/>
  <c r="S108" i="37"/>
  <c r="T108" i="37"/>
  <c r="U108" i="37"/>
  <c r="V108" i="37"/>
  <c r="W108" i="37"/>
  <c r="N109" i="37"/>
  <c r="W109" i="37" s="1"/>
  <c r="O109" i="37"/>
  <c r="P109" i="37"/>
  <c r="Q109" i="37"/>
  <c r="R109" i="37"/>
  <c r="S109" i="37"/>
  <c r="T109" i="37"/>
  <c r="U109" i="37"/>
  <c r="V109" i="37"/>
  <c r="X109" i="37"/>
  <c r="N110" i="37"/>
  <c r="W110" i="37" s="1"/>
  <c r="O110" i="37"/>
  <c r="X110" i="37" s="1"/>
  <c r="P110" i="37"/>
  <c r="Q110" i="37"/>
  <c r="R110" i="37"/>
  <c r="S110" i="37"/>
  <c r="T110" i="37"/>
  <c r="U110" i="37"/>
  <c r="V110" i="37"/>
  <c r="N111" i="37"/>
  <c r="W111" i="37" s="1"/>
  <c r="V111" i="37"/>
  <c r="N112" i="37"/>
  <c r="O112" i="37"/>
  <c r="X112" i="37" s="1"/>
  <c r="P112" i="37"/>
  <c r="Q112" i="37"/>
  <c r="R112" i="37"/>
  <c r="S112" i="37"/>
  <c r="T112" i="37"/>
  <c r="U112" i="37"/>
  <c r="V112" i="37"/>
  <c r="W112" i="37"/>
  <c r="N113" i="37"/>
  <c r="W113" i="37" s="1"/>
  <c r="O113" i="37"/>
  <c r="P113" i="37"/>
  <c r="Q113" i="37"/>
  <c r="R113" i="37"/>
  <c r="S113" i="37"/>
  <c r="T113" i="37"/>
  <c r="U113" i="37"/>
  <c r="V113" i="37"/>
  <c r="X113" i="37"/>
  <c r="N114" i="37"/>
  <c r="W114" i="37" s="1"/>
  <c r="O114" i="37"/>
  <c r="X114" i="37" s="1"/>
  <c r="P114" i="37"/>
  <c r="Q114" i="37"/>
  <c r="R114" i="37"/>
  <c r="S114" i="37"/>
  <c r="T114" i="37"/>
  <c r="U114" i="37"/>
  <c r="V114" i="37"/>
  <c r="N115" i="37"/>
  <c r="W115" i="37" s="1"/>
  <c r="S115" i="37"/>
  <c r="N116" i="37"/>
  <c r="O116" i="37"/>
  <c r="X116" i="37" s="1"/>
  <c r="P116" i="37"/>
  <c r="Q116" i="37"/>
  <c r="R116" i="37"/>
  <c r="S116" i="37"/>
  <c r="T116" i="37"/>
  <c r="U116" i="37"/>
  <c r="V116" i="37"/>
  <c r="W116" i="37"/>
  <c r="N117" i="37"/>
  <c r="W117" i="37" s="1"/>
  <c r="O117" i="37"/>
  <c r="P117" i="37"/>
  <c r="Q117" i="37"/>
  <c r="R117" i="37"/>
  <c r="S117" i="37"/>
  <c r="T117" i="37"/>
  <c r="U117" i="37"/>
  <c r="V117" i="37"/>
  <c r="X117" i="37"/>
  <c r="N118" i="37"/>
  <c r="W118" i="37" s="1"/>
  <c r="O118" i="37"/>
  <c r="X118" i="37" s="1"/>
  <c r="P118" i="37"/>
  <c r="Q118" i="37"/>
  <c r="R118" i="37"/>
  <c r="S118" i="37"/>
  <c r="T118" i="37"/>
  <c r="U118" i="37"/>
  <c r="V118" i="37"/>
  <c r="N119" i="37"/>
  <c r="W119" i="37" s="1"/>
  <c r="P119" i="37"/>
  <c r="N120" i="37"/>
  <c r="O120" i="37"/>
  <c r="X120" i="37" s="1"/>
  <c r="P120" i="37"/>
  <c r="Q120" i="37"/>
  <c r="R120" i="37"/>
  <c r="S120" i="37"/>
  <c r="T120" i="37"/>
  <c r="U120" i="37"/>
  <c r="V120" i="37"/>
  <c r="W120" i="37"/>
  <c r="N121" i="37"/>
  <c r="W121" i="37" s="1"/>
  <c r="O121" i="37"/>
  <c r="P121" i="37"/>
  <c r="Q121" i="37"/>
  <c r="R121" i="37"/>
  <c r="S121" i="37"/>
  <c r="T121" i="37"/>
  <c r="U121" i="37"/>
  <c r="V121" i="37"/>
  <c r="X121" i="37"/>
  <c r="N122" i="37"/>
  <c r="W122" i="37" s="1"/>
  <c r="O122" i="37"/>
  <c r="X122" i="37" s="1"/>
  <c r="P122" i="37"/>
  <c r="Q122" i="37"/>
  <c r="R122" i="37"/>
  <c r="S122" i="37"/>
  <c r="T122" i="37"/>
  <c r="U122" i="37"/>
  <c r="V122" i="37"/>
  <c r="N123" i="37"/>
  <c r="W123" i="37" s="1"/>
  <c r="Q123" i="37"/>
  <c r="N124" i="37"/>
  <c r="O124" i="37"/>
  <c r="X124" i="37" s="1"/>
  <c r="P124" i="37"/>
  <c r="Q124" i="37"/>
  <c r="R124" i="37"/>
  <c r="S124" i="37"/>
  <c r="T124" i="37"/>
  <c r="U124" i="37"/>
  <c r="V124" i="37"/>
  <c r="W124" i="37"/>
  <c r="N125" i="37"/>
  <c r="W125" i="37" s="1"/>
  <c r="O125" i="37"/>
  <c r="P125" i="37"/>
  <c r="Q125" i="37"/>
  <c r="R125" i="37"/>
  <c r="S125" i="37"/>
  <c r="T125" i="37"/>
  <c r="U125" i="37"/>
  <c r="V125" i="37"/>
  <c r="X125" i="37"/>
  <c r="N126" i="37"/>
  <c r="W126" i="37" s="1"/>
  <c r="O126" i="37"/>
  <c r="X126" i="37" s="1"/>
  <c r="P126" i="37"/>
  <c r="Q126" i="37"/>
  <c r="R126" i="37"/>
  <c r="S126" i="37"/>
  <c r="T126" i="37"/>
  <c r="U126" i="37"/>
  <c r="V126" i="37"/>
  <c r="N127" i="37"/>
  <c r="W127" i="37" s="1"/>
  <c r="R127" i="37"/>
  <c r="N128" i="37"/>
  <c r="O128" i="37"/>
  <c r="X128" i="37" s="1"/>
  <c r="P128" i="37"/>
  <c r="Q128" i="37"/>
  <c r="R128" i="37"/>
  <c r="S128" i="37"/>
  <c r="T128" i="37"/>
  <c r="U128" i="37"/>
  <c r="V128" i="37"/>
  <c r="W128" i="37"/>
  <c r="N129" i="37"/>
  <c r="W129" i="37" s="1"/>
  <c r="O129" i="37"/>
  <c r="P129" i="37"/>
  <c r="Q129" i="37"/>
  <c r="R129" i="37"/>
  <c r="S129" i="37"/>
  <c r="T129" i="37"/>
  <c r="U129" i="37"/>
  <c r="V129" i="37"/>
  <c r="X129" i="37"/>
  <c r="N130" i="37"/>
  <c r="W130" i="37" s="1"/>
  <c r="O130" i="37"/>
  <c r="X130" i="37" s="1"/>
  <c r="P130" i="37"/>
  <c r="Q130" i="37"/>
  <c r="R130" i="37"/>
  <c r="S130" i="37"/>
  <c r="T130" i="37"/>
  <c r="U130" i="37"/>
  <c r="V130" i="37"/>
  <c r="N131" i="37"/>
  <c r="W131" i="37" s="1"/>
  <c r="O131" i="37"/>
  <c r="X131" i="37" s="1"/>
  <c r="N132" i="37"/>
  <c r="O132" i="37"/>
  <c r="X132" i="37" s="1"/>
  <c r="P132" i="37"/>
  <c r="Q132" i="37"/>
  <c r="R132" i="37"/>
  <c r="S132" i="37"/>
  <c r="T132" i="37"/>
  <c r="U132" i="37"/>
  <c r="V132" i="37"/>
  <c r="W132" i="37"/>
  <c r="N133" i="37"/>
  <c r="W133" i="37" s="1"/>
  <c r="O133" i="37"/>
  <c r="P133" i="37"/>
  <c r="Q133" i="37"/>
  <c r="R133" i="37"/>
  <c r="S133" i="37"/>
  <c r="T133" i="37"/>
  <c r="U133" i="37"/>
  <c r="V133" i="37"/>
  <c r="X133" i="37"/>
  <c r="N134" i="37"/>
  <c r="W134" i="37" s="1"/>
  <c r="O134" i="37"/>
  <c r="X134" i="37" s="1"/>
  <c r="P134" i="37"/>
  <c r="Q134" i="37"/>
  <c r="R134" i="37"/>
  <c r="S134" i="37"/>
  <c r="T134" i="37"/>
  <c r="U134" i="37"/>
  <c r="V134" i="37"/>
  <c r="N135" i="37"/>
  <c r="W135" i="37" s="1"/>
  <c r="N136" i="37"/>
  <c r="O136" i="37"/>
  <c r="X136" i="37" s="1"/>
  <c r="P136" i="37"/>
  <c r="Q136" i="37"/>
  <c r="R136" i="37"/>
  <c r="S136" i="37"/>
  <c r="T136" i="37"/>
  <c r="U136" i="37"/>
  <c r="V136" i="37"/>
  <c r="W136" i="37"/>
  <c r="N137" i="37"/>
  <c r="W137" i="37" s="1"/>
  <c r="O137" i="37"/>
  <c r="P137" i="37"/>
  <c r="Q137" i="37"/>
  <c r="R137" i="37"/>
  <c r="S137" i="37"/>
  <c r="T137" i="37"/>
  <c r="U137" i="37"/>
  <c r="V137" i="37"/>
  <c r="X137" i="37"/>
  <c r="N138" i="37"/>
  <c r="W138" i="37" s="1"/>
  <c r="O138" i="37"/>
  <c r="X138" i="37" s="1"/>
  <c r="P138" i="37"/>
  <c r="Q138" i="37"/>
  <c r="R138" i="37"/>
  <c r="S138" i="37"/>
  <c r="T138" i="37"/>
  <c r="U138" i="37"/>
  <c r="V138" i="37"/>
  <c r="N139" i="37"/>
  <c r="W139" i="37" s="1"/>
  <c r="N140" i="37"/>
  <c r="O140" i="37"/>
  <c r="X140" i="37" s="1"/>
  <c r="P140" i="37"/>
  <c r="Q140" i="37"/>
  <c r="R140" i="37"/>
  <c r="S140" i="37"/>
  <c r="T140" i="37"/>
  <c r="U140" i="37"/>
  <c r="V140" i="37"/>
  <c r="W140" i="37"/>
  <c r="N141" i="37"/>
  <c r="W141" i="37" s="1"/>
  <c r="O141" i="37"/>
  <c r="P141" i="37"/>
  <c r="Q141" i="37"/>
  <c r="R141" i="37"/>
  <c r="S141" i="37"/>
  <c r="T141" i="37"/>
  <c r="U141" i="37"/>
  <c r="V141" i="37"/>
  <c r="X141" i="37"/>
  <c r="N142" i="37"/>
  <c r="W142" i="37" s="1"/>
  <c r="O142" i="37"/>
  <c r="X142" i="37" s="1"/>
  <c r="P142" i="37"/>
  <c r="Q142" i="37"/>
  <c r="R142" i="37"/>
  <c r="S142" i="37"/>
  <c r="T142" i="37"/>
  <c r="U142" i="37"/>
  <c r="V142" i="37"/>
  <c r="N143" i="37"/>
  <c r="W143" i="37" s="1"/>
  <c r="N144" i="37"/>
  <c r="O144" i="37"/>
  <c r="X144" i="37" s="1"/>
  <c r="P144" i="37"/>
  <c r="Q144" i="37"/>
  <c r="R144" i="37"/>
  <c r="S144" i="37"/>
  <c r="T144" i="37"/>
  <c r="U144" i="37"/>
  <c r="V144" i="37"/>
  <c r="W144" i="37"/>
  <c r="N145" i="37"/>
  <c r="W145" i="37" s="1"/>
  <c r="O145" i="37"/>
  <c r="P145" i="37"/>
  <c r="Q145" i="37"/>
  <c r="R145" i="37"/>
  <c r="S145" i="37"/>
  <c r="T145" i="37"/>
  <c r="U145" i="37"/>
  <c r="V145" i="37"/>
  <c r="X145" i="37"/>
  <c r="N146" i="37"/>
  <c r="W146" i="37" s="1"/>
  <c r="O146" i="37"/>
  <c r="X146" i="37" s="1"/>
  <c r="P146" i="37"/>
  <c r="Q146" i="37"/>
  <c r="R146" i="37"/>
  <c r="S146" i="37"/>
  <c r="T146" i="37"/>
  <c r="U146" i="37"/>
  <c r="V146" i="37"/>
  <c r="N147" i="37"/>
  <c r="W147" i="37" s="1"/>
  <c r="N148" i="37"/>
  <c r="O148" i="37"/>
  <c r="X148" i="37" s="1"/>
  <c r="P148" i="37"/>
  <c r="Q148" i="37"/>
  <c r="R148" i="37"/>
  <c r="S148" i="37"/>
  <c r="T148" i="37"/>
  <c r="U148" i="37"/>
  <c r="V148" i="37"/>
  <c r="W148" i="37"/>
  <c r="N149" i="37"/>
  <c r="W149" i="37" s="1"/>
  <c r="O149" i="37"/>
  <c r="P149" i="37"/>
  <c r="Q149" i="37"/>
  <c r="R149" i="37"/>
  <c r="S149" i="37"/>
  <c r="T149" i="37"/>
  <c r="U149" i="37"/>
  <c r="V149" i="37"/>
  <c r="X149" i="37"/>
  <c r="N150" i="37"/>
  <c r="W150" i="37" s="1"/>
  <c r="O150" i="37"/>
  <c r="X150" i="37" s="1"/>
  <c r="P150" i="37"/>
  <c r="Q150" i="37"/>
  <c r="R150" i="37"/>
  <c r="S150" i="37"/>
  <c r="T150" i="37"/>
  <c r="U150" i="37"/>
  <c r="V150" i="37"/>
  <c r="N151" i="37"/>
  <c r="W151" i="37" s="1"/>
  <c r="N152" i="37"/>
  <c r="O152" i="37"/>
  <c r="X152" i="37" s="1"/>
  <c r="P152" i="37"/>
  <c r="Q152" i="37"/>
  <c r="R152" i="37"/>
  <c r="S152" i="37"/>
  <c r="T152" i="37"/>
  <c r="U152" i="37"/>
  <c r="V152" i="37"/>
  <c r="W152" i="37"/>
  <c r="N153" i="37"/>
  <c r="W153" i="37" s="1"/>
  <c r="O153" i="37"/>
  <c r="P153" i="37"/>
  <c r="Q153" i="37"/>
  <c r="R153" i="37"/>
  <c r="S153" i="37"/>
  <c r="T153" i="37"/>
  <c r="U153" i="37"/>
  <c r="V153" i="37"/>
  <c r="X153" i="37"/>
  <c r="N154" i="37"/>
  <c r="W154" i="37" s="1"/>
  <c r="O154" i="37"/>
  <c r="X154" i="37" s="1"/>
  <c r="P154" i="37"/>
  <c r="Q154" i="37"/>
  <c r="R154" i="37"/>
  <c r="S154" i="37"/>
  <c r="T154" i="37"/>
  <c r="U154" i="37"/>
  <c r="V154" i="37"/>
  <c r="N155" i="37"/>
  <c r="W155" i="37" s="1"/>
  <c r="N156" i="37"/>
  <c r="O156" i="37"/>
  <c r="X156" i="37" s="1"/>
  <c r="P156" i="37"/>
  <c r="Q156" i="37"/>
  <c r="R156" i="37"/>
  <c r="S156" i="37"/>
  <c r="T156" i="37"/>
  <c r="U156" i="37"/>
  <c r="V156" i="37"/>
  <c r="W156" i="37"/>
  <c r="N157" i="37"/>
  <c r="W157" i="37" s="1"/>
  <c r="O157" i="37"/>
  <c r="P157" i="37"/>
  <c r="Q157" i="37"/>
  <c r="R157" i="37"/>
  <c r="S157" i="37"/>
  <c r="T157" i="37"/>
  <c r="U157" i="37"/>
  <c r="V157" i="37"/>
  <c r="X157" i="37"/>
  <c r="N158" i="37"/>
  <c r="W158" i="37" s="1"/>
  <c r="O158" i="37"/>
  <c r="X158" i="37" s="1"/>
  <c r="P158" i="37"/>
  <c r="Q158" i="37"/>
  <c r="R158" i="37"/>
  <c r="S158" i="37"/>
  <c r="T158" i="37"/>
  <c r="U158" i="37"/>
  <c r="V158" i="37"/>
  <c r="N159" i="37"/>
  <c r="W159" i="37" s="1"/>
  <c r="N160" i="37"/>
  <c r="O160" i="37"/>
  <c r="X160" i="37" s="1"/>
  <c r="P160" i="37"/>
  <c r="Q160" i="37"/>
  <c r="R160" i="37"/>
  <c r="S160" i="37"/>
  <c r="T160" i="37"/>
  <c r="U160" i="37"/>
  <c r="V160" i="37"/>
  <c r="W160" i="37"/>
  <c r="N161" i="37"/>
  <c r="W161" i="37" s="1"/>
  <c r="O161" i="37"/>
  <c r="P161" i="37"/>
  <c r="Q161" i="37"/>
  <c r="R161" i="37"/>
  <c r="S161" i="37"/>
  <c r="T161" i="37"/>
  <c r="U161" i="37"/>
  <c r="V161" i="37"/>
  <c r="X161" i="37"/>
  <c r="N162" i="37"/>
  <c r="W162" i="37" s="1"/>
  <c r="O162" i="37"/>
  <c r="X162" i="37" s="1"/>
  <c r="P162" i="37"/>
  <c r="Q162" i="37"/>
  <c r="R162" i="37"/>
  <c r="S162" i="37"/>
  <c r="T162" i="37"/>
  <c r="U162" i="37"/>
  <c r="V162" i="37"/>
  <c r="N163" i="37"/>
  <c r="W163" i="37" s="1"/>
  <c r="N164" i="37"/>
  <c r="O164" i="37"/>
  <c r="X164" i="37" s="1"/>
  <c r="P164" i="37"/>
  <c r="Q164" i="37"/>
  <c r="R164" i="37"/>
  <c r="S164" i="37"/>
  <c r="T164" i="37"/>
  <c r="U164" i="37"/>
  <c r="V164" i="37"/>
  <c r="W164" i="37"/>
  <c r="N165" i="37"/>
  <c r="W165" i="37" s="1"/>
  <c r="O165" i="37"/>
  <c r="P165" i="37"/>
  <c r="Q165" i="37"/>
  <c r="R165" i="37"/>
  <c r="S165" i="37"/>
  <c r="T165" i="37"/>
  <c r="U165" i="37"/>
  <c r="V165" i="37"/>
  <c r="X165" i="37"/>
  <c r="N166" i="37"/>
  <c r="W166" i="37" s="1"/>
  <c r="O166" i="37"/>
  <c r="X166" i="37" s="1"/>
  <c r="P166" i="37"/>
  <c r="Q166" i="37"/>
  <c r="R166" i="37"/>
  <c r="S166" i="37"/>
  <c r="T166" i="37"/>
  <c r="U166" i="37"/>
  <c r="V166" i="37"/>
  <c r="N167" i="37"/>
  <c r="W167" i="37" s="1"/>
  <c r="T167" i="37"/>
  <c r="N168" i="37"/>
  <c r="O168" i="37"/>
  <c r="X168" i="37" s="1"/>
  <c r="P168" i="37"/>
  <c r="Q168" i="37"/>
  <c r="R168" i="37"/>
  <c r="S168" i="37"/>
  <c r="T168" i="37"/>
  <c r="U168" i="37"/>
  <c r="V168" i="37"/>
  <c r="W168" i="37"/>
  <c r="N169" i="37"/>
  <c r="W169" i="37" s="1"/>
  <c r="O169" i="37"/>
  <c r="P169" i="37"/>
  <c r="Q169" i="37"/>
  <c r="R169" i="37"/>
  <c r="S169" i="37"/>
  <c r="T169" i="37"/>
  <c r="U169" i="37"/>
  <c r="V169" i="37"/>
  <c r="X169" i="37"/>
  <c r="N170" i="37"/>
  <c r="W170" i="37" s="1"/>
  <c r="O170" i="37"/>
  <c r="X170" i="37" s="1"/>
  <c r="P170" i="37"/>
  <c r="Q170" i="37"/>
  <c r="R170" i="37"/>
  <c r="S170" i="37"/>
  <c r="T170" i="37"/>
  <c r="U170" i="37"/>
  <c r="V170" i="37"/>
  <c r="N171" i="37"/>
  <c r="W171" i="37" s="1"/>
  <c r="U171" i="37"/>
  <c r="N172" i="37"/>
  <c r="O172" i="37"/>
  <c r="X172" i="37" s="1"/>
  <c r="P172" i="37"/>
  <c r="Q172" i="37"/>
  <c r="R172" i="37"/>
  <c r="S172" i="37"/>
  <c r="T172" i="37"/>
  <c r="U172" i="37"/>
  <c r="V172" i="37"/>
  <c r="W172" i="37"/>
  <c r="N173" i="37"/>
  <c r="W173" i="37" s="1"/>
  <c r="O173" i="37"/>
  <c r="P173" i="37"/>
  <c r="Q173" i="37"/>
  <c r="R173" i="37"/>
  <c r="S173" i="37"/>
  <c r="T173" i="37"/>
  <c r="U173" i="37"/>
  <c r="V173" i="37"/>
  <c r="X173" i="37"/>
  <c r="N174" i="37"/>
  <c r="W174" i="37" s="1"/>
  <c r="O174" i="37"/>
  <c r="P174" i="37"/>
  <c r="Q174" i="37"/>
  <c r="R174" i="37"/>
  <c r="S174" i="37"/>
  <c r="T174" i="37"/>
  <c r="U174" i="37"/>
  <c r="V174" i="37"/>
  <c r="X174" i="37"/>
  <c r="N175" i="37"/>
  <c r="Q175" i="37"/>
  <c r="W175" i="37"/>
  <c r="N176" i="37"/>
  <c r="W176" i="37" s="1"/>
  <c r="O176" i="37"/>
  <c r="P176" i="37"/>
  <c r="Q176" i="37"/>
  <c r="R176" i="37"/>
  <c r="S176" i="37"/>
  <c r="T176" i="37"/>
  <c r="U176" i="37"/>
  <c r="V176" i="37"/>
  <c r="X176" i="37"/>
  <c r="N177" i="37"/>
  <c r="O177" i="37"/>
  <c r="X177" i="37" s="1"/>
  <c r="P177" i="37"/>
  <c r="Q177" i="37"/>
  <c r="R177" i="37"/>
  <c r="S177" i="37"/>
  <c r="T177" i="37"/>
  <c r="U177" i="37"/>
  <c r="V177" i="37"/>
  <c r="W177" i="37"/>
  <c r="N178" i="37"/>
  <c r="W178" i="37" s="1"/>
  <c r="O178" i="37"/>
  <c r="P178" i="37"/>
  <c r="Q178" i="37"/>
  <c r="R178" i="37"/>
  <c r="S178" i="37"/>
  <c r="T178" i="37"/>
  <c r="U178" i="37"/>
  <c r="V178" i="37"/>
  <c r="X178" i="37"/>
  <c r="N179" i="37"/>
  <c r="W179" i="37"/>
  <c r="N180" i="37"/>
  <c r="W180" i="37" s="1"/>
  <c r="O180" i="37"/>
  <c r="P180" i="37"/>
  <c r="Q180" i="37"/>
  <c r="R180" i="37"/>
  <c r="S180" i="37"/>
  <c r="T180" i="37"/>
  <c r="U180" i="37"/>
  <c r="V180" i="37"/>
  <c r="X180" i="37"/>
  <c r="N181" i="37"/>
  <c r="O181" i="37"/>
  <c r="X181" i="37" s="1"/>
  <c r="P181" i="37"/>
  <c r="Q181" i="37"/>
  <c r="R181" i="37"/>
  <c r="S181" i="37"/>
  <c r="T181" i="37"/>
  <c r="U181" i="37"/>
  <c r="V181" i="37"/>
  <c r="W181" i="37"/>
  <c r="N182" i="37"/>
  <c r="W182" i="37" s="1"/>
  <c r="O182" i="37"/>
  <c r="P182" i="37"/>
  <c r="Q182" i="37"/>
  <c r="R182" i="37"/>
  <c r="S182" i="37"/>
  <c r="T182" i="37"/>
  <c r="U182" i="37"/>
  <c r="V182" i="37"/>
  <c r="X182" i="37"/>
  <c r="N183" i="37"/>
  <c r="Q183" i="37"/>
  <c r="W183" i="37"/>
  <c r="N184" i="37"/>
  <c r="W184" i="37" s="1"/>
  <c r="O184" i="37"/>
  <c r="X184" i="37" s="1"/>
  <c r="P184" i="37"/>
  <c r="Q184" i="37"/>
  <c r="R184" i="37"/>
  <c r="S184" i="37"/>
  <c r="T184" i="37"/>
  <c r="U184" i="37"/>
  <c r="V184" i="37"/>
  <c r="N185" i="37"/>
  <c r="O185" i="37"/>
  <c r="X185" i="37" s="1"/>
  <c r="P185" i="37"/>
  <c r="Q185" i="37"/>
  <c r="R185" i="37"/>
  <c r="S185" i="37"/>
  <c r="T185" i="37"/>
  <c r="U185" i="37"/>
  <c r="V185" i="37"/>
  <c r="W185" i="37"/>
  <c r="N186" i="37"/>
  <c r="W186" i="37" s="1"/>
  <c r="O186" i="37"/>
  <c r="P186" i="37"/>
  <c r="Q186" i="37"/>
  <c r="R186" i="37"/>
  <c r="S186" i="37"/>
  <c r="T186" i="37"/>
  <c r="U186" i="37"/>
  <c r="V186" i="37"/>
  <c r="X186" i="37"/>
  <c r="N187" i="37"/>
  <c r="U187" i="37"/>
  <c r="W187" i="37"/>
  <c r="N188" i="37"/>
  <c r="W188" i="37" s="1"/>
  <c r="O188" i="37"/>
  <c r="P188" i="37"/>
  <c r="Q188" i="37"/>
  <c r="R188" i="37"/>
  <c r="S188" i="37"/>
  <c r="T188" i="37"/>
  <c r="U188" i="37"/>
  <c r="V188" i="37"/>
  <c r="X188" i="37"/>
  <c r="N189" i="37"/>
  <c r="O189" i="37"/>
  <c r="X189" i="37" s="1"/>
  <c r="P189" i="37"/>
  <c r="Q189" i="37"/>
  <c r="R189" i="37"/>
  <c r="S189" i="37"/>
  <c r="T189" i="37"/>
  <c r="U189" i="37"/>
  <c r="V189" i="37"/>
  <c r="W189" i="37"/>
  <c r="N190" i="37"/>
  <c r="W190" i="37" s="1"/>
  <c r="O190" i="37"/>
  <c r="P190" i="37"/>
  <c r="Q190" i="37"/>
  <c r="R190" i="37"/>
  <c r="S190" i="37"/>
  <c r="T190" i="37"/>
  <c r="U190" i="37"/>
  <c r="V190" i="37"/>
  <c r="X190" i="37"/>
  <c r="N191" i="37"/>
  <c r="Q191" i="37"/>
  <c r="U191" i="37"/>
  <c r="W191" i="37"/>
  <c r="N192" i="37"/>
  <c r="W192" i="37" s="1"/>
  <c r="O192" i="37"/>
  <c r="P192" i="37"/>
  <c r="Q192" i="37"/>
  <c r="R192" i="37"/>
  <c r="S192" i="37"/>
  <c r="T192" i="37"/>
  <c r="U192" i="37"/>
  <c r="V192" i="37"/>
  <c r="X192" i="37"/>
  <c r="N193" i="37"/>
  <c r="O193" i="37"/>
  <c r="X193" i="37" s="1"/>
  <c r="P193" i="37"/>
  <c r="Q193" i="37"/>
  <c r="R193" i="37"/>
  <c r="S193" i="37"/>
  <c r="T193" i="37"/>
  <c r="U193" i="37"/>
  <c r="V193" i="37"/>
  <c r="W193" i="37"/>
  <c r="N194" i="37"/>
  <c r="W194" i="37" s="1"/>
  <c r="O194" i="37"/>
  <c r="X194" i="37" s="1"/>
  <c r="P194" i="37"/>
  <c r="Q194" i="37"/>
  <c r="R194" i="37"/>
  <c r="S194" i="37"/>
  <c r="T194" i="37"/>
  <c r="U194" i="37"/>
  <c r="V194" i="37"/>
  <c r="N195" i="37"/>
  <c r="Q195" i="37"/>
  <c r="U195" i="37"/>
  <c r="W195" i="37"/>
  <c r="N196" i="37"/>
  <c r="W196" i="37" s="1"/>
  <c r="O196" i="37"/>
  <c r="P196" i="37"/>
  <c r="Q196" i="37"/>
  <c r="R196" i="37"/>
  <c r="S196" i="37"/>
  <c r="T196" i="37"/>
  <c r="U196" i="37"/>
  <c r="V196" i="37"/>
  <c r="X196" i="37"/>
  <c r="N197" i="37"/>
  <c r="O197" i="37"/>
  <c r="X197" i="37" s="1"/>
  <c r="P197" i="37"/>
  <c r="Q197" i="37"/>
  <c r="R197" i="37"/>
  <c r="S197" i="37"/>
  <c r="T197" i="37"/>
  <c r="U197" i="37"/>
  <c r="V197" i="37"/>
  <c r="W197" i="37"/>
  <c r="N198" i="37"/>
  <c r="W198" i="37" s="1"/>
  <c r="O198" i="37"/>
  <c r="P198" i="37"/>
  <c r="Q198" i="37"/>
  <c r="R198" i="37"/>
  <c r="S198" i="37"/>
  <c r="T198" i="37"/>
  <c r="U198" i="37"/>
  <c r="V198" i="37"/>
  <c r="X198" i="37"/>
  <c r="N199" i="37"/>
  <c r="Q199" i="37"/>
  <c r="U199" i="37"/>
  <c r="W199" i="37"/>
  <c r="N200" i="37"/>
  <c r="W200" i="37" s="1"/>
  <c r="O200" i="37"/>
  <c r="P200" i="37"/>
  <c r="Q200" i="37"/>
  <c r="R200" i="37"/>
  <c r="S200" i="37"/>
  <c r="T200" i="37"/>
  <c r="U200" i="37"/>
  <c r="V200" i="37"/>
  <c r="X200" i="37"/>
  <c r="N201" i="37"/>
  <c r="O201" i="37"/>
  <c r="X201" i="37" s="1"/>
  <c r="P201" i="37"/>
  <c r="Q201" i="37"/>
  <c r="R201" i="37"/>
  <c r="S201" i="37"/>
  <c r="T201" i="37"/>
  <c r="U201" i="37"/>
  <c r="V201" i="37"/>
  <c r="W201" i="37"/>
  <c r="N202" i="37"/>
  <c r="W202" i="37" s="1"/>
  <c r="O202" i="37"/>
  <c r="P202" i="37"/>
  <c r="Q202" i="37"/>
  <c r="R202" i="37"/>
  <c r="S202" i="37"/>
  <c r="T202" i="37"/>
  <c r="U202" i="37"/>
  <c r="V202" i="37"/>
  <c r="X202" i="37"/>
  <c r="N203" i="37"/>
  <c r="Q203" i="37"/>
  <c r="U203" i="37"/>
  <c r="W203" i="37"/>
  <c r="N204" i="37"/>
  <c r="W204" i="37" s="1"/>
  <c r="O204" i="37"/>
  <c r="P204" i="37"/>
  <c r="Q204" i="37"/>
  <c r="R204" i="37"/>
  <c r="S204" i="37"/>
  <c r="T204" i="37"/>
  <c r="U204" i="37"/>
  <c r="V204" i="37"/>
  <c r="X204" i="37"/>
  <c r="N205" i="37"/>
  <c r="O205" i="37"/>
  <c r="X205" i="37" s="1"/>
  <c r="P205" i="37"/>
  <c r="Q205" i="37"/>
  <c r="R205" i="37"/>
  <c r="S205" i="37"/>
  <c r="T205" i="37"/>
  <c r="U205" i="37"/>
  <c r="V205" i="37"/>
  <c r="W205" i="37"/>
  <c r="N206" i="37"/>
  <c r="W206" i="37" s="1"/>
  <c r="O206" i="37"/>
  <c r="P206" i="37"/>
  <c r="Q206" i="37"/>
  <c r="R206" i="37"/>
  <c r="S206" i="37"/>
  <c r="T206" i="37"/>
  <c r="U206" i="37"/>
  <c r="V206" i="37"/>
  <c r="X206" i="37"/>
  <c r="N207" i="37"/>
  <c r="Q207" i="37"/>
  <c r="U207" i="37"/>
  <c r="W207" i="37"/>
  <c r="N208" i="37"/>
  <c r="W208" i="37" s="1"/>
  <c r="O208" i="37"/>
  <c r="P208" i="37"/>
  <c r="Q208" i="37"/>
  <c r="R208" i="37"/>
  <c r="S208" i="37"/>
  <c r="T208" i="37"/>
  <c r="U208" i="37"/>
  <c r="V208" i="37"/>
  <c r="X208" i="37"/>
  <c r="N209" i="37"/>
  <c r="O209" i="37"/>
  <c r="X209" i="37" s="1"/>
  <c r="P209" i="37"/>
  <c r="Q209" i="37"/>
  <c r="R209" i="37"/>
  <c r="S209" i="37"/>
  <c r="T209" i="37"/>
  <c r="U209" i="37"/>
  <c r="V209" i="37"/>
  <c r="W209" i="37"/>
  <c r="N210" i="37"/>
  <c r="W210" i="37" s="1"/>
  <c r="O210" i="37"/>
  <c r="X210" i="37" s="1"/>
  <c r="P210" i="37"/>
  <c r="Q210" i="37"/>
  <c r="R210" i="37"/>
  <c r="S210" i="37"/>
  <c r="T210" i="37"/>
  <c r="U210" i="37"/>
  <c r="V210" i="37"/>
  <c r="N211" i="37"/>
  <c r="Q211" i="37"/>
  <c r="U211" i="37"/>
  <c r="W211" i="37"/>
  <c r="N212" i="37"/>
  <c r="W212" i="37" s="1"/>
  <c r="O212" i="37"/>
  <c r="X212" i="37" s="1"/>
  <c r="P212" i="37"/>
  <c r="Q212" i="37"/>
  <c r="R212" i="37"/>
  <c r="S212" i="37"/>
  <c r="T212" i="37"/>
  <c r="U212" i="37"/>
  <c r="V212" i="37"/>
  <c r="N213" i="37"/>
  <c r="O213" i="37"/>
  <c r="X213" i="37" s="1"/>
  <c r="P213" i="37"/>
  <c r="Q213" i="37"/>
  <c r="R213" i="37"/>
  <c r="S213" i="37"/>
  <c r="T213" i="37"/>
  <c r="U213" i="37"/>
  <c r="V213" i="37"/>
  <c r="W213" i="37"/>
  <c r="N214" i="37"/>
  <c r="W214" i="37" s="1"/>
  <c r="O214" i="37"/>
  <c r="P214" i="37"/>
  <c r="Q214" i="37"/>
  <c r="R214" i="37"/>
  <c r="S214" i="37"/>
  <c r="T214" i="37"/>
  <c r="U214" i="37"/>
  <c r="V214" i="37"/>
  <c r="X214" i="37"/>
  <c r="N215" i="37"/>
  <c r="Q215" i="37"/>
  <c r="U215" i="37"/>
  <c r="W215" i="37"/>
  <c r="N216" i="37"/>
  <c r="W216" i="37" s="1"/>
  <c r="O216" i="37"/>
  <c r="P216" i="37"/>
  <c r="Q216" i="37"/>
  <c r="R216" i="37"/>
  <c r="S216" i="37"/>
  <c r="T216" i="37"/>
  <c r="U216" i="37"/>
  <c r="V216" i="37"/>
  <c r="X216" i="37"/>
  <c r="N217" i="37"/>
  <c r="O217" i="37"/>
  <c r="X217" i="37" s="1"/>
  <c r="P217" i="37"/>
  <c r="Q217" i="37"/>
  <c r="R217" i="37"/>
  <c r="S217" i="37"/>
  <c r="T217" i="37"/>
  <c r="U217" i="37"/>
  <c r="V217" i="37"/>
  <c r="W217" i="37"/>
  <c r="N218" i="37"/>
  <c r="W218" i="37" s="1"/>
  <c r="O218" i="37"/>
  <c r="X218" i="37" s="1"/>
  <c r="P218" i="37"/>
  <c r="Q218" i="37"/>
  <c r="R218" i="37"/>
  <c r="S218" i="37"/>
  <c r="T218" i="37"/>
  <c r="U218" i="37"/>
  <c r="V218" i="37"/>
  <c r="N219" i="37"/>
  <c r="Q219" i="37"/>
  <c r="U219" i="37"/>
  <c r="W219" i="37"/>
  <c r="N220" i="37"/>
  <c r="W220" i="37" s="1"/>
  <c r="O220" i="37"/>
  <c r="X220" i="37" s="1"/>
  <c r="P220" i="37"/>
  <c r="Q220" i="37"/>
  <c r="R220" i="37"/>
  <c r="S220" i="37"/>
  <c r="T220" i="37"/>
  <c r="U220" i="37"/>
  <c r="V220" i="37"/>
  <c r="N221" i="37"/>
  <c r="O221" i="37"/>
  <c r="X221" i="37" s="1"/>
  <c r="P221" i="37"/>
  <c r="Q221" i="37"/>
  <c r="R221" i="37"/>
  <c r="S221" i="37"/>
  <c r="T221" i="37"/>
  <c r="U221" i="37"/>
  <c r="V221" i="37"/>
  <c r="W221" i="37"/>
  <c r="N222" i="37"/>
  <c r="W222" i="37" s="1"/>
  <c r="O222" i="37"/>
  <c r="X222" i="37" s="1"/>
  <c r="P222" i="37"/>
  <c r="Q222" i="37"/>
  <c r="R222" i="37"/>
  <c r="S222" i="37"/>
  <c r="T222" i="37"/>
  <c r="U222" i="37"/>
  <c r="V222" i="37"/>
  <c r="N223" i="37"/>
  <c r="Q223" i="37"/>
  <c r="U223" i="37"/>
  <c r="W223" i="37"/>
  <c r="N224" i="37"/>
  <c r="W224" i="37" s="1"/>
  <c r="O224" i="37"/>
  <c r="X224" i="37" s="1"/>
  <c r="P224" i="37"/>
  <c r="Q224" i="37"/>
  <c r="R224" i="37"/>
  <c r="S224" i="37"/>
  <c r="T224" i="37"/>
  <c r="U224" i="37"/>
  <c r="V224" i="37"/>
  <c r="N225" i="37"/>
  <c r="O225" i="37"/>
  <c r="X225" i="37" s="1"/>
  <c r="P225" i="37"/>
  <c r="Q225" i="37"/>
  <c r="R225" i="37"/>
  <c r="S225" i="37"/>
  <c r="T225" i="37"/>
  <c r="U225" i="37"/>
  <c r="V225" i="37"/>
  <c r="W225" i="37"/>
  <c r="N226" i="37"/>
  <c r="W226" i="37" s="1"/>
  <c r="O226" i="37"/>
  <c r="P226" i="37"/>
  <c r="Q226" i="37"/>
  <c r="R226" i="37"/>
  <c r="S226" i="37"/>
  <c r="T226" i="37"/>
  <c r="U226" i="37"/>
  <c r="V226" i="37"/>
  <c r="X226" i="37"/>
  <c r="N227" i="37"/>
  <c r="Q227" i="37"/>
  <c r="U227" i="37"/>
  <c r="W227" i="37"/>
  <c r="N228" i="37"/>
  <c r="W228" i="37" s="1"/>
  <c r="O228" i="37"/>
  <c r="X228" i="37" s="1"/>
  <c r="P228" i="37"/>
  <c r="Q228" i="37"/>
  <c r="R228" i="37"/>
  <c r="S228" i="37"/>
  <c r="T228" i="37"/>
  <c r="U228" i="37"/>
  <c r="V228" i="37"/>
  <c r="N229" i="37"/>
  <c r="O229" i="37"/>
  <c r="X229" i="37" s="1"/>
  <c r="P229" i="37"/>
  <c r="Q229" i="37"/>
  <c r="R229" i="37"/>
  <c r="S229" i="37"/>
  <c r="T229" i="37"/>
  <c r="U229" i="37"/>
  <c r="V229" i="37"/>
  <c r="W229" i="37"/>
  <c r="N230" i="37"/>
  <c r="W230" i="37" s="1"/>
  <c r="O230" i="37"/>
  <c r="P230" i="37"/>
  <c r="Q230" i="37"/>
  <c r="R230" i="37"/>
  <c r="S230" i="37"/>
  <c r="T230" i="37"/>
  <c r="U230" i="37"/>
  <c r="V230" i="37"/>
  <c r="X230" i="37"/>
  <c r="N231" i="37"/>
  <c r="Q231" i="37"/>
  <c r="U231" i="37"/>
  <c r="W231" i="37"/>
  <c r="N232" i="37"/>
  <c r="W232" i="37" s="1"/>
  <c r="O232" i="37"/>
  <c r="X232" i="37" s="1"/>
  <c r="P232" i="37"/>
  <c r="Q232" i="37"/>
  <c r="R232" i="37"/>
  <c r="S232" i="37"/>
  <c r="T232" i="37"/>
  <c r="U232" i="37"/>
  <c r="V232" i="37"/>
  <c r="N233" i="37"/>
  <c r="O233" i="37"/>
  <c r="X233" i="37" s="1"/>
  <c r="P233" i="37"/>
  <c r="Q233" i="37"/>
  <c r="R233" i="37"/>
  <c r="S233" i="37"/>
  <c r="T233" i="37"/>
  <c r="U233" i="37"/>
  <c r="V233" i="37"/>
  <c r="W233" i="37"/>
  <c r="N234" i="37"/>
  <c r="W234" i="37" s="1"/>
  <c r="O234" i="37"/>
  <c r="X234" i="37" s="1"/>
  <c r="P234" i="37"/>
  <c r="Q234" i="37"/>
  <c r="R234" i="37"/>
  <c r="S234" i="37"/>
  <c r="T234" i="37"/>
  <c r="U234" i="37"/>
  <c r="V234" i="37"/>
  <c r="N235" i="37"/>
  <c r="Q235" i="37"/>
  <c r="U235" i="37"/>
  <c r="W235" i="37"/>
  <c r="N236" i="37"/>
  <c r="W236" i="37" s="1"/>
  <c r="O236" i="37"/>
  <c r="P236" i="37"/>
  <c r="Q236" i="37"/>
  <c r="R236" i="37"/>
  <c r="S236" i="37"/>
  <c r="T236" i="37"/>
  <c r="U236" i="37"/>
  <c r="V236" i="37"/>
  <c r="X236" i="37"/>
  <c r="N237" i="37"/>
  <c r="O237" i="37"/>
  <c r="X237" i="37" s="1"/>
  <c r="P237" i="37"/>
  <c r="Q237" i="37"/>
  <c r="R237" i="37"/>
  <c r="S237" i="37"/>
  <c r="T237" i="37"/>
  <c r="U237" i="37"/>
  <c r="V237" i="37"/>
  <c r="W237" i="37"/>
  <c r="N238" i="37"/>
  <c r="W238" i="37" s="1"/>
  <c r="O238" i="37"/>
  <c r="P238" i="37"/>
  <c r="Q238" i="37"/>
  <c r="R238" i="37"/>
  <c r="S238" i="37"/>
  <c r="T238" i="37"/>
  <c r="U238" i="37"/>
  <c r="V238" i="37"/>
  <c r="X238" i="37"/>
  <c r="N239" i="37"/>
  <c r="Q239" i="37"/>
  <c r="U239" i="37"/>
  <c r="W239" i="37"/>
  <c r="N240" i="37"/>
  <c r="W240" i="37" s="1"/>
  <c r="O240" i="37"/>
  <c r="P240" i="37"/>
  <c r="Q240" i="37"/>
  <c r="R240" i="37"/>
  <c r="S240" i="37"/>
  <c r="T240" i="37"/>
  <c r="U240" i="37"/>
  <c r="V240" i="37"/>
  <c r="X240" i="37"/>
  <c r="N241" i="37"/>
  <c r="O241" i="37"/>
  <c r="X241" i="37" s="1"/>
  <c r="P241" i="37"/>
  <c r="Q241" i="37"/>
  <c r="R241" i="37"/>
  <c r="S241" i="37"/>
  <c r="T241" i="37"/>
  <c r="U241" i="37"/>
  <c r="V241" i="37"/>
  <c r="W241" i="37"/>
  <c r="N242" i="37"/>
  <c r="W242" i="37" s="1"/>
  <c r="O242" i="37"/>
  <c r="X242" i="37" s="1"/>
  <c r="P242" i="37"/>
  <c r="Q242" i="37"/>
  <c r="R242" i="37"/>
  <c r="S242" i="37"/>
  <c r="T242" i="37"/>
  <c r="U242" i="37"/>
  <c r="V242" i="37"/>
  <c r="N243" i="37"/>
  <c r="Q243" i="37"/>
  <c r="U243" i="37"/>
  <c r="W243" i="37"/>
  <c r="N244" i="37"/>
  <c r="W244" i="37" s="1"/>
  <c r="O244" i="37"/>
  <c r="P244" i="37"/>
  <c r="Q244" i="37"/>
  <c r="R244" i="37"/>
  <c r="S244" i="37"/>
  <c r="T244" i="37"/>
  <c r="U244" i="37"/>
  <c r="V244" i="37"/>
  <c r="X244" i="37"/>
  <c r="N245" i="37"/>
  <c r="O245" i="37"/>
  <c r="X245" i="37" s="1"/>
  <c r="P245" i="37"/>
  <c r="Q245" i="37"/>
  <c r="R245" i="37"/>
  <c r="S245" i="37"/>
  <c r="T245" i="37"/>
  <c r="U245" i="37"/>
  <c r="V245" i="37"/>
  <c r="W245" i="37"/>
  <c r="N246" i="37"/>
  <c r="W246" i="37" s="1"/>
  <c r="O246" i="37"/>
  <c r="P246" i="37"/>
  <c r="Q246" i="37"/>
  <c r="R246" i="37"/>
  <c r="S246" i="37"/>
  <c r="T246" i="37"/>
  <c r="U246" i="37"/>
  <c r="V246" i="37"/>
  <c r="X246" i="37"/>
  <c r="N247" i="37"/>
  <c r="Q247" i="37"/>
  <c r="U247" i="37"/>
  <c r="W247" i="37"/>
  <c r="N248" i="37"/>
  <c r="W248" i="37" s="1"/>
  <c r="O248" i="37"/>
  <c r="P248" i="37"/>
  <c r="Q248" i="37"/>
  <c r="R248" i="37"/>
  <c r="S248" i="37"/>
  <c r="T248" i="37"/>
  <c r="U248" i="37"/>
  <c r="V248" i="37"/>
  <c r="X248" i="37"/>
  <c r="N249" i="37"/>
  <c r="O249" i="37"/>
  <c r="X249" i="37" s="1"/>
  <c r="P249" i="37"/>
  <c r="Q249" i="37"/>
  <c r="R249" i="37"/>
  <c r="S249" i="37"/>
  <c r="T249" i="37"/>
  <c r="U249" i="37"/>
  <c r="V249" i="37"/>
  <c r="W249" i="37"/>
  <c r="N250" i="37"/>
  <c r="W250" i="37" s="1"/>
  <c r="O250" i="37"/>
  <c r="P250" i="37"/>
  <c r="Q250" i="37"/>
  <c r="R250" i="37"/>
  <c r="S250" i="37"/>
  <c r="T250" i="37"/>
  <c r="U250" i="37"/>
  <c r="V250" i="37"/>
  <c r="X250" i="37"/>
  <c r="N251" i="37"/>
  <c r="Q251" i="37"/>
  <c r="U251" i="37"/>
  <c r="W251" i="37"/>
  <c r="N252" i="37"/>
  <c r="W252" i="37" s="1"/>
  <c r="O252" i="37"/>
  <c r="P252" i="37"/>
  <c r="Q252" i="37"/>
  <c r="R252" i="37"/>
  <c r="S252" i="37"/>
  <c r="T252" i="37"/>
  <c r="U252" i="37"/>
  <c r="V252" i="37"/>
  <c r="X252" i="37"/>
  <c r="N253" i="37"/>
  <c r="O253" i="37"/>
  <c r="X253" i="37" s="1"/>
  <c r="P253" i="37"/>
  <c r="Q253" i="37"/>
  <c r="R253" i="37"/>
  <c r="S253" i="37"/>
  <c r="T253" i="37"/>
  <c r="U253" i="37"/>
  <c r="V253" i="37"/>
  <c r="W253" i="37"/>
  <c r="N254" i="37"/>
  <c r="W254" i="37" s="1"/>
  <c r="O254" i="37"/>
  <c r="P254" i="37"/>
  <c r="Q254" i="37"/>
  <c r="R254" i="37"/>
  <c r="S254" i="37"/>
  <c r="T254" i="37"/>
  <c r="U254" i="37"/>
  <c r="V254" i="37"/>
  <c r="X254" i="37"/>
  <c r="N255" i="37"/>
  <c r="Q255" i="37"/>
  <c r="U255" i="37"/>
  <c r="W255" i="37"/>
  <c r="N256" i="37"/>
  <c r="W256" i="37" s="1"/>
  <c r="O256" i="37"/>
  <c r="X256" i="37" s="1"/>
  <c r="P256" i="37"/>
  <c r="Q256" i="37"/>
  <c r="R256" i="37"/>
  <c r="S256" i="37"/>
  <c r="T256" i="37"/>
  <c r="U256" i="37"/>
  <c r="V256" i="37"/>
  <c r="N257" i="37"/>
  <c r="O257" i="37"/>
  <c r="X257" i="37" s="1"/>
  <c r="P257" i="37"/>
  <c r="Q257" i="37"/>
  <c r="R257" i="37"/>
  <c r="S257" i="37"/>
  <c r="T257" i="37"/>
  <c r="U257" i="37"/>
  <c r="V257" i="37"/>
  <c r="W257" i="37"/>
  <c r="N258" i="37"/>
  <c r="W258" i="37" s="1"/>
  <c r="O258" i="37"/>
  <c r="X258" i="37" s="1"/>
  <c r="P258" i="37"/>
  <c r="Q258" i="37"/>
  <c r="R258" i="37"/>
  <c r="S258" i="37"/>
  <c r="T258" i="37"/>
  <c r="U258" i="37"/>
  <c r="V258" i="37"/>
  <c r="N259" i="37"/>
  <c r="Q259" i="37"/>
  <c r="U259" i="37"/>
  <c r="W259" i="37"/>
  <c r="N260" i="37"/>
  <c r="W260" i="37" s="1"/>
  <c r="O260" i="37"/>
  <c r="P260" i="37"/>
  <c r="Q260" i="37"/>
  <c r="R260" i="37"/>
  <c r="S260" i="37"/>
  <c r="T260" i="37"/>
  <c r="U260" i="37"/>
  <c r="V260" i="37"/>
  <c r="X260" i="37"/>
  <c r="N261" i="37"/>
  <c r="O261" i="37"/>
  <c r="X261" i="37" s="1"/>
  <c r="P261" i="37"/>
  <c r="Q261" i="37"/>
  <c r="R261" i="37"/>
  <c r="S261" i="37"/>
  <c r="T261" i="37"/>
  <c r="U261" i="37"/>
  <c r="V261" i="37"/>
  <c r="W261" i="37"/>
  <c r="N262" i="37"/>
  <c r="W262" i="37" s="1"/>
  <c r="O262" i="37"/>
  <c r="X262" i="37" s="1"/>
  <c r="P262" i="37"/>
  <c r="Q262" i="37"/>
  <c r="R262" i="37"/>
  <c r="S262" i="37"/>
  <c r="T262" i="37"/>
  <c r="U262" i="37"/>
  <c r="V262" i="37"/>
  <c r="N263" i="37"/>
  <c r="Q263" i="37"/>
  <c r="U263" i="37"/>
  <c r="W263" i="37"/>
  <c r="N264" i="37"/>
  <c r="W264" i="37" s="1"/>
  <c r="O264" i="37"/>
  <c r="P264" i="37"/>
  <c r="Q264" i="37"/>
  <c r="R264" i="37"/>
  <c r="S264" i="37"/>
  <c r="T264" i="37"/>
  <c r="U264" i="37"/>
  <c r="V264" i="37"/>
  <c r="X264" i="37"/>
  <c r="N265" i="37"/>
  <c r="O265" i="37"/>
  <c r="X265" i="37" s="1"/>
  <c r="P265" i="37"/>
  <c r="Q265" i="37"/>
  <c r="R265" i="37"/>
  <c r="S265" i="37"/>
  <c r="T265" i="37"/>
  <c r="U265" i="37"/>
  <c r="V265" i="37"/>
  <c r="W265" i="37"/>
  <c r="N266" i="37"/>
  <c r="W266" i="37" s="1"/>
  <c r="O266" i="37"/>
  <c r="P266" i="37"/>
  <c r="Q266" i="37"/>
  <c r="R266" i="37"/>
  <c r="S266" i="37"/>
  <c r="T266" i="37"/>
  <c r="U266" i="37"/>
  <c r="V266" i="37"/>
  <c r="X266" i="37"/>
  <c r="N267" i="37"/>
  <c r="Q267" i="37"/>
  <c r="U267" i="37"/>
  <c r="W267" i="37"/>
  <c r="N268" i="37"/>
  <c r="W268" i="37" s="1"/>
  <c r="O268" i="37"/>
  <c r="P268" i="37"/>
  <c r="Q268" i="37"/>
  <c r="R268" i="37"/>
  <c r="S268" i="37"/>
  <c r="T268" i="37"/>
  <c r="U268" i="37"/>
  <c r="V268" i="37"/>
  <c r="X268" i="37"/>
  <c r="N269" i="37"/>
  <c r="O269" i="37"/>
  <c r="X269" i="37" s="1"/>
  <c r="P269" i="37"/>
  <c r="Q269" i="37"/>
  <c r="R269" i="37"/>
  <c r="S269" i="37"/>
  <c r="T269" i="37"/>
  <c r="U269" i="37"/>
  <c r="V269" i="37"/>
  <c r="W269" i="37"/>
  <c r="N270" i="37"/>
  <c r="W270" i="37" s="1"/>
  <c r="O270" i="37"/>
  <c r="P270" i="37"/>
  <c r="Q270" i="37"/>
  <c r="R270" i="37"/>
  <c r="S270" i="37"/>
  <c r="T270" i="37"/>
  <c r="U270" i="37"/>
  <c r="V270" i="37"/>
  <c r="X270" i="37"/>
  <c r="N271" i="37"/>
  <c r="Q271" i="37"/>
  <c r="U271" i="37"/>
  <c r="W271" i="37"/>
  <c r="N272" i="37"/>
  <c r="W272" i="37" s="1"/>
  <c r="O272" i="37"/>
  <c r="P272" i="37"/>
  <c r="Q272" i="37"/>
  <c r="R272" i="37"/>
  <c r="S272" i="37"/>
  <c r="T272" i="37"/>
  <c r="U272" i="37"/>
  <c r="V272" i="37"/>
  <c r="X272" i="37"/>
  <c r="N273" i="37"/>
  <c r="O273" i="37"/>
  <c r="X273" i="37" s="1"/>
  <c r="P273" i="37"/>
  <c r="Q273" i="37"/>
  <c r="R273" i="37"/>
  <c r="S273" i="37"/>
  <c r="T273" i="37"/>
  <c r="U273" i="37"/>
  <c r="V273" i="37"/>
  <c r="W273" i="37"/>
  <c r="N274" i="37"/>
  <c r="W274" i="37" s="1"/>
  <c r="O274" i="37"/>
  <c r="P274" i="37"/>
  <c r="Q274" i="37"/>
  <c r="R274" i="37"/>
  <c r="S274" i="37"/>
  <c r="T274" i="37"/>
  <c r="U274" i="37"/>
  <c r="V274" i="37"/>
  <c r="X274" i="37"/>
  <c r="N275" i="37"/>
  <c r="Q275" i="37"/>
  <c r="U275" i="37"/>
  <c r="W275" i="37"/>
  <c r="N276" i="37"/>
  <c r="W276" i="37" s="1"/>
  <c r="O276" i="37"/>
  <c r="X276" i="37" s="1"/>
  <c r="P276" i="37"/>
  <c r="Q276" i="37"/>
  <c r="R276" i="37"/>
  <c r="S276" i="37"/>
  <c r="T276" i="37"/>
  <c r="U276" i="37"/>
  <c r="V276" i="37"/>
  <c r="N277" i="37"/>
  <c r="O277" i="37"/>
  <c r="X277" i="37" s="1"/>
  <c r="P277" i="37"/>
  <c r="Q277" i="37"/>
  <c r="R277" i="37"/>
  <c r="S277" i="37"/>
  <c r="T277" i="37"/>
  <c r="U277" i="37"/>
  <c r="V277" i="37"/>
  <c r="W277" i="37"/>
  <c r="N278" i="37"/>
  <c r="W278" i="37" s="1"/>
  <c r="O278" i="37"/>
  <c r="P278" i="37"/>
  <c r="Q278" i="37"/>
  <c r="R278" i="37"/>
  <c r="S278" i="37"/>
  <c r="T278" i="37"/>
  <c r="U278" i="37"/>
  <c r="V278" i="37"/>
  <c r="X278" i="37"/>
  <c r="N279" i="37"/>
  <c r="Q279" i="37"/>
  <c r="U279" i="37"/>
  <c r="W279" i="37"/>
  <c r="N280" i="37"/>
  <c r="W280" i="37" s="1"/>
  <c r="O280" i="37"/>
  <c r="P280" i="37"/>
  <c r="Q280" i="37"/>
  <c r="R280" i="37"/>
  <c r="S280" i="37"/>
  <c r="T280" i="37"/>
  <c r="U280" i="37"/>
  <c r="V280" i="37"/>
  <c r="X280" i="37"/>
  <c r="N281" i="37"/>
  <c r="O281" i="37"/>
  <c r="X281" i="37" s="1"/>
  <c r="P281" i="37"/>
  <c r="Q281" i="37"/>
  <c r="R281" i="37"/>
  <c r="S281" i="37"/>
  <c r="T281" i="37"/>
  <c r="U281" i="37"/>
  <c r="V281" i="37"/>
  <c r="W281" i="37"/>
  <c r="N282" i="37"/>
  <c r="W282" i="37" s="1"/>
  <c r="O282" i="37"/>
  <c r="P282" i="37"/>
  <c r="Q282" i="37"/>
  <c r="R282" i="37"/>
  <c r="S282" i="37"/>
  <c r="T282" i="37"/>
  <c r="U282" i="37"/>
  <c r="V282" i="37"/>
  <c r="X282" i="37"/>
  <c r="N283" i="37"/>
  <c r="Q283" i="37"/>
  <c r="U283" i="37"/>
  <c r="W283" i="37"/>
  <c r="N284" i="37"/>
  <c r="W284" i="37" s="1"/>
  <c r="O284" i="37"/>
  <c r="P284" i="37"/>
  <c r="Q284" i="37"/>
  <c r="R284" i="37"/>
  <c r="S284" i="37"/>
  <c r="T284" i="37"/>
  <c r="U284" i="37"/>
  <c r="V284" i="37"/>
  <c r="X284" i="37"/>
  <c r="N285" i="37"/>
  <c r="O285" i="37"/>
  <c r="X285" i="37" s="1"/>
  <c r="P285" i="37"/>
  <c r="Q285" i="37"/>
  <c r="R285" i="37"/>
  <c r="S285" i="37"/>
  <c r="T285" i="37"/>
  <c r="U285" i="37"/>
  <c r="V285" i="37"/>
  <c r="W285" i="37"/>
  <c r="N286" i="37"/>
  <c r="W286" i="37" s="1"/>
  <c r="O286" i="37"/>
  <c r="P286" i="37"/>
  <c r="Q286" i="37"/>
  <c r="R286" i="37"/>
  <c r="S286" i="37"/>
  <c r="T286" i="37"/>
  <c r="U286" i="37"/>
  <c r="V286" i="37"/>
  <c r="X286" i="37"/>
  <c r="N287" i="37"/>
  <c r="Q287" i="37"/>
  <c r="U287" i="37"/>
  <c r="W287" i="37"/>
  <c r="N288" i="37"/>
  <c r="W288" i="37" s="1"/>
  <c r="O288" i="37"/>
  <c r="P288" i="37"/>
  <c r="Q288" i="37"/>
  <c r="R288" i="37"/>
  <c r="S288" i="37"/>
  <c r="T288" i="37"/>
  <c r="U288" i="37"/>
  <c r="V288" i="37"/>
  <c r="X288" i="37"/>
  <c r="N289" i="37"/>
  <c r="O289" i="37"/>
  <c r="X289" i="37" s="1"/>
  <c r="P289" i="37"/>
  <c r="Q289" i="37"/>
  <c r="R289" i="37"/>
  <c r="S289" i="37"/>
  <c r="T289" i="37"/>
  <c r="U289" i="37"/>
  <c r="V289" i="37"/>
  <c r="W289" i="37"/>
  <c r="N290" i="37"/>
  <c r="W290" i="37" s="1"/>
  <c r="O290" i="37"/>
  <c r="P290" i="37"/>
  <c r="Q290" i="37"/>
  <c r="R290" i="37"/>
  <c r="S290" i="37"/>
  <c r="T290" i="37"/>
  <c r="U290" i="37"/>
  <c r="V290" i="37"/>
  <c r="X290" i="37"/>
  <c r="W3" i="37"/>
  <c r="H54" i="41" l="1"/>
  <c r="I14" i="41"/>
  <c r="R179" i="37"/>
  <c r="V179" i="37"/>
  <c r="O179" i="37"/>
  <c r="X179" i="37" s="1"/>
  <c r="S179" i="37"/>
  <c r="P179" i="37"/>
  <c r="T179" i="37"/>
  <c r="O159" i="37"/>
  <c r="X159" i="37" s="1"/>
  <c r="S159" i="37"/>
  <c r="P159" i="37"/>
  <c r="T159" i="37"/>
  <c r="Q159" i="37"/>
  <c r="U159" i="37"/>
  <c r="O143" i="37"/>
  <c r="X143" i="37" s="1"/>
  <c r="S143" i="37"/>
  <c r="P143" i="37"/>
  <c r="T143" i="37"/>
  <c r="Q143" i="37"/>
  <c r="U143" i="37"/>
  <c r="P131" i="37"/>
  <c r="T131" i="37"/>
  <c r="Q131" i="37"/>
  <c r="U131" i="37"/>
  <c r="R131" i="37"/>
  <c r="V131" i="37"/>
  <c r="Q119" i="37"/>
  <c r="U119" i="37"/>
  <c r="R119" i="37"/>
  <c r="V119" i="37"/>
  <c r="O119" i="37"/>
  <c r="X119" i="37" s="1"/>
  <c r="S119" i="37"/>
  <c r="O111" i="37"/>
  <c r="X111" i="37" s="1"/>
  <c r="S111" i="37"/>
  <c r="P111" i="37"/>
  <c r="T111" i="37"/>
  <c r="Q111" i="37"/>
  <c r="U111" i="37"/>
  <c r="R107" i="37"/>
  <c r="V107" i="37"/>
  <c r="O107" i="37"/>
  <c r="X107" i="37" s="1"/>
  <c r="S107" i="37"/>
  <c r="P107" i="37"/>
  <c r="T107" i="37"/>
  <c r="R91" i="37"/>
  <c r="V91" i="37"/>
  <c r="O91" i="37"/>
  <c r="X91" i="37" s="1"/>
  <c r="S91" i="37"/>
  <c r="P91" i="37"/>
  <c r="T91" i="37"/>
  <c r="Q83" i="37"/>
  <c r="U83" i="37"/>
  <c r="S83" i="37"/>
  <c r="O83" i="37"/>
  <c r="X83" i="37" s="1"/>
  <c r="T83" i="37"/>
  <c r="P83" i="37"/>
  <c r="V83" i="37"/>
  <c r="O75" i="37"/>
  <c r="X75" i="37" s="1"/>
  <c r="S75" i="37"/>
  <c r="P75" i="37"/>
  <c r="T75" i="37"/>
  <c r="Q75" i="37"/>
  <c r="R75" i="37"/>
  <c r="U75" i="37"/>
  <c r="O59" i="37"/>
  <c r="X59" i="37" s="1"/>
  <c r="S59" i="37"/>
  <c r="P59" i="37"/>
  <c r="T59" i="37"/>
  <c r="U59" i="37"/>
  <c r="V59" i="37"/>
  <c r="Q59" i="37"/>
  <c r="P47" i="37"/>
  <c r="T47" i="37"/>
  <c r="Q47" i="37"/>
  <c r="U47" i="37"/>
  <c r="S47" i="37"/>
  <c r="V47" i="37"/>
  <c r="O47" i="37"/>
  <c r="X47" i="37" s="1"/>
  <c r="Q35" i="37"/>
  <c r="U35" i="37"/>
  <c r="R35" i="37"/>
  <c r="V35" i="37"/>
  <c r="P35" i="37"/>
  <c r="S35" i="37"/>
  <c r="T35" i="37"/>
  <c r="O27" i="37"/>
  <c r="X27" i="37" s="1"/>
  <c r="S27" i="37"/>
  <c r="P27" i="37"/>
  <c r="T27" i="37"/>
  <c r="U27" i="37"/>
  <c r="V27" i="37"/>
  <c r="Q27" i="37"/>
  <c r="R23" i="37"/>
  <c r="V23" i="37"/>
  <c r="O23" i="37"/>
  <c r="X23" i="37" s="1"/>
  <c r="S23" i="37"/>
  <c r="P23" i="37"/>
  <c r="Q23" i="37"/>
  <c r="T23" i="37"/>
  <c r="O11" i="37"/>
  <c r="X11" i="37" s="1"/>
  <c r="S11" i="37"/>
  <c r="P11" i="37"/>
  <c r="T11" i="37"/>
  <c r="Q11" i="37"/>
  <c r="R11" i="37"/>
  <c r="U11" i="37"/>
  <c r="T287" i="37"/>
  <c r="P287" i="37"/>
  <c r="T283" i="37"/>
  <c r="P283" i="37"/>
  <c r="T279" i="37"/>
  <c r="P279" i="37"/>
  <c r="T275" i="37"/>
  <c r="P275" i="37"/>
  <c r="T271" i="37"/>
  <c r="P271" i="37"/>
  <c r="T267" i="37"/>
  <c r="P267" i="37"/>
  <c r="T263" i="37"/>
  <c r="P263" i="37"/>
  <c r="T259" i="37"/>
  <c r="P259" i="37"/>
  <c r="T255" i="37"/>
  <c r="P255" i="37"/>
  <c r="T251" i="37"/>
  <c r="P251" i="37"/>
  <c r="T247" i="37"/>
  <c r="P247" i="37"/>
  <c r="T243" i="37"/>
  <c r="P243" i="37"/>
  <c r="T239" i="37"/>
  <c r="P239" i="37"/>
  <c r="T235" i="37"/>
  <c r="P235" i="37"/>
  <c r="T231" i="37"/>
  <c r="P231" i="37"/>
  <c r="T227" i="37"/>
  <c r="P227" i="37"/>
  <c r="T223" i="37"/>
  <c r="P223" i="37"/>
  <c r="T219" i="37"/>
  <c r="P219" i="37"/>
  <c r="T215" i="37"/>
  <c r="P215" i="37"/>
  <c r="T211" i="37"/>
  <c r="P211" i="37"/>
  <c r="T207" i="37"/>
  <c r="P207" i="37"/>
  <c r="T203" i="37"/>
  <c r="P203" i="37"/>
  <c r="T199" i="37"/>
  <c r="P199" i="37"/>
  <c r="T195" i="37"/>
  <c r="P195" i="37"/>
  <c r="T191" i="37"/>
  <c r="P191" i="37"/>
  <c r="U179" i="37"/>
  <c r="V159" i="37"/>
  <c r="U155" i="37"/>
  <c r="T151" i="37"/>
  <c r="R111" i="37"/>
  <c r="Q107" i="37"/>
  <c r="S99" i="37"/>
  <c r="U91" i="37"/>
  <c r="T87" i="37"/>
  <c r="R59" i="37"/>
  <c r="U23" i="37"/>
  <c r="R187" i="37"/>
  <c r="O187" i="37"/>
  <c r="X187" i="37" s="1"/>
  <c r="P187" i="37"/>
  <c r="T187" i="37"/>
  <c r="R171" i="37"/>
  <c r="V171" i="37"/>
  <c r="O171" i="37"/>
  <c r="X171" i="37" s="1"/>
  <c r="S171" i="37"/>
  <c r="P171" i="37"/>
  <c r="T171" i="37"/>
  <c r="P163" i="37"/>
  <c r="T163" i="37"/>
  <c r="Q163" i="37"/>
  <c r="U163" i="37"/>
  <c r="R163" i="37"/>
  <c r="V163" i="37"/>
  <c r="P147" i="37"/>
  <c r="T147" i="37"/>
  <c r="Q147" i="37"/>
  <c r="U147" i="37"/>
  <c r="R147" i="37"/>
  <c r="V147" i="37"/>
  <c r="Q135" i="37"/>
  <c r="U135" i="37"/>
  <c r="R135" i="37"/>
  <c r="V135" i="37"/>
  <c r="O135" i="37"/>
  <c r="X135" i="37" s="1"/>
  <c r="S135" i="37"/>
  <c r="R123" i="37"/>
  <c r="V123" i="37"/>
  <c r="O123" i="37"/>
  <c r="X123" i="37" s="1"/>
  <c r="S123" i="37"/>
  <c r="P123" i="37"/>
  <c r="T123" i="37"/>
  <c r="P115" i="37"/>
  <c r="T115" i="37"/>
  <c r="Q115" i="37"/>
  <c r="U115" i="37"/>
  <c r="R115" i="37"/>
  <c r="V115" i="37"/>
  <c r="O95" i="37"/>
  <c r="X95" i="37" s="1"/>
  <c r="S95" i="37"/>
  <c r="P95" i="37"/>
  <c r="T95" i="37"/>
  <c r="Q95" i="37"/>
  <c r="U95" i="37"/>
  <c r="P79" i="37"/>
  <c r="T79" i="37"/>
  <c r="Q79" i="37"/>
  <c r="U79" i="37"/>
  <c r="S79" i="37"/>
  <c r="V79" i="37"/>
  <c r="O79" i="37"/>
  <c r="X79" i="37" s="1"/>
  <c r="Q67" i="37"/>
  <c r="U67" i="37"/>
  <c r="R67" i="37"/>
  <c r="V67" i="37"/>
  <c r="P67" i="37"/>
  <c r="S67" i="37"/>
  <c r="T67" i="37"/>
  <c r="P63" i="37"/>
  <c r="T63" i="37"/>
  <c r="Q63" i="37"/>
  <c r="U63" i="37"/>
  <c r="O63" i="37"/>
  <c r="X63" i="37" s="1"/>
  <c r="R63" i="37"/>
  <c r="S63" i="37"/>
  <c r="Q51" i="37"/>
  <c r="U51" i="37"/>
  <c r="R51" i="37"/>
  <c r="V51" i="37"/>
  <c r="T51" i="37"/>
  <c r="O51" i="37"/>
  <c r="X51" i="37" s="1"/>
  <c r="P51" i="37"/>
  <c r="R39" i="37"/>
  <c r="V39" i="37"/>
  <c r="O39" i="37"/>
  <c r="X39" i="37" s="1"/>
  <c r="S39" i="37"/>
  <c r="T39" i="37"/>
  <c r="U39" i="37"/>
  <c r="P39" i="37"/>
  <c r="P31" i="37"/>
  <c r="T31" i="37"/>
  <c r="Q31" i="37"/>
  <c r="U31" i="37"/>
  <c r="O31" i="37"/>
  <c r="X31" i="37" s="1"/>
  <c r="R31" i="37"/>
  <c r="S31" i="37"/>
  <c r="Q19" i="37"/>
  <c r="U19" i="37"/>
  <c r="R19" i="37"/>
  <c r="V19" i="37"/>
  <c r="T19" i="37"/>
  <c r="O19" i="37"/>
  <c r="X19" i="37" s="1"/>
  <c r="P19" i="37"/>
  <c r="P15" i="37"/>
  <c r="T15" i="37"/>
  <c r="Q15" i="37"/>
  <c r="U15" i="37"/>
  <c r="S15" i="37"/>
  <c r="V15" i="37"/>
  <c r="O15" i="37"/>
  <c r="X15" i="37" s="1"/>
  <c r="S287" i="37"/>
  <c r="O287" i="37"/>
  <c r="X287" i="37" s="1"/>
  <c r="S283" i="37"/>
  <c r="O283" i="37"/>
  <c r="X283" i="37" s="1"/>
  <c r="S279" i="37"/>
  <c r="O279" i="37"/>
  <c r="X279" i="37" s="1"/>
  <c r="S275" i="37"/>
  <c r="O275" i="37"/>
  <c r="X275" i="37" s="1"/>
  <c r="S271" i="37"/>
  <c r="O271" i="37"/>
  <c r="X271" i="37" s="1"/>
  <c r="S267" i="37"/>
  <c r="O267" i="37"/>
  <c r="X267" i="37" s="1"/>
  <c r="S263" i="37"/>
  <c r="O263" i="37"/>
  <c r="X263" i="37" s="1"/>
  <c r="S259" i="37"/>
  <c r="O259" i="37"/>
  <c r="X259" i="37" s="1"/>
  <c r="S255" i="37"/>
  <c r="O255" i="37"/>
  <c r="X255" i="37" s="1"/>
  <c r="S251" i="37"/>
  <c r="O251" i="37"/>
  <c r="X251" i="37" s="1"/>
  <c r="S247" i="37"/>
  <c r="O247" i="37"/>
  <c r="X247" i="37" s="1"/>
  <c r="S243" i="37"/>
  <c r="O243" i="37"/>
  <c r="X243" i="37" s="1"/>
  <c r="S239" i="37"/>
  <c r="O239" i="37"/>
  <c r="X239" i="37" s="1"/>
  <c r="S235" i="37"/>
  <c r="O235" i="37"/>
  <c r="X235" i="37" s="1"/>
  <c r="S231" i="37"/>
  <c r="O231" i="37"/>
  <c r="X231" i="37" s="1"/>
  <c r="S227" i="37"/>
  <c r="O227" i="37"/>
  <c r="X227" i="37" s="1"/>
  <c r="S223" i="37"/>
  <c r="O223" i="37"/>
  <c r="X223" i="37" s="1"/>
  <c r="S219" i="37"/>
  <c r="O219" i="37"/>
  <c r="X219" i="37" s="1"/>
  <c r="S215" i="37"/>
  <c r="O215" i="37"/>
  <c r="X215" i="37" s="1"/>
  <c r="S211" i="37"/>
  <c r="O211" i="37"/>
  <c r="X211" i="37" s="1"/>
  <c r="S207" i="37"/>
  <c r="O207" i="37"/>
  <c r="X207" i="37" s="1"/>
  <c r="S203" i="37"/>
  <c r="O203" i="37"/>
  <c r="X203" i="37" s="1"/>
  <c r="S199" i="37"/>
  <c r="O199" i="37"/>
  <c r="X199" i="37" s="1"/>
  <c r="S195" i="37"/>
  <c r="O195" i="37"/>
  <c r="X195" i="37" s="1"/>
  <c r="S191" i="37"/>
  <c r="O191" i="37"/>
  <c r="X191" i="37" s="1"/>
  <c r="Q187" i="37"/>
  <c r="Q179" i="37"/>
  <c r="O163" i="37"/>
  <c r="X163" i="37" s="1"/>
  <c r="R159" i="37"/>
  <c r="S147" i="37"/>
  <c r="V143" i="37"/>
  <c r="T135" i="37"/>
  <c r="R95" i="37"/>
  <c r="Q91" i="37"/>
  <c r="R83" i="37"/>
  <c r="V63" i="37"/>
  <c r="R47" i="37"/>
  <c r="R27" i="37"/>
  <c r="V11" i="37"/>
  <c r="R183" i="37"/>
  <c r="V183" i="37"/>
  <c r="O183" i="37"/>
  <c r="X183" i="37" s="1"/>
  <c r="S183" i="37"/>
  <c r="P183" i="37"/>
  <c r="T183" i="37"/>
  <c r="R175" i="37"/>
  <c r="V175" i="37"/>
  <c r="O175" i="37"/>
  <c r="X175" i="37" s="1"/>
  <c r="S175" i="37"/>
  <c r="P175" i="37"/>
  <c r="T175" i="37"/>
  <c r="Q167" i="37"/>
  <c r="U167" i="37"/>
  <c r="R167" i="37"/>
  <c r="V167" i="37"/>
  <c r="O167" i="37"/>
  <c r="X167" i="37" s="1"/>
  <c r="S167" i="37"/>
  <c r="R155" i="37"/>
  <c r="V155" i="37"/>
  <c r="O155" i="37"/>
  <c r="X155" i="37" s="1"/>
  <c r="S155" i="37"/>
  <c r="P155" i="37"/>
  <c r="T155" i="37"/>
  <c r="Q151" i="37"/>
  <c r="U151" i="37"/>
  <c r="R151" i="37"/>
  <c r="V151" i="37"/>
  <c r="O151" i="37"/>
  <c r="X151" i="37" s="1"/>
  <c r="S151" i="37"/>
  <c r="R139" i="37"/>
  <c r="V139" i="37"/>
  <c r="O139" i="37"/>
  <c r="X139" i="37" s="1"/>
  <c r="S139" i="37"/>
  <c r="P139" i="37"/>
  <c r="T139" i="37"/>
  <c r="O127" i="37"/>
  <c r="X127" i="37" s="1"/>
  <c r="S127" i="37"/>
  <c r="P127" i="37"/>
  <c r="T127" i="37"/>
  <c r="Q127" i="37"/>
  <c r="U127" i="37"/>
  <c r="Q103" i="37"/>
  <c r="U103" i="37"/>
  <c r="R103" i="37"/>
  <c r="V103" i="37"/>
  <c r="O103" i="37"/>
  <c r="X103" i="37" s="1"/>
  <c r="S103" i="37"/>
  <c r="P99" i="37"/>
  <c r="T99" i="37"/>
  <c r="Q99" i="37"/>
  <c r="U99" i="37"/>
  <c r="R99" i="37"/>
  <c r="V99" i="37"/>
  <c r="Q87" i="37"/>
  <c r="U87" i="37"/>
  <c r="R87" i="37"/>
  <c r="V87" i="37"/>
  <c r="O87" i="37"/>
  <c r="X87" i="37" s="1"/>
  <c r="S87" i="37"/>
  <c r="R71" i="37"/>
  <c r="V71" i="37"/>
  <c r="O71" i="37"/>
  <c r="X71" i="37" s="1"/>
  <c r="S71" i="37"/>
  <c r="T71" i="37"/>
  <c r="U71" i="37"/>
  <c r="P71" i="37"/>
  <c r="R55" i="37"/>
  <c r="V55" i="37"/>
  <c r="O55" i="37"/>
  <c r="X55" i="37" s="1"/>
  <c r="S55" i="37"/>
  <c r="P55" i="37"/>
  <c r="Q55" i="37"/>
  <c r="T55" i="37"/>
  <c r="O43" i="37"/>
  <c r="X43" i="37" s="1"/>
  <c r="S43" i="37"/>
  <c r="P43" i="37"/>
  <c r="T43" i="37"/>
  <c r="Q43" i="37"/>
  <c r="R43" i="37"/>
  <c r="U43" i="37"/>
  <c r="R7" i="37"/>
  <c r="V7" i="37"/>
  <c r="O7" i="37"/>
  <c r="X7" i="37" s="1"/>
  <c r="S7" i="37"/>
  <c r="T7" i="37"/>
  <c r="U7" i="37"/>
  <c r="P7" i="37"/>
  <c r="V287" i="37"/>
  <c r="V283" i="37"/>
  <c r="V279" i="37"/>
  <c r="V275" i="37"/>
  <c r="V271" i="37"/>
  <c r="V267" i="37"/>
  <c r="V263" i="37"/>
  <c r="V259" i="37"/>
  <c r="V255" i="37"/>
  <c r="V251" i="37"/>
  <c r="V247" i="37"/>
  <c r="V243" i="37"/>
  <c r="V239" i="37"/>
  <c r="V235" i="37"/>
  <c r="V231" i="37"/>
  <c r="V227" i="37"/>
  <c r="V223" i="37"/>
  <c r="V219" i="37"/>
  <c r="V215" i="37"/>
  <c r="V211" i="37"/>
  <c r="V207" i="37"/>
  <c r="V203" i="37"/>
  <c r="V199" i="37"/>
  <c r="V195" i="37"/>
  <c r="V191" i="37"/>
  <c r="V187" i="37"/>
  <c r="U183" i="37"/>
  <c r="U175" i="37"/>
  <c r="O147" i="37"/>
  <c r="X147" i="37" s="1"/>
  <c r="R143" i="37"/>
  <c r="Q139" i="37"/>
  <c r="P135" i="37"/>
  <c r="S131" i="37"/>
  <c r="V127" i="37"/>
  <c r="U123" i="37"/>
  <c r="T119" i="37"/>
  <c r="Q71" i="37"/>
  <c r="O67" i="37"/>
  <c r="X67" i="37" s="1"/>
  <c r="S51" i="37"/>
  <c r="V31" i="37"/>
  <c r="R15" i="37"/>
  <c r="R80" i="37"/>
  <c r="V80" i="37"/>
  <c r="O80" i="37"/>
  <c r="X80" i="37" s="1"/>
  <c r="S80" i="37"/>
  <c r="Q76" i="37"/>
  <c r="U76" i="37"/>
  <c r="R76" i="37"/>
  <c r="V76" i="37"/>
  <c r="P72" i="37"/>
  <c r="T72" i="37"/>
  <c r="Q72" i="37"/>
  <c r="U72" i="37"/>
  <c r="O68" i="37"/>
  <c r="X68" i="37" s="1"/>
  <c r="S68" i="37"/>
  <c r="P68" i="37"/>
  <c r="T68" i="37"/>
  <c r="R64" i="37"/>
  <c r="V64" i="37"/>
  <c r="O64" i="37"/>
  <c r="X64" i="37" s="1"/>
  <c r="S64" i="37"/>
  <c r="Q60" i="37"/>
  <c r="U60" i="37"/>
  <c r="R60" i="37"/>
  <c r="V60" i="37"/>
  <c r="P56" i="37"/>
  <c r="T56" i="37"/>
  <c r="Q56" i="37"/>
  <c r="U56" i="37"/>
  <c r="O52" i="37"/>
  <c r="X52" i="37" s="1"/>
  <c r="S52" i="37"/>
  <c r="P52" i="37"/>
  <c r="T52" i="37"/>
  <c r="R48" i="37"/>
  <c r="V48" i="37"/>
  <c r="O48" i="37"/>
  <c r="X48" i="37" s="1"/>
  <c r="S48" i="37"/>
  <c r="Q44" i="37"/>
  <c r="U44" i="37"/>
  <c r="R44" i="37"/>
  <c r="V44" i="37"/>
  <c r="P40" i="37"/>
  <c r="T40" i="37"/>
  <c r="Q40" i="37"/>
  <c r="U40" i="37"/>
  <c r="O36" i="37"/>
  <c r="X36" i="37" s="1"/>
  <c r="S36" i="37"/>
  <c r="P36" i="37"/>
  <c r="T36" i="37"/>
  <c r="R32" i="37"/>
  <c r="V32" i="37"/>
  <c r="O32" i="37"/>
  <c r="X32" i="37" s="1"/>
  <c r="S32" i="37"/>
  <c r="Q28" i="37"/>
  <c r="U28" i="37"/>
  <c r="R28" i="37"/>
  <c r="V28" i="37"/>
  <c r="P24" i="37"/>
  <c r="T24" i="37"/>
  <c r="Q24" i="37"/>
  <c r="U24" i="37"/>
  <c r="O20" i="37"/>
  <c r="X20" i="37" s="1"/>
  <c r="S20" i="37"/>
  <c r="P20" i="37"/>
  <c r="T20" i="37"/>
  <c r="R16" i="37"/>
  <c r="V16" i="37"/>
  <c r="O16" i="37"/>
  <c r="X16" i="37" s="1"/>
  <c r="S16" i="37"/>
  <c r="Q12" i="37"/>
  <c r="U12" i="37"/>
  <c r="R12" i="37"/>
  <c r="V12" i="37"/>
  <c r="P8" i="37"/>
  <c r="T8" i="37"/>
  <c r="Q8" i="37"/>
  <c r="U8" i="37"/>
  <c r="O4" i="37"/>
  <c r="X4" i="37" s="1"/>
  <c r="S4" i="37"/>
  <c r="P4" i="37"/>
  <c r="T4" i="37"/>
  <c r="O6" i="38"/>
  <c r="Q6" i="38" s="1"/>
  <c r="Z6" i="38" s="1"/>
  <c r="P6" i="38"/>
  <c r="Y6" i="38" s="1"/>
  <c r="S6" i="38"/>
  <c r="T6" i="38"/>
  <c r="U6" i="38"/>
  <c r="V6" i="38"/>
  <c r="W6" i="38"/>
  <c r="X6" i="38"/>
  <c r="O7" i="38"/>
  <c r="Q7" i="38" s="1"/>
  <c r="Z7" i="38" s="1"/>
  <c r="P7" i="38"/>
  <c r="Y7" i="38" s="1"/>
  <c r="S7" i="38"/>
  <c r="T7" i="38"/>
  <c r="U7" i="38"/>
  <c r="V7" i="38"/>
  <c r="W7" i="38"/>
  <c r="X7" i="38"/>
  <c r="O8" i="38"/>
  <c r="Q8" i="38" s="1"/>
  <c r="Z8" i="38" s="1"/>
  <c r="P8" i="38"/>
  <c r="Y8" i="38" s="1"/>
  <c r="S8" i="38"/>
  <c r="T8" i="38"/>
  <c r="W8" i="38"/>
  <c r="X8" i="38"/>
  <c r="O9" i="38"/>
  <c r="Q9" i="38" s="1"/>
  <c r="Z9" i="38" s="1"/>
  <c r="P9" i="38"/>
  <c r="Y9" i="38" s="1"/>
  <c r="S9" i="38"/>
  <c r="T9" i="38"/>
  <c r="W9" i="38"/>
  <c r="X9" i="38"/>
  <c r="O10" i="38"/>
  <c r="Q10" i="38" s="1"/>
  <c r="Z10" i="38" s="1"/>
  <c r="P10" i="38"/>
  <c r="Y10" i="38" s="1"/>
  <c r="S10" i="38"/>
  <c r="T10" i="38"/>
  <c r="W10" i="38"/>
  <c r="X10" i="38"/>
  <c r="O11" i="38"/>
  <c r="Q11" i="38" s="1"/>
  <c r="Z11" i="38" s="1"/>
  <c r="P11" i="38"/>
  <c r="Y11" i="38" s="1"/>
  <c r="S11" i="38"/>
  <c r="T11" i="38"/>
  <c r="U11" i="38"/>
  <c r="V11" i="38"/>
  <c r="W11" i="38"/>
  <c r="X11" i="38"/>
  <c r="O12" i="38"/>
  <c r="Q12" i="38" s="1"/>
  <c r="Z12" i="38" s="1"/>
  <c r="P12" i="38"/>
  <c r="Y12" i="38" s="1"/>
  <c r="S12" i="38"/>
  <c r="T12" i="38"/>
  <c r="U12" i="38"/>
  <c r="V12" i="38"/>
  <c r="W12" i="38"/>
  <c r="X12" i="38"/>
  <c r="O13" i="38"/>
  <c r="P13" i="38"/>
  <c r="Y13" i="38" s="1"/>
  <c r="Q13" i="38"/>
  <c r="R13" i="38"/>
  <c r="S13" i="38"/>
  <c r="T13" i="38"/>
  <c r="U13" i="38"/>
  <c r="V13" i="38"/>
  <c r="W13" i="38"/>
  <c r="X13" i="38"/>
  <c r="Z13" i="38"/>
  <c r="O14" i="38"/>
  <c r="P14" i="38"/>
  <c r="Y14" i="38" s="1"/>
  <c r="Q14" i="38"/>
  <c r="R14" i="38"/>
  <c r="S14" i="38"/>
  <c r="T14" i="38"/>
  <c r="U14" i="38"/>
  <c r="V14" i="38"/>
  <c r="W14" i="38"/>
  <c r="X14" i="38"/>
  <c r="Z14" i="38"/>
  <c r="O15" i="38"/>
  <c r="P15" i="38"/>
  <c r="Y15" i="38" s="1"/>
  <c r="Q15" i="38"/>
  <c r="R15" i="38"/>
  <c r="S15" i="38"/>
  <c r="T15" i="38"/>
  <c r="U15" i="38"/>
  <c r="V15" i="38"/>
  <c r="W15" i="38"/>
  <c r="X15" i="38"/>
  <c r="Z15" i="38"/>
  <c r="O16" i="38"/>
  <c r="P16" i="38"/>
  <c r="Y16" i="38" s="1"/>
  <c r="Q16" i="38"/>
  <c r="R16" i="38"/>
  <c r="S16" i="38"/>
  <c r="T16" i="38"/>
  <c r="U16" i="38"/>
  <c r="V16" i="38"/>
  <c r="W16" i="38"/>
  <c r="X16" i="38"/>
  <c r="Z16" i="38"/>
  <c r="O17" i="38"/>
  <c r="P17" i="38"/>
  <c r="Y17" i="38" s="1"/>
  <c r="Q17" i="38"/>
  <c r="R17" i="38"/>
  <c r="S17" i="38"/>
  <c r="T17" i="38"/>
  <c r="U17" i="38"/>
  <c r="V17" i="38"/>
  <c r="W17" i="38"/>
  <c r="X17" i="38"/>
  <c r="Z17" i="38"/>
  <c r="O18" i="38"/>
  <c r="P18" i="38"/>
  <c r="Y18" i="38" s="1"/>
  <c r="Q18" i="38"/>
  <c r="R18" i="38"/>
  <c r="S18" i="38"/>
  <c r="T18" i="38"/>
  <c r="U18" i="38"/>
  <c r="V18" i="38"/>
  <c r="W18" i="38"/>
  <c r="X18" i="38"/>
  <c r="Z18" i="38"/>
  <c r="O19" i="38"/>
  <c r="P19" i="38"/>
  <c r="Y19" i="38" s="1"/>
  <c r="Q19" i="38"/>
  <c r="R19" i="38"/>
  <c r="S19" i="38"/>
  <c r="T19" i="38"/>
  <c r="U19" i="38"/>
  <c r="V19" i="38"/>
  <c r="W19" i="38"/>
  <c r="X19" i="38"/>
  <c r="Z19" i="38"/>
  <c r="O20" i="38"/>
  <c r="P20" i="38"/>
  <c r="Y20" i="38" s="1"/>
  <c r="Q20" i="38"/>
  <c r="R20" i="38"/>
  <c r="S20" i="38"/>
  <c r="T20" i="38"/>
  <c r="U20" i="38"/>
  <c r="V20" i="38"/>
  <c r="W20" i="38"/>
  <c r="X20" i="38"/>
  <c r="Z20" i="38"/>
  <c r="O21" i="38"/>
  <c r="P21" i="38"/>
  <c r="Y21" i="38" s="1"/>
  <c r="Q21" i="38"/>
  <c r="R21" i="38"/>
  <c r="S21" i="38"/>
  <c r="T21" i="38"/>
  <c r="U21" i="38"/>
  <c r="V21" i="38"/>
  <c r="W21" i="38"/>
  <c r="X21" i="38"/>
  <c r="Z21" i="38"/>
  <c r="O22" i="38"/>
  <c r="P22" i="38"/>
  <c r="Y22" i="38" s="1"/>
  <c r="Q22" i="38"/>
  <c r="R22" i="38"/>
  <c r="S22" i="38"/>
  <c r="T22" i="38"/>
  <c r="U22" i="38"/>
  <c r="V22" i="38"/>
  <c r="W22" i="38"/>
  <c r="X22" i="38"/>
  <c r="Z22" i="38"/>
  <c r="O23" i="38"/>
  <c r="P23" i="38"/>
  <c r="Y23" i="38" s="1"/>
  <c r="Q23" i="38"/>
  <c r="R23" i="38"/>
  <c r="S23" i="38"/>
  <c r="T23" i="38"/>
  <c r="U23" i="38"/>
  <c r="V23" i="38"/>
  <c r="W23" i="38"/>
  <c r="X23" i="38"/>
  <c r="Z23" i="38"/>
  <c r="O24" i="38"/>
  <c r="P24" i="38"/>
  <c r="Y24" i="38" s="1"/>
  <c r="Q24" i="38"/>
  <c r="R24" i="38"/>
  <c r="S24" i="38"/>
  <c r="T24" i="38"/>
  <c r="U24" i="38"/>
  <c r="V24" i="38"/>
  <c r="W24" i="38"/>
  <c r="X24" i="38"/>
  <c r="Z24" i="38"/>
  <c r="O25" i="38"/>
  <c r="P25" i="38"/>
  <c r="Y25" i="38" s="1"/>
  <c r="Q25" i="38"/>
  <c r="R25" i="38"/>
  <c r="S25" i="38"/>
  <c r="T25" i="38"/>
  <c r="U25" i="38"/>
  <c r="V25" i="38"/>
  <c r="W25" i="38"/>
  <c r="X25" i="38"/>
  <c r="Z25" i="38"/>
  <c r="O26" i="38"/>
  <c r="P26" i="38"/>
  <c r="Y26" i="38" s="1"/>
  <c r="Q26" i="38"/>
  <c r="R26" i="38"/>
  <c r="S26" i="38"/>
  <c r="T26" i="38"/>
  <c r="U26" i="38"/>
  <c r="V26" i="38"/>
  <c r="W26" i="38"/>
  <c r="X26" i="38"/>
  <c r="Z26" i="38"/>
  <c r="O27" i="38"/>
  <c r="P27" i="38"/>
  <c r="Y27" i="38" s="1"/>
  <c r="Q27" i="38"/>
  <c r="R27" i="38"/>
  <c r="S27" i="38"/>
  <c r="T27" i="38"/>
  <c r="U27" i="38"/>
  <c r="V27" i="38"/>
  <c r="W27" i="38"/>
  <c r="X27" i="38"/>
  <c r="Z27" i="38"/>
  <c r="O28" i="38"/>
  <c r="P28" i="38"/>
  <c r="Y28" i="38" s="1"/>
  <c r="Q28" i="38"/>
  <c r="R28" i="38"/>
  <c r="S28" i="38"/>
  <c r="T28" i="38"/>
  <c r="U28" i="38"/>
  <c r="V28" i="38"/>
  <c r="W28" i="38"/>
  <c r="X28" i="38"/>
  <c r="Z28" i="38"/>
  <c r="O29" i="38"/>
  <c r="P29" i="38"/>
  <c r="Y29" i="38" s="1"/>
  <c r="Q29" i="38"/>
  <c r="R29" i="38"/>
  <c r="S29" i="38"/>
  <c r="T29" i="38"/>
  <c r="U29" i="38"/>
  <c r="V29" i="38"/>
  <c r="W29" i="38"/>
  <c r="X29" i="38"/>
  <c r="Z29" i="38"/>
  <c r="O30" i="38"/>
  <c r="P30" i="38"/>
  <c r="Y30" i="38" s="1"/>
  <c r="Q30" i="38"/>
  <c r="R30" i="38"/>
  <c r="S30" i="38"/>
  <c r="T30" i="38"/>
  <c r="U30" i="38"/>
  <c r="V30" i="38"/>
  <c r="W30" i="38"/>
  <c r="X30" i="38"/>
  <c r="Z30" i="38"/>
  <c r="O31" i="38"/>
  <c r="P31" i="38"/>
  <c r="Y31" i="38" s="1"/>
  <c r="Q31" i="38"/>
  <c r="R31" i="38"/>
  <c r="S31" i="38"/>
  <c r="T31" i="38"/>
  <c r="U31" i="38"/>
  <c r="V31" i="38"/>
  <c r="W31" i="38"/>
  <c r="X31" i="38"/>
  <c r="Z31" i="38"/>
  <c r="O32" i="38"/>
  <c r="P32" i="38"/>
  <c r="Y32" i="38" s="1"/>
  <c r="Q32" i="38"/>
  <c r="R32" i="38"/>
  <c r="S32" i="38"/>
  <c r="T32" i="38"/>
  <c r="U32" i="38"/>
  <c r="V32" i="38"/>
  <c r="W32" i="38"/>
  <c r="X32" i="38"/>
  <c r="Z32" i="38"/>
  <c r="O33" i="38"/>
  <c r="P33" i="38"/>
  <c r="Y33" i="38" s="1"/>
  <c r="Q33" i="38"/>
  <c r="R33" i="38"/>
  <c r="S33" i="38"/>
  <c r="T33" i="38"/>
  <c r="U33" i="38"/>
  <c r="V33" i="38"/>
  <c r="W33" i="38"/>
  <c r="X33" i="38"/>
  <c r="Z33" i="38"/>
  <c r="O34" i="38"/>
  <c r="P34" i="38"/>
  <c r="Y34" i="38" s="1"/>
  <c r="Q34" i="38"/>
  <c r="R34" i="38"/>
  <c r="S34" i="38"/>
  <c r="T34" i="38"/>
  <c r="U34" i="38"/>
  <c r="V34" i="38"/>
  <c r="W34" i="38"/>
  <c r="X34" i="38"/>
  <c r="Z34" i="38"/>
  <c r="O35" i="38"/>
  <c r="P35" i="38"/>
  <c r="Y35" i="38" s="1"/>
  <c r="Q35" i="38"/>
  <c r="R35" i="38"/>
  <c r="S35" i="38"/>
  <c r="T35" i="38"/>
  <c r="U35" i="38"/>
  <c r="V35" i="38"/>
  <c r="W35" i="38"/>
  <c r="X35" i="38"/>
  <c r="Z35" i="38"/>
  <c r="O36" i="38"/>
  <c r="P36" i="38"/>
  <c r="Y36" i="38" s="1"/>
  <c r="Q36" i="38"/>
  <c r="R36" i="38"/>
  <c r="S36" i="38"/>
  <c r="T36" i="38"/>
  <c r="U36" i="38"/>
  <c r="V36" i="38"/>
  <c r="W36" i="38"/>
  <c r="X36" i="38"/>
  <c r="Z36" i="38"/>
  <c r="O37" i="38"/>
  <c r="P37" i="38"/>
  <c r="Y37" i="38" s="1"/>
  <c r="Q37" i="38"/>
  <c r="R37" i="38"/>
  <c r="S37" i="38"/>
  <c r="T37" i="38"/>
  <c r="U37" i="38"/>
  <c r="V37" i="38"/>
  <c r="W37" i="38"/>
  <c r="X37" i="38"/>
  <c r="Z37" i="38"/>
  <c r="O38" i="38"/>
  <c r="P38" i="38"/>
  <c r="Y38" i="38" s="1"/>
  <c r="Q38" i="38"/>
  <c r="R38" i="38"/>
  <c r="S38" i="38"/>
  <c r="T38" i="38"/>
  <c r="U38" i="38"/>
  <c r="V38" i="38"/>
  <c r="W38" i="38"/>
  <c r="X38" i="38"/>
  <c r="Z38" i="38"/>
  <c r="O39" i="38"/>
  <c r="P39" i="38"/>
  <c r="Y39" i="38" s="1"/>
  <c r="Q39" i="38"/>
  <c r="R39" i="38"/>
  <c r="S39" i="38"/>
  <c r="T39" i="38"/>
  <c r="U39" i="38"/>
  <c r="V39" i="38"/>
  <c r="W39" i="38"/>
  <c r="X39" i="38"/>
  <c r="Z39" i="38"/>
  <c r="O40" i="38"/>
  <c r="P40" i="38"/>
  <c r="Y40" i="38" s="1"/>
  <c r="Q40" i="38"/>
  <c r="R40" i="38"/>
  <c r="S40" i="38"/>
  <c r="T40" i="38"/>
  <c r="U40" i="38"/>
  <c r="V40" i="38"/>
  <c r="W40" i="38"/>
  <c r="X40" i="38"/>
  <c r="Z40" i="38"/>
  <c r="O41" i="38"/>
  <c r="P41" i="38"/>
  <c r="Y41" i="38" s="1"/>
  <c r="Q41" i="38"/>
  <c r="R41" i="38"/>
  <c r="S41" i="38"/>
  <c r="T41" i="38"/>
  <c r="U41" i="38"/>
  <c r="V41" i="38"/>
  <c r="W41" i="38"/>
  <c r="X41" i="38"/>
  <c r="Z41" i="38"/>
  <c r="O42" i="38"/>
  <c r="P42" i="38"/>
  <c r="Y42" i="38" s="1"/>
  <c r="Q42" i="38"/>
  <c r="R42" i="38"/>
  <c r="S42" i="38"/>
  <c r="T42" i="38"/>
  <c r="U42" i="38"/>
  <c r="V42" i="38"/>
  <c r="W42" i="38"/>
  <c r="X42" i="38"/>
  <c r="Z42" i="38"/>
  <c r="O43" i="38"/>
  <c r="P43" i="38"/>
  <c r="Y43" i="38" s="1"/>
  <c r="Q43" i="38"/>
  <c r="R43" i="38"/>
  <c r="S43" i="38"/>
  <c r="T43" i="38"/>
  <c r="U43" i="38"/>
  <c r="V43" i="38"/>
  <c r="W43" i="38"/>
  <c r="X43" i="38"/>
  <c r="Z43" i="38"/>
  <c r="O44" i="38"/>
  <c r="P44" i="38"/>
  <c r="Y44" i="38" s="1"/>
  <c r="Q44" i="38"/>
  <c r="R44" i="38"/>
  <c r="S44" i="38"/>
  <c r="T44" i="38"/>
  <c r="U44" i="38"/>
  <c r="V44" i="38"/>
  <c r="W44" i="38"/>
  <c r="X44" i="38"/>
  <c r="Z44" i="38"/>
  <c r="O45" i="38"/>
  <c r="P45" i="38"/>
  <c r="Y45" i="38" s="1"/>
  <c r="Q45" i="38"/>
  <c r="R45" i="38"/>
  <c r="S45" i="38"/>
  <c r="T45" i="38"/>
  <c r="U45" i="38"/>
  <c r="V45" i="38"/>
  <c r="W45" i="38"/>
  <c r="X45" i="38"/>
  <c r="Z45" i="38"/>
  <c r="O46" i="38"/>
  <c r="P46" i="38"/>
  <c r="Y46" i="38" s="1"/>
  <c r="Q46" i="38"/>
  <c r="R46" i="38"/>
  <c r="S46" i="38"/>
  <c r="T46" i="38"/>
  <c r="U46" i="38"/>
  <c r="V46" i="38"/>
  <c r="W46" i="38"/>
  <c r="X46" i="38"/>
  <c r="Z46" i="38"/>
  <c r="O47" i="38"/>
  <c r="P47" i="38"/>
  <c r="Y47" i="38" s="1"/>
  <c r="Q47" i="38"/>
  <c r="R47" i="38"/>
  <c r="S47" i="38"/>
  <c r="T47" i="38"/>
  <c r="U47" i="38"/>
  <c r="V47" i="38"/>
  <c r="W47" i="38"/>
  <c r="X47" i="38"/>
  <c r="Z47" i="38"/>
  <c r="O48" i="38"/>
  <c r="P48" i="38"/>
  <c r="Y48" i="38" s="1"/>
  <c r="Q48" i="38"/>
  <c r="R48" i="38"/>
  <c r="S48" i="38"/>
  <c r="T48" i="38"/>
  <c r="U48" i="38"/>
  <c r="V48" i="38"/>
  <c r="W48" i="38"/>
  <c r="X48" i="38"/>
  <c r="Z48" i="38"/>
  <c r="O49" i="38"/>
  <c r="P49" i="38"/>
  <c r="Y49" i="38" s="1"/>
  <c r="Q49" i="38"/>
  <c r="R49" i="38"/>
  <c r="S49" i="38"/>
  <c r="T49" i="38"/>
  <c r="U49" i="38"/>
  <c r="V49" i="38"/>
  <c r="W49" i="38"/>
  <c r="X49" i="38"/>
  <c r="Z49" i="38"/>
  <c r="O50" i="38"/>
  <c r="P50" i="38"/>
  <c r="Y50" i="38" s="1"/>
  <c r="Q50" i="38"/>
  <c r="R50" i="38"/>
  <c r="S50" i="38"/>
  <c r="T50" i="38"/>
  <c r="U50" i="38"/>
  <c r="V50" i="38"/>
  <c r="W50" i="38"/>
  <c r="X50" i="38"/>
  <c r="Z50" i="38"/>
  <c r="O51" i="38"/>
  <c r="P51" i="38"/>
  <c r="Y51" i="38" s="1"/>
  <c r="Q51" i="38"/>
  <c r="R51" i="38"/>
  <c r="S51" i="38"/>
  <c r="T51" i="38"/>
  <c r="U51" i="38"/>
  <c r="V51" i="38"/>
  <c r="W51" i="38"/>
  <c r="X51" i="38"/>
  <c r="Z51" i="38"/>
  <c r="O52" i="38"/>
  <c r="P52" i="38"/>
  <c r="Y52" i="38" s="1"/>
  <c r="Q52" i="38"/>
  <c r="R52" i="38"/>
  <c r="S52" i="38"/>
  <c r="T52" i="38"/>
  <c r="U52" i="38"/>
  <c r="V52" i="38"/>
  <c r="W52" i="38"/>
  <c r="X52" i="38"/>
  <c r="Z52" i="38"/>
  <c r="O53" i="38"/>
  <c r="P53" i="38"/>
  <c r="Y53" i="38" s="1"/>
  <c r="Q53" i="38"/>
  <c r="R53" i="38"/>
  <c r="S53" i="38"/>
  <c r="T53" i="38"/>
  <c r="U53" i="38"/>
  <c r="V53" i="38"/>
  <c r="W53" i="38"/>
  <c r="X53" i="38"/>
  <c r="Z53" i="38"/>
  <c r="O54" i="38"/>
  <c r="P54" i="38"/>
  <c r="Y54" i="38" s="1"/>
  <c r="Q54" i="38"/>
  <c r="R54" i="38"/>
  <c r="S54" i="38"/>
  <c r="T54" i="38"/>
  <c r="U54" i="38"/>
  <c r="V54" i="38"/>
  <c r="W54" i="38"/>
  <c r="X54" i="38"/>
  <c r="Z54" i="38"/>
  <c r="O55" i="38"/>
  <c r="P55" i="38"/>
  <c r="Y55" i="38" s="1"/>
  <c r="Q55" i="38"/>
  <c r="R55" i="38"/>
  <c r="S55" i="38"/>
  <c r="T55" i="38"/>
  <c r="U55" i="38"/>
  <c r="V55" i="38"/>
  <c r="W55" i="38"/>
  <c r="X55" i="38"/>
  <c r="Z55" i="38"/>
  <c r="O56" i="38"/>
  <c r="P56" i="38"/>
  <c r="Y56" i="38" s="1"/>
  <c r="Q56" i="38"/>
  <c r="R56" i="38"/>
  <c r="S56" i="38"/>
  <c r="T56" i="38"/>
  <c r="U56" i="38"/>
  <c r="V56" i="38"/>
  <c r="W56" i="38"/>
  <c r="X56" i="38"/>
  <c r="Z56" i="38"/>
  <c r="O57" i="38"/>
  <c r="P57" i="38"/>
  <c r="Y57" i="38" s="1"/>
  <c r="Q57" i="38"/>
  <c r="R57" i="38"/>
  <c r="S57" i="38"/>
  <c r="T57" i="38"/>
  <c r="U57" i="38"/>
  <c r="V57" i="38"/>
  <c r="W57" i="38"/>
  <c r="X57" i="38"/>
  <c r="Z57" i="38"/>
  <c r="O58" i="38"/>
  <c r="P58" i="38"/>
  <c r="Y58" i="38" s="1"/>
  <c r="Q58" i="38"/>
  <c r="R58" i="38"/>
  <c r="S58" i="38"/>
  <c r="T58" i="38"/>
  <c r="U58" i="38"/>
  <c r="V58" i="38"/>
  <c r="W58" i="38"/>
  <c r="X58" i="38"/>
  <c r="Z58" i="38"/>
  <c r="O59" i="38"/>
  <c r="P59" i="38"/>
  <c r="Y59" i="38" s="1"/>
  <c r="Q59" i="38"/>
  <c r="R59" i="38"/>
  <c r="S59" i="38"/>
  <c r="T59" i="38"/>
  <c r="U59" i="38"/>
  <c r="V59" i="38"/>
  <c r="W59" i="38"/>
  <c r="X59" i="38"/>
  <c r="Z59" i="38"/>
  <c r="O60" i="38"/>
  <c r="P60" i="38"/>
  <c r="Y60" i="38" s="1"/>
  <c r="Q60" i="38"/>
  <c r="R60" i="38"/>
  <c r="S60" i="38"/>
  <c r="T60" i="38"/>
  <c r="U60" i="38"/>
  <c r="V60" i="38"/>
  <c r="W60" i="38"/>
  <c r="X60" i="38"/>
  <c r="Z60" i="38"/>
  <c r="O61" i="38"/>
  <c r="P61" i="38"/>
  <c r="Y61" i="38" s="1"/>
  <c r="Q61" i="38"/>
  <c r="R61" i="38"/>
  <c r="S61" i="38"/>
  <c r="T61" i="38"/>
  <c r="U61" i="38"/>
  <c r="V61" i="38"/>
  <c r="W61" i="38"/>
  <c r="X61" i="38"/>
  <c r="Z61" i="38"/>
  <c r="O62" i="38"/>
  <c r="P62" i="38"/>
  <c r="Y62" i="38" s="1"/>
  <c r="Q62" i="38"/>
  <c r="R62" i="38"/>
  <c r="S62" i="38"/>
  <c r="T62" i="38"/>
  <c r="U62" i="38"/>
  <c r="V62" i="38"/>
  <c r="W62" i="38"/>
  <c r="X62" i="38"/>
  <c r="Z62" i="38"/>
  <c r="O63" i="38"/>
  <c r="P63" i="38"/>
  <c r="Y63" i="38" s="1"/>
  <c r="Q63" i="38"/>
  <c r="R63" i="38"/>
  <c r="S63" i="38"/>
  <c r="T63" i="38"/>
  <c r="U63" i="38"/>
  <c r="V63" i="38"/>
  <c r="W63" i="38"/>
  <c r="X63" i="38"/>
  <c r="Z63" i="38"/>
  <c r="O64" i="38"/>
  <c r="P64" i="38"/>
  <c r="Y64" i="38" s="1"/>
  <c r="Q64" i="38"/>
  <c r="R64" i="38"/>
  <c r="S64" i="38"/>
  <c r="T64" i="38"/>
  <c r="U64" i="38"/>
  <c r="V64" i="38"/>
  <c r="W64" i="38"/>
  <c r="X64" i="38"/>
  <c r="Z64" i="38"/>
  <c r="O65" i="38"/>
  <c r="P65" i="38"/>
  <c r="Y65" i="38" s="1"/>
  <c r="Q65" i="38"/>
  <c r="R65" i="38"/>
  <c r="S65" i="38"/>
  <c r="T65" i="38"/>
  <c r="U65" i="38"/>
  <c r="V65" i="38"/>
  <c r="W65" i="38"/>
  <c r="X65" i="38"/>
  <c r="Z65" i="38"/>
  <c r="O66" i="38"/>
  <c r="P66" i="38"/>
  <c r="Y66" i="38" s="1"/>
  <c r="Q66" i="38"/>
  <c r="R66" i="38"/>
  <c r="S66" i="38"/>
  <c r="T66" i="38"/>
  <c r="U66" i="38"/>
  <c r="V66" i="38"/>
  <c r="W66" i="38"/>
  <c r="X66" i="38"/>
  <c r="Z66" i="38"/>
  <c r="O67" i="38"/>
  <c r="P67" i="38"/>
  <c r="Y67" i="38" s="1"/>
  <c r="Q67" i="38"/>
  <c r="R67" i="38"/>
  <c r="S67" i="38"/>
  <c r="T67" i="38"/>
  <c r="U67" i="38"/>
  <c r="V67" i="38"/>
  <c r="W67" i="38"/>
  <c r="X67" i="38"/>
  <c r="Z67" i="38"/>
  <c r="O68" i="38"/>
  <c r="P68" i="38"/>
  <c r="Y68" i="38" s="1"/>
  <c r="Q68" i="38"/>
  <c r="R68" i="38"/>
  <c r="S68" i="38"/>
  <c r="T68" i="38"/>
  <c r="U68" i="38"/>
  <c r="V68" i="38"/>
  <c r="W68" i="38"/>
  <c r="X68" i="38"/>
  <c r="Z68" i="38"/>
  <c r="O69" i="38"/>
  <c r="P69" i="38"/>
  <c r="Y69" i="38" s="1"/>
  <c r="Q69" i="38"/>
  <c r="R69" i="38"/>
  <c r="S69" i="38"/>
  <c r="T69" i="38"/>
  <c r="U69" i="38"/>
  <c r="V69" i="38"/>
  <c r="W69" i="38"/>
  <c r="X69" i="38"/>
  <c r="Z69" i="38"/>
  <c r="O70" i="38"/>
  <c r="P70" i="38"/>
  <c r="Y70" i="38" s="1"/>
  <c r="Q70" i="38"/>
  <c r="R70" i="38"/>
  <c r="S70" i="38"/>
  <c r="T70" i="38"/>
  <c r="U70" i="38"/>
  <c r="V70" i="38"/>
  <c r="W70" i="38"/>
  <c r="X70" i="38"/>
  <c r="Z70" i="38"/>
  <c r="O71" i="38"/>
  <c r="P71" i="38"/>
  <c r="Y71" i="38" s="1"/>
  <c r="Q71" i="38"/>
  <c r="R71" i="38"/>
  <c r="S71" i="38"/>
  <c r="T71" i="38"/>
  <c r="U71" i="38"/>
  <c r="V71" i="38"/>
  <c r="W71" i="38"/>
  <c r="X71" i="38"/>
  <c r="Z71" i="38"/>
  <c r="O72" i="38"/>
  <c r="P72" i="38"/>
  <c r="Y72" i="38" s="1"/>
  <c r="Q72" i="38"/>
  <c r="R72" i="38"/>
  <c r="S72" i="38"/>
  <c r="T72" i="38"/>
  <c r="U72" i="38"/>
  <c r="V72" i="38"/>
  <c r="W72" i="38"/>
  <c r="X72" i="38"/>
  <c r="Z72" i="38"/>
  <c r="O73" i="38"/>
  <c r="P73" i="38"/>
  <c r="Y73" i="38" s="1"/>
  <c r="Q73" i="38"/>
  <c r="R73" i="38"/>
  <c r="S73" i="38"/>
  <c r="T73" i="38"/>
  <c r="U73" i="38"/>
  <c r="V73" i="38"/>
  <c r="W73" i="38"/>
  <c r="X73" i="38"/>
  <c r="Z73" i="38"/>
  <c r="O74" i="38"/>
  <c r="P74" i="38"/>
  <c r="Y74" i="38" s="1"/>
  <c r="Q74" i="38"/>
  <c r="R74" i="38"/>
  <c r="S74" i="38"/>
  <c r="T74" i="38"/>
  <c r="U74" i="38"/>
  <c r="V74" i="38"/>
  <c r="W74" i="38"/>
  <c r="X74" i="38"/>
  <c r="Z74" i="38"/>
  <c r="O75" i="38"/>
  <c r="P75" i="38"/>
  <c r="Y75" i="38" s="1"/>
  <c r="Q75" i="38"/>
  <c r="R75" i="38"/>
  <c r="S75" i="38"/>
  <c r="T75" i="38"/>
  <c r="U75" i="38"/>
  <c r="V75" i="38"/>
  <c r="W75" i="38"/>
  <c r="X75" i="38"/>
  <c r="Z75" i="38"/>
  <c r="O76" i="38"/>
  <c r="P76" i="38"/>
  <c r="Y76" i="38" s="1"/>
  <c r="Q76" i="38"/>
  <c r="R76" i="38"/>
  <c r="S76" i="38"/>
  <c r="T76" i="38"/>
  <c r="U76" i="38"/>
  <c r="V76" i="38"/>
  <c r="W76" i="38"/>
  <c r="X76" i="38"/>
  <c r="Z76" i="38"/>
  <c r="O77" i="38"/>
  <c r="P77" i="38"/>
  <c r="Y77" i="38" s="1"/>
  <c r="Q77" i="38"/>
  <c r="R77" i="38"/>
  <c r="S77" i="38"/>
  <c r="T77" i="38"/>
  <c r="U77" i="38"/>
  <c r="V77" i="38"/>
  <c r="W77" i="38"/>
  <c r="X77" i="38"/>
  <c r="Z77" i="38"/>
  <c r="O78" i="38"/>
  <c r="P78" i="38"/>
  <c r="Y78" i="38" s="1"/>
  <c r="Q78" i="38"/>
  <c r="R78" i="38"/>
  <c r="S78" i="38"/>
  <c r="T78" i="38"/>
  <c r="U78" i="38"/>
  <c r="V78" i="38"/>
  <c r="W78" i="38"/>
  <c r="X78" i="38"/>
  <c r="Z78" i="38"/>
  <c r="O79" i="38"/>
  <c r="P79" i="38"/>
  <c r="Y79" i="38" s="1"/>
  <c r="Q79" i="38"/>
  <c r="R79" i="38"/>
  <c r="S79" i="38"/>
  <c r="T79" i="38"/>
  <c r="U79" i="38"/>
  <c r="V79" i="38"/>
  <c r="W79" i="38"/>
  <c r="X79" i="38"/>
  <c r="Z79" i="38"/>
  <c r="O80" i="38"/>
  <c r="P80" i="38"/>
  <c r="Y80" i="38" s="1"/>
  <c r="Q80" i="38"/>
  <c r="R80" i="38"/>
  <c r="S80" i="38"/>
  <c r="T80" i="38"/>
  <c r="U80" i="38"/>
  <c r="V80" i="38"/>
  <c r="W80" i="38"/>
  <c r="X80" i="38"/>
  <c r="Z80" i="38"/>
  <c r="O81" i="38"/>
  <c r="P81" i="38"/>
  <c r="Y81" i="38" s="1"/>
  <c r="Q81" i="38"/>
  <c r="R81" i="38"/>
  <c r="S81" i="38"/>
  <c r="T81" i="38"/>
  <c r="U81" i="38"/>
  <c r="V81" i="38"/>
  <c r="W81" i="38"/>
  <c r="X81" i="38"/>
  <c r="Z81" i="38"/>
  <c r="O82" i="38"/>
  <c r="P82" i="38"/>
  <c r="Y82" i="38" s="1"/>
  <c r="Q82" i="38"/>
  <c r="R82" i="38"/>
  <c r="S82" i="38"/>
  <c r="T82" i="38"/>
  <c r="U82" i="38"/>
  <c r="V82" i="38"/>
  <c r="W82" i="38"/>
  <c r="X82" i="38"/>
  <c r="Z82" i="38"/>
  <c r="O83" i="38"/>
  <c r="P83" i="38"/>
  <c r="Y83" i="38" s="1"/>
  <c r="Q83" i="38"/>
  <c r="R83" i="38"/>
  <c r="S83" i="38"/>
  <c r="T83" i="38"/>
  <c r="U83" i="38"/>
  <c r="V83" i="38"/>
  <c r="W83" i="38"/>
  <c r="X83" i="38"/>
  <c r="Z83" i="38"/>
  <c r="O84" i="38"/>
  <c r="P84" i="38"/>
  <c r="Y84" i="38" s="1"/>
  <c r="Q84" i="38"/>
  <c r="R84" i="38"/>
  <c r="S84" i="38"/>
  <c r="T84" i="38"/>
  <c r="U84" i="38"/>
  <c r="V84" i="38"/>
  <c r="W84" i="38"/>
  <c r="X84" i="38"/>
  <c r="Z84" i="38"/>
  <c r="O85" i="38"/>
  <c r="P85" i="38"/>
  <c r="Y85" i="38" s="1"/>
  <c r="Q85" i="38"/>
  <c r="R85" i="38"/>
  <c r="S85" i="38"/>
  <c r="T85" i="38"/>
  <c r="U85" i="38"/>
  <c r="V85" i="38"/>
  <c r="W85" i="38"/>
  <c r="X85" i="38"/>
  <c r="Z85" i="38"/>
  <c r="O86" i="38"/>
  <c r="P86" i="38"/>
  <c r="Y86" i="38" s="1"/>
  <c r="Q86" i="38"/>
  <c r="R86" i="38"/>
  <c r="S86" i="38"/>
  <c r="T86" i="38"/>
  <c r="U86" i="38"/>
  <c r="V86" i="38"/>
  <c r="W86" i="38"/>
  <c r="X86" i="38"/>
  <c r="Z86" i="38"/>
  <c r="O87" i="38"/>
  <c r="P87" i="38"/>
  <c r="Y87" i="38" s="1"/>
  <c r="Q87" i="38"/>
  <c r="R87" i="38"/>
  <c r="S87" i="38"/>
  <c r="T87" i="38"/>
  <c r="U87" i="38"/>
  <c r="V87" i="38"/>
  <c r="W87" i="38"/>
  <c r="X87" i="38"/>
  <c r="Z87" i="38"/>
  <c r="O88" i="38"/>
  <c r="P88" i="38"/>
  <c r="Y88" i="38" s="1"/>
  <c r="Q88" i="38"/>
  <c r="R88" i="38"/>
  <c r="S88" i="38"/>
  <c r="T88" i="38"/>
  <c r="U88" i="38"/>
  <c r="V88" i="38"/>
  <c r="W88" i="38"/>
  <c r="X88" i="38"/>
  <c r="Z88" i="38"/>
  <c r="O89" i="38"/>
  <c r="P89" i="38"/>
  <c r="Y89" i="38" s="1"/>
  <c r="Q89" i="38"/>
  <c r="R89" i="38"/>
  <c r="S89" i="38"/>
  <c r="T89" i="38"/>
  <c r="U89" i="38"/>
  <c r="V89" i="38"/>
  <c r="W89" i="38"/>
  <c r="X89" i="38"/>
  <c r="Z89" i="38"/>
  <c r="O90" i="38"/>
  <c r="P90" i="38"/>
  <c r="Y90" i="38" s="1"/>
  <c r="Q90" i="38"/>
  <c r="R90" i="38"/>
  <c r="S90" i="38"/>
  <c r="T90" i="38"/>
  <c r="U90" i="38"/>
  <c r="V90" i="38"/>
  <c r="W90" i="38"/>
  <c r="X90" i="38"/>
  <c r="Z90" i="38"/>
  <c r="O91" i="38"/>
  <c r="P91" i="38"/>
  <c r="Y91" i="38" s="1"/>
  <c r="Q91" i="38"/>
  <c r="R91" i="38"/>
  <c r="S91" i="38"/>
  <c r="T91" i="38"/>
  <c r="U91" i="38"/>
  <c r="V91" i="38"/>
  <c r="W91" i="38"/>
  <c r="X91" i="38"/>
  <c r="Z91" i="38"/>
  <c r="O92" i="38"/>
  <c r="P92" i="38"/>
  <c r="Y92" i="38" s="1"/>
  <c r="Q92" i="38"/>
  <c r="R92" i="38"/>
  <c r="S92" i="38"/>
  <c r="T92" i="38"/>
  <c r="U92" i="38"/>
  <c r="V92" i="38"/>
  <c r="W92" i="38"/>
  <c r="X92" i="38"/>
  <c r="Z92" i="38"/>
  <c r="O93" i="38"/>
  <c r="P93" i="38"/>
  <c r="Y93" i="38" s="1"/>
  <c r="Q93" i="38"/>
  <c r="R93" i="38"/>
  <c r="S93" i="38"/>
  <c r="T93" i="38"/>
  <c r="U93" i="38"/>
  <c r="V93" i="38"/>
  <c r="W93" i="38"/>
  <c r="X93" i="38"/>
  <c r="Z93" i="38"/>
  <c r="O94" i="38"/>
  <c r="P94" i="38"/>
  <c r="Y94" i="38" s="1"/>
  <c r="Q94" i="38"/>
  <c r="R94" i="38"/>
  <c r="S94" i="38"/>
  <c r="T94" i="38"/>
  <c r="U94" i="38"/>
  <c r="V94" i="38"/>
  <c r="W94" i="38"/>
  <c r="X94" i="38"/>
  <c r="Z94" i="38"/>
  <c r="O95" i="38"/>
  <c r="P95" i="38"/>
  <c r="Y95" i="38" s="1"/>
  <c r="Q95" i="38"/>
  <c r="R95" i="38"/>
  <c r="S95" i="38"/>
  <c r="T95" i="38"/>
  <c r="U95" i="38"/>
  <c r="V95" i="38"/>
  <c r="W95" i="38"/>
  <c r="X95" i="38"/>
  <c r="Z95" i="38"/>
  <c r="O96" i="38"/>
  <c r="P96" i="38"/>
  <c r="Y96" i="38" s="1"/>
  <c r="Q96" i="38"/>
  <c r="R96" i="38"/>
  <c r="S96" i="38"/>
  <c r="T96" i="38"/>
  <c r="U96" i="38"/>
  <c r="V96" i="38"/>
  <c r="W96" i="38"/>
  <c r="X96" i="38"/>
  <c r="Z96" i="38"/>
  <c r="O97" i="38"/>
  <c r="P97" i="38"/>
  <c r="Y97" i="38" s="1"/>
  <c r="Q97" i="38"/>
  <c r="R97" i="38"/>
  <c r="S97" i="38"/>
  <c r="T97" i="38"/>
  <c r="U97" i="38"/>
  <c r="V97" i="38"/>
  <c r="W97" i="38"/>
  <c r="X97" i="38"/>
  <c r="Z97" i="38"/>
  <c r="O98" i="38"/>
  <c r="P98" i="38"/>
  <c r="Y98" i="38" s="1"/>
  <c r="Q98" i="38"/>
  <c r="R98" i="38"/>
  <c r="S98" i="38"/>
  <c r="T98" i="38"/>
  <c r="U98" i="38"/>
  <c r="V98" i="38"/>
  <c r="W98" i="38"/>
  <c r="X98" i="38"/>
  <c r="Z98" i="38"/>
  <c r="O99" i="38"/>
  <c r="P99" i="38"/>
  <c r="Y99" i="38" s="1"/>
  <c r="Q99" i="38"/>
  <c r="R99" i="38"/>
  <c r="S99" i="38"/>
  <c r="T99" i="38"/>
  <c r="U99" i="38"/>
  <c r="V99" i="38"/>
  <c r="W99" i="38"/>
  <c r="X99" i="38"/>
  <c r="Z99" i="38"/>
  <c r="O100" i="38"/>
  <c r="P100" i="38"/>
  <c r="Y100" i="38" s="1"/>
  <c r="Q100" i="38"/>
  <c r="R100" i="38"/>
  <c r="S100" i="38"/>
  <c r="T100" i="38"/>
  <c r="U100" i="38"/>
  <c r="V100" i="38"/>
  <c r="W100" i="38"/>
  <c r="X100" i="38"/>
  <c r="Z100" i="38"/>
  <c r="O101" i="38"/>
  <c r="P101" i="38"/>
  <c r="Y101" i="38" s="1"/>
  <c r="Q101" i="38"/>
  <c r="R101" i="38"/>
  <c r="S101" i="38"/>
  <c r="T101" i="38"/>
  <c r="U101" i="38"/>
  <c r="V101" i="38"/>
  <c r="W101" i="38"/>
  <c r="X101" i="38"/>
  <c r="Z101" i="38"/>
  <c r="O102" i="38"/>
  <c r="P102" i="38"/>
  <c r="Y102" i="38" s="1"/>
  <c r="Q102" i="38"/>
  <c r="R102" i="38"/>
  <c r="S102" i="38"/>
  <c r="T102" i="38"/>
  <c r="U102" i="38"/>
  <c r="V102" i="38"/>
  <c r="W102" i="38"/>
  <c r="X102" i="38"/>
  <c r="Z102" i="38"/>
  <c r="O103" i="38"/>
  <c r="P103" i="38"/>
  <c r="Y103" i="38" s="1"/>
  <c r="Q103" i="38"/>
  <c r="R103" i="38"/>
  <c r="S103" i="38"/>
  <c r="T103" i="38"/>
  <c r="U103" i="38"/>
  <c r="V103" i="38"/>
  <c r="W103" i="38"/>
  <c r="X103" i="38"/>
  <c r="Z103" i="38"/>
  <c r="O104" i="38"/>
  <c r="P104" i="38"/>
  <c r="Y104" i="38" s="1"/>
  <c r="Q104" i="38"/>
  <c r="R104" i="38"/>
  <c r="S104" i="38"/>
  <c r="T104" i="38"/>
  <c r="U104" i="38"/>
  <c r="V104" i="38"/>
  <c r="W104" i="38"/>
  <c r="X104" i="38"/>
  <c r="Z104" i="38"/>
  <c r="O105" i="38"/>
  <c r="P105" i="38"/>
  <c r="Y105" i="38" s="1"/>
  <c r="Q105" i="38"/>
  <c r="R105" i="38"/>
  <c r="S105" i="38"/>
  <c r="T105" i="38"/>
  <c r="U105" i="38"/>
  <c r="V105" i="38"/>
  <c r="W105" i="38"/>
  <c r="X105" i="38"/>
  <c r="Z105" i="38"/>
  <c r="O106" i="38"/>
  <c r="P106" i="38"/>
  <c r="Y106" i="38" s="1"/>
  <c r="Q106" i="38"/>
  <c r="R106" i="38"/>
  <c r="S106" i="38"/>
  <c r="T106" i="38"/>
  <c r="U106" i="38"/>
  <c r="V106" i="38"/>
  <c r="W106" i="38"/>
  <c r="X106" i="38"/>
  <c r="Z106" i="38"/>
  <c r="O107" i="38"/>
  <c r="P107" i="38"/>
  <c r="Y107" i="38" s="1"/>
  <c r="Q107" i="38"/>
  <c r="R107" i="38"/>
  <c r="S107" i="38"/>
  <c r="T107" i="38"/>
  <c r="U107" i="38"/>
  <c r="V107" i="38"/>
  <c r="W107" i="38"/>
  <c r="X107" i="38"/>
  <c r="Z107" i="38"/>
  <c r="O108" i="38"/>
  <c r="S108" i="38" s="1"/>
  <c r="P108" i="38"/>
  <c r="Y108" i="38" s="1"/>
  <c r="T108" i="38"/>
  <c r="V108" i="38"/>
  <c r="O109" i="38"/>
  <c r="R109" i="38" s="1"/>
  <c r="T109" i="38"/>
  <c r="O110" i="38"/>
  <c r="P110" i="38"/>
  <c r="Y110" i="38" s="1"/>
  <c r="R110" i="38"/>
  <c r="S110" i="38"/>
  <c r="T110" i="38"/>
  <c r="V110" i="38"/>
  <c r="W110" i="38"/>
  <c r="X110" i="38"/>
  <c r="O111" i="38"/>
  <c r="P111" i="38"/>
  <c r="Y111" i="38" s="1"/>
  <c r="R111" i="38"/>
  <c r="T111" i="38"/>
  <c r="V111" i="38"/>
  <c r="W111" i="38"/>
  <c r="O112" i="38"/>
  <c r="S112" i="38" s="1"/>
  <c r="P112" i="38"/>
  <c r="Y112" i="38" s="1"/>
  <c r="T112" i="38"/>
  <c r="V112" i="38"/>
  <c r="O113" i="38"/>
  <c r="R113" i="38" s="1"/>
  <c r="T113" i="38"/>
  <c r="O114" i="38"/>
  <c r="P114" i="38"/>
  <c r="Y114" i="38" s="1"/>
  <c r="R114" i="38"/>
  <c r="S114" i="38"/>
  <c r="T114" i="38"/>
  <c r="V114" i="38"/>
  <c r="W114" i="38"/>
  <c r="X114" i="38"/>
  <c r="O115" i="38"/>
  <c r="P115" i="38"/>
  <c r="Y115" i="38" s="1"/>
  <c r="R115" i="38"/>
  <c r="T115" i="38"/>
  <c r="V115" i="38"/>
  <c r="W115" i="38"/>
  <c r="O116" i="38"/>
  <c r="S116" i="38" s="1"/>
  <c r="P116" i="38"/>
  <c r="Y116" i="38" s="1"/>
  <c r="T116" i="38"/>
  <c r="V116" i="38"/>
  <c r="O117" i="38"/>
  <c r="R117" i="38" s="1"/>
  <c r="T117" i="38"/>
  <c r="O118" i="38"/>
  <c r="P118" i="38"/>
  <c r="Y118" i="38" s="1"/>
  <c r="R118" i="38"/>
  <c r="S118" i="38"/>
  <c r="T118" i="38"/>
  <c r="V118" i="38"/>
  <c r="W118" i="38"/>
  <c r="X118" i="38"/>
  <c r="O119" i="38"/>
  <c r="P119" i="38"/>
  <c r="Y119" i="38" s="1"/>
  <c r="R119" i="38"/>
  <c r="T119" i="38"/>
  <c r="V119" i="38"/>
  <c r="W119" i="38"/>
  <c r="O120" i="38"/>
  <c r="S120" i="38" s="1"/>
  <c r="P120" i="38"/>
  <c r="Y120" i="38" s="1"/>
  <c r="T120" i="38"/>
  <c r="V120" i="38"/>
  <c r="O121" i="38"/>
  <c r="T121" i="38"/>
  <c r="O122" i="38"/>
  <c r="P122" i="38"/>
  <c r="Y122" i="38" s="1"/>
  <c r="R122" i="38"/>
  <c r="S122" i="38"/>
  <c r="T122" i="38"/>
  <c r="V122" i="38"/>
  <c r="W122" i="38"/>
  <c r="X122" i="38"/>
  <c r="O123" i="38"/>
  <c r="P123" i="38"/>
  <c r="Y123" i="38" s="1"/>
  <c r="R123" i="38"/>
  <c r="T123" i="38"/>
  <c r="V123" i="38"/>
  <c r="W123" i="38"/>
  <c r="O124" i="38"/>
  <c r="P124" i="38"/>
  <c r="Y124" i="38" s="1"/>
  <c r="V124" i="38"/>
  <c r="O125" i="38"/>
  <c r="R125" i="38" s="1"/>
  <c r="O126" i="38"/>
  <c r="P126" i="38"/>
  <c r="Y126" i="38" s="1"/>
  <c r="R126" i="38"/>
  <c r="S126" i="38"/>
  <c r="T126" i="38"/>
  <c r="V126" i="38"/>
  <c r="W126" i="38"/>
  <c r="X126" i="38"/>
  <c r="O127" i="38"/>
  <c r="Q127" i="38" s="1"/>
  <c r="P127" i="38"/>
  <c r="R127" i="38"/>
  <c r="T127" i="38"/>
  <c r="U127" i="38"/>
  <c r="V127" i="38"/>
  <c r="X127" i="38"/>
  <c r="Y127" i="38"/>
  <c r="Z127" i="38"/>
  <c r="O128" i="38"/>
  <c r="P128" i="38"/>
  <c r="Q128" i="38"/>
  <c r="R128" i="38"/>
  <c r="S128" i="38"/>
  <c r="T128" i="38"/>
  <c r="U128" i="38"/>
  <c r="V128" i="38"/>
  <c r="W128" i="38"/>
  <c r="X128" i="38"/>
  <c r="Y128" i="38"/>
  <c r="Z128" i="38"/>
  <c r="O129" i="38"/>
  <c r="P129" i="38"/>
  <c r="Q129" i="38"/>
  <c r="R129" i="38"/>
  <c r="S129" i="38"/>
  <c r="T129" i="38"/>
  <c r="U129" i="38"/>
  <c r="V129" i="38"/>
  <c r="W129" i="38"/>
  <c r="X129" i="38"/>
  <c r="Y129" i="38"/>
  <c r="Z129" i="38"/>
  <c r="O130" i="38"/>
  <c r="P130" i="38"/>
  <c r="Q130" i="38"/>
  <c r="R130" i="38"/>
  <c r="S130" i="38"/>
  <c r="T130" i="38"/>
  <c r="U130" i="38"/>
  <c r="V130" i="38"/>
  <c r="W130" i="38"/>
  <c r="X130" i="38"/>
  <c r="Y130" i="38"/>
  <c r="Z130" i="38"/>
  <c r="O131" i="38"/>
  <c r="P131" i="38"/>
  <c r="Q131" i="38"/>
  <c r="R131" i="38"/>
  <c r="S131" i="38"/>
  <c r="T131" i="38"/>
  <c r="U131" i="38"/>
  <c r="V131" i="38"/>
  <c r="W131" i="38"/>
  <c r="X131" i="38"/>
  <c r="Y131" i="38"/>
  <c r="Z131" i="38"/>
  <c r="O132" i="38"/>
  <c r="P132" i="38"/>
  <c r="Q132" i="38"/>
  <c r="R132" i="38"/>
  <c r="S132" i="38"/>
  <c r="T132" i="38"/>
  <c r="U132" i="38"/>
  <c r="V132" i="38"/>
  <c r="W132" i="38"/>
  <c r="X132" i="38"/>
  <c r="Y132" i="38"/>
  <c r="Z132" i="38"/>
  <c r="O133" i="38"/>
  <c r="P133" i="38"/>
  <c r="Q133" i="38"/>
  <c r="R133" i="38"/>
  <c r="S133" i="38"/>
  <c r="T133" i="38"/>
  <c r="U133" i="38"/>
  <c r="V133" i="38"/>
  <c r="W133" i="38"/>
  <c r="X133" i="38"/>
  <c r="Y133" i="38"/>
  <c r="Z133" i="38"/>
  <c r="O134" i="38"/>
  <c r="P134" i="38"/>
  <c r="Q134" i="38"/>
  <c r="R134" i="38"/>
  <c r="S134" i="38"/>
  <c r="T134" i="38"/>
  <c r="U134" i="38"/>
  <c r="V134" i="38"/>
  <c r="W134" i="38"/>
  <c r="X134" i="38"/>
  <c r="Y134" i="38"/>
  <c r="Z134" i="38"/>
  <c r="O135" i="38"/>
  <c r="P135" i="38"/>
  <c r="Q135" i="38"/>
  <c r="R135" i="38"/>
  <c r="S135" i="38"/>
  <c r="T135" i="38"/>
  <c r="U135" i="38"/>
  <c r="V135" i="38"/>
  <c r="W135" i="38"/>
  <c r="X135" i="38"/>
  <c r="Y135" i="38"/>
  <c r="Z135" i="38"/>
  <c r="O136" i="38"/>
  <c r="P136" i="38"/>
  <c r="Q136" i="38"/>
  <c r="R136" i="38"/>
  <c r="S136" i="38"/>
  <c r="T136" i="38"/>
  <c r="U136" i="38"/>
  <c r="V136" i="38"/>
  <c r="W136" i="38"/>
  <c r="X136" i="38"/>
  <c r="Y136" i="38"/>
  <c r="Z136" i="38"/>
  <c r="O137" i="38"/>
  <c r="P137" i="38"/>
  <c r="Q137" i="38"/>
  <c r="R137" i="38"/>
  <c r="S137" i="38"/>
  <c r="T137" i="38"/>
  <c r="U137" i="38"/>
  <c r="V137" i="38"/>
  <c r="W137" i="38"/>
  <c r="X137" i="38"/>
  <c r="Y137" i="38"/>
  <c r="Z137" i="38"/>
  <c r="O138" i="38"/>
  <c r="P138" i="38"/>
  <c r="Q138" i="38"/>
  <c r="R138" i="38"/>
  <c r="S138" i="38"/>
  <c r="T138" i="38"/>
  <c r="U138" i="38"/>
  <c r="V138" i="38"/>
  <c r="W138" i="38"/>
  <c r="X138" i="38"/>
  <c r="Y138" i="38"/>
  <c r="Z138" i="38"/>
  <c r="O139" i="38"/>
  <c r="P139" i="38"/>
  <c r="Q139" i="38"/>
  <c r="R139" i="38"/>
  <c r="S139" i="38"/>
  <c r="T139" i="38"/>
  <c r="U139" i="38"/>
  <c r="V139" i="38"/>
  <c r="W139" i="38"/>
  <c r="X139" i="38"/>
  <c r="Y139" i="38"/>
  <c r="Z139" i="38"/>
  <c r="O140" i="38"/>
  <c r="P140" i="38"/>
  <c r="Q140" i="38"/>
  <c r="R140" i="38"/>
  <c r="S140" i="38"/>
  <c r="T140" i="38"/>
  <c r="U140" i="38"/>
  <c r="V140" i="38"/>
  <c r="W140" i="38"/>
  <c r="X140" i="38"/>
  <c r="Y140" i="38"/>
  <c r="Z140" i="38"/>
  <c r="O141" i="38"/>
  <c r="P141" i="38"/>
  <c r="Q141" i="38"/>
  <c r="R141" i="38"/>
  <c r="S141" i="38"/>
  <c r="T141" i="38"/>
  <c r="U141" i="38"/>
  <c r="V141" i="38"/>
  <c r="W141" i="38"/>
  <c r="X141" i="38"/>
  <c r="Y141" i="38"/>
  <c r="Z141" i="38"/>
  <c r="O142" i="38"/>
  <c r="P142" i="38"/>
  <c r="Q142" i="38"/>
  <c r="R142" i="38"/>
  <c r="S142" i="38"/>
  <c r="T142" i="38"/>
  <c r="U142" i="38"/>
  <c r="V142" i="38"/>
  <c r="W142" i="38"/>
  <c r="X142" i="38"/>
  <c r="Y142" i="38"/>
  <c r="Z142" i="38"/>
  <c r="O143" i="38"/>
  <c r="P143" i="38"/>
  <c r="Q143" i="38"/>
  <c r="R143" i="38"/>
  <c r="S143" i="38"/>
  <c r="T143" i="38"/>
  <c r="U143" i="38"/>
  <c r="V143" i="38"/>
  <c r="W143" i="38"/>
  <c r="X143" i="38"/>
  <c r="Y143" i="38"/>
  <c r="Z143" i="38"/>
  <c r="O144" i="38"/>
  <c r="P144" i="38"/>
  <c r="Q144" i="38"/>
  <c r="R144" i="38"/>
  <c r="S144" i="38"/>
  <c r="T144" i="38"/>
  <c r="U144" i="38"/>
  <c r="V144" i="38"/>
  <c r="W144" i="38"/>
  <c r="X144" i="38"/>
  <c r="Y144" i="38"/>
  <c r="Z144" i="38"/>
  <c r="O145" i="38"/>
  <c r="P145" i="38"/>
  <c r="Q145" i="38"/>
  <c r="R145" i="38"/>
  <c r="S145" i="38"/>
  <c r="T145" i="38"/>
  <c r="U145" i="38"/>
  <c r="V145" i="38"/>
  <c r="W145" i="38"/>
  <c r="X145" i="38"/>
  <c r="Y145" i="38"/>
  <c r="Z145" i="38"/>
  <c r="O146" i="38"/>
  <c r="P146" i="38"/>
  <c r="Q146" i="38"/>
  <c r="R146" i="38"/>
  <c r="S146" i="38"/>
  <c r="T146" i="38"/>
  <c r="U146" i="38"/>
  <c r="V146" i="38"/>
  <c r="W146" i="38"/>
  <c r="X146" i="38"/>
  <c r="Y146" i="38"/>
  <c r="Z146" i="38"/>
  <c r="O147" i="38"/>
  <c r="P147" i="38"/>
  <c r="Q147" i="38"/>
  <c r="R147" i="38"/>
  <c r="S147" i="38"/>
  <c r="T147" i="38"/>
  <c r="U147" i="38"/>
  <c r="V147" i="38"/>
  <c r="W147" i="38"/>
  <c r="X147" i="38"/>
  <c r="Y147" i="38"/>
  <c r="Z147" i="38"/>
  <c r="O148" i="38"/>
  <c r="P148" i="38"/>
  <c r="Q148" i="38"/>
  <c r="R148" i="38"/>
  <c r="S148" i="38"/>
  <c r="T148" i="38"/>
  <c r="U148" i="38"/>
  <c r="V148" i="38"/>
  <c r="W148" i="38"/>
  <c r="X148" i="38"/>
  <c r="Y148" i="38"/>
  <c r="Z148" i="38"/>
  <c r="O149" i="38"/>
  <c r="P149" i="38"/>
  <c r="Q149" i="38"/>
  <c r="R149" i="38"/>
  <c r="S149" i="38"/>
  <c r="T149" i="38"/>
  <c r="U149" i="38"/>
  <c r="V149" i="38"/>
  <c r="W149" i="38"/>
  <c r="X149" i="38"/>
  <c r="Y149" i="38"/>
  <c r="Z149" i="38"/>
  <c r="O150" i="38"/>
  <c r="P150" i="38"/>
  <c r="Q150" i="38"/>
  <c r="R150" i="38"/>
  <c r="S150" i="38"/>
  <c r="T150" i="38"/>
  <c r="U150" i="38"/>
  <c r="V150" i="38"/>
  <c r="W150" i="38"/>
  <c r="X150" i="38"/>
  <c r="Y150" i="38"/>
  <c r="Z150" i="38"/>
  <c r="O151" i="38"/>
  <c r="P151" i="38"/>
  <c r="Q151" i="38"/>
  <c r="R151" i="38"/>
  <c r="S151" i="38"/>
  <c r="T151" i="38"/>
  <c r="U151" i="38"/>
  <c r="V151" i="38"/>
  <c r="W151" i="38"/>
  <c r="X151" i="38"/>
  <c r="Y151" i="38"/>
  <c r="Z151" i="38"/>
  <c r="O152" i="38"/>
  <c r="P152" i="38"/>
  <c r="Q152" i="38"/>
  <c r="R152" i="38"/>
  <c r="S152" i="38"/>
  <c r="T152" i="38"/>
  <c r="U152" i="38"/>
  <c r="V152" i="38"/>
  <c r="W152" i="38"/>
  <c r="X152" i="38"/>
  <c r="Y152" i="38"/>
  <c r="Z152" i="38"/>
  <c r="O153" i="38"/>
  <c r="P153" i="38"/>
  <c r="Q153" i="38"/>
  <c r="R153" i="38"/>
  <c r="S153" i="38"/>
  <c r="T153" i="38"/>
  <c r="U153" i="38"/>
  <c r="V153" i="38"/>
  <c r="W153" i="38"/>
  <c r="X153" i="38"/>
  <c r="Y153" i="38"/>
  <c r="Z153" i="38"/>
  <c r="O154" i="38"/>
  <c r="P154" i="38"/>
  <c r="Q154" i="38"/>
  <c r="R154" i="38"/>
  <c r="S154" i="38"/>
  <c r="T154" i="38"/>
  <c r="U154" i="38"/>
  <c r="V154" i="38"/>
  <c r="W154" i="38"/>
  <c r="X154" i="38"/>
  <c r="Y154" i="38"/>
  <c r="Z154" i="38"/>
  <c r="O155" i="38"/>
  <c r="P155" i="38"/>
  <c r="Q155" i="38"/>
  <c r="R155" i="38"/>
  <c r="S155" i="38"/>
  <c r="T155" i="38"/>
  <c r="U155" i="38"/>
  <c r="V155" i="38"/>
  <c r="W155" i="38"/>
  <c r="X155" i="38"/>
  <c r="Y155" i="38"/>
  <c r="Z155" i="38"/>
  <c r="O156" i="38"/>
  <c r="P156" i="38"/>
  <c r="Q156" i="38"/>
  <c r="R156" i="38"/>
  <c r="S156" i="38"/>
  <c r="T156" i="38"/>
  <c r="U156" i="38"/>
  <c r="V156" i="38"/>
  <c r="W156" i="38"/>
  <c r="X156" i="38"/>
  <c r="Y156" i="38"/>
  <c r="Z156" i="38"/>
  <c r="O157" i="38"/>
  <c r="P157" i="38"/>
  <c r="Q157" i="38"/>
  <c r="R157" i="38"/>
  <c r="S157" i="38"/>
  <c r="T157" i="38"/>
  <c r="U157" i="38"/>
  <c r="V157" i="38"/>
  <c r="W157" i="38"/>
  <c r="X157" i="38"/>
  <c r="Y157" i="38"/>
  <c r="Z157" i="38"/>
  <c r="O158" i="38"/>
  <c r="P158" i="38"/>
  <c r="Q158" i="38"/>
  <c r="R158" i="38"/>
  <c r="S158" i="38"/>
  <c r="T158" i="38"/>
  <c r="U158" i="38"/>
  <c r="V158" i="38"/>
  <c r="W158" i="38"/>
  <c r="X158" i="38"/>
  <c r="Y158" i="38"/>
  <c r="Z158" i="38"/>
  <c r="O159" i="38"/>
  <c r="P159" i="38"/>
  <c r="Q159" i="38"/>
  <c r="R159" i="38"/>
  <c r="S159" i="38"/>
  <c r="T159" i="38"/>
  <c r="U159" i="38"/>
  <c r="V159" i="38"/>
  <c r="W159" i="38"/>
  <c r="X159" i="38"/>
  <c r="Y159" i="38"/>
  <c r="Z159" i="38"/>
  <c r="O160" i="38"/>
  <c r="P160" i="38"/>
  <c r="Q160" i="38"/>
  <c r="R160" i="38"/>
  <c r="S160" i="38"/>
  <c r="T160" i="38"/>
  <c r="U160" i="38"/>
  <c r="V160" i="38"/>
  <c r="W160" i="38"/>
  <c r="X160" i="38"/>
  <c r="Y160" i="38"/>
  <c r="Z160" i="38"/>
  <c r="O161" i="38"/>
  <c r="P161" i="38"/>
  <c r="Q161" i="38"/>
  <c r="R161" i="38"/>
  <c r="S161" i="38"/>
  <c r="T161" i="38"/>
  <c r="U161" i="38"/>
  <c r="V161" i="38"/>
  <c r="W161" i="38"/>
  <c r="X161" i="38"/>
  <c r="Y161" i="38"/>
  <c r="Z161" i="38"/>
  <c r="O162" i="38"/>
  <c r="P162" i="38"/>
  <c r="Q162" i="38"/>
  <c r="R162" i="38"/>
  <c r="S162" i="38"/>
  <c r="T162" i="38"/>
  <c r="U162" i="38"/>
  <c r="V162" i="38"/>
  <c r="W162" i="38"/>
  <c r="X162" i="38"/>
  <c r="Y162" i="38"/>
  <c r="Z162" i="38"/>
  <c r="O163" i="38"/>
  <c r="P163" i="38"/>
  <c r="Q163" i="38"/>
  <c r="R163" i="38"/>
  <c r="S163" i="38"/>
  <c r="T163" i="38"/>
  <c r="U163" i="38"/>
  <c r="V163" i="38"/>
  <c r="W163" i="38"/>
  <c r="X163" i="38"/>
  <c r="Y163" i="38"/>
  <c r="Z163" i="38"/>
  <c r="O164" i="38"/>
  <c r="P164" i="38"/>
  <c r="Q164" i="38"/>
  <c r="R164" i="38"/>
  <c r="S164" i="38"/>
  <c r="T164" i="38"/>
  <c r="U164" i="38"/>
  <c r="V164" i="38"/>
  <c r="W164" i="38"/>
  <c r="X164" i="38"/>
  <c r="Y164" i="38"/>
  <c r="Z164" i="38"/>
  <c r="O165" i="38"/>
  <c r="P165" i="38"/>
  <c r="Q165" i="38"/>
  <c r="R165" i="38"/>
  <c r="S165" i="38"/>
  <c r="T165" i="38"/>
  <c r="U165" i="38"/>
  <c r="V165" i="38"/>
  <c r="W165" i="38"/>
  <c r="X165" i="38"/>
  <c r="Y165" i="38"/>
  <c r="Z165" i="38"/>
  <c r="O166" i="38"/>
  <c r="P166" i="38"/>
  <c r="Q166" i="38"/>
  <c r="R166" i="38"/>
  <c r="S166" i="38"/>
  <c r="T166" i="38"/>
  <c r="U166" i="38"/>
  <c r="V166" i="38"/>
  <c r="W166" i="38"/>
  <c r="X166" i="38"/>
  <c r="Y166" i="38"/>
  <c r="Z166" i="38"/>
  <c r="O167" i="38"/>
  <c r="P167" i="38"/>
  <c r="Q167" i="38"/>
  <c r="R167" i="38"/>
  <c r="S167" i="38"/>
  <c r="T167" i="38"/>
  <c r="U167" i="38"/>
  <c r="V167" i="38"/>
  <c r="W167" i="38"/>
  <c r="X167" i="38"/>
  <c r="Y167" i="38"/>
  <c r="Z167" i="38"/>
  <c r="O168" i="38"/>
  <c r="P168" i="38"/>
  <c r="Q168" i="38"/>
  <c r="R168" i="38"/>
  <c r="S168" i="38"/>
  <c r="T168" i="38"/>
  <c r="U168" i="38"/>
  <c r="V168" i="38"/>
  <c r="W168" i="38"/>
  <c r="X168" i="38"/>
  <c r="Y168" i="38"/>
  <c r="Z168" i="38"/>
  <c r="O169" i="38"/>
  <c r="P169" i="38"/>
  <c r="Q169" i="38"/>
  <c r="R169" i="38"/>
  <c r="S169" i="38"/>
  <c r="T169" i="38"/>
  <c r="U169" i="38"/>
  <c r="V169" i="38"/>
  <c r="W169" i="38"/>
  <c r="X169" i="38"/>
  <c r="Y169" i="38"/>
  <c r="Z169" i="38"/>
  <c r="O170" i="38"/>
  <c r="P170" i="38"/>
  <c r="Q170" i="38"/>
  <c r="R170" i="38"/>
  <c r="S170" i="38"/>
  <c r="T170" i="38"/>
  <c r="U170" i="38"/>
  <c r="V170" i="38"/>
  <c r="W170" i="38"/>
  <c r="X170" i="38"/>
  <c r="Y170" i="38"/>
  <c r="Z170" i="38"/>
  <c r="O171" i="38"/>
  <c r="P171" i="38"/>
  <c r="Q171" i="38"/>
  <c r="R171" i="38"/>
  <c r="S171" i="38"/>
  <c r="T171" i="38"/>
  <c r="U171" i="38"/>
  <c r="V171" i="38"/>
  <c r="W171" i="38"/>
  <c r="X171" i="38"/>
  <c r="Y171" i="38"/>
  <c r="Z171" i="38"/>
  <c r="O172" i="38"/>
  <c r="P172" i="38"/>
  <c r="Q172" i="38"/>
  <c r="R172" i="38"/>
  <c r="S172" i="38"/>
  <c r="T172" i="38"/>
  <c r="U172" i="38"/>
  <c r="V172" i="38"/>
  <c r="W172" i="38"/>
  <c r="X172" i="38"/>
  <c r="Y172" i="38"/>
  <c r="Z172" i="38"/>
  <c r="O173" i="38"/>
  <c r="P173" i="38"/>
  <c r="Q173" i="38"/>
  <c r="R173" i="38"/>
  <c r="S173" i="38"/>
  <c r="T173" i="38"/>
  <c r="U173" i="38"/>
  <c r="V173" i="38"/>
  <c r="W173" i="38"/>
  <c r="X173" i="38"/>
  <c r="Y173" i="38"/>
  <c r="Z173" i="38"/>
  <c r="O174" i="38"/>
  <c r="P174" i="38"/>
  <c r="Q174" i="38"/>
  <c r="R174" i="38"/>
  <c r="S174" i="38"/>
  <c r="T174" i="38"/>
  <c r="U174" i="38"/>
  <c r="V174" i="38"/>
  <c r="W174" i="38"/>
  <c r="X174" i="38"/>
  <c r="Y174" i="38"/>
  <c r="Z174" i="38"/>
  <c r="O175" i="38"/>
  <c r="P175" i="38"/>
  <c r="Q175" i="38"/>
  <c r="R175" i="38"/>
  <c r="S175" i="38"/>
  <c r="T175" i="38"/>
  <c r="U175" i="38"/>
  <c r="V175" i="38"/>
  <c r="W175" i="38"/>
  <c r="X175" i="38"/>
  <c r="Y175" i="38"/>
  <c r="Z175" i="38"/>
  <c r="O176" i="38"/>
  <c r="P176" i="38"/>
  <c r="Q176" i="38"/>
  <c r="R176" i="38"/>
  <c r="S176" i="38"/>
  <c r="T176" i="38"/>
  <c r="U176" i="38"/>
  <c r="V176" i="38"/>
  <c r="W176" i="38"/>
  <c r="X176" i="38"/>
  <c r="Y176" i="38"/>
  <c r="Z176" i="38"/>
  <c r="O177" i="38"/>
  <c r="P177" i="38"/>
  <c r="Q177" i="38"/>
  <c r="R177" i="38"/>
  <c r="S177" i="38"/>
  <c r="T177" i="38"/>
  <c r="U177" i="38"/>
  <c r="V177" i="38"/>
  <c r="W177" i="38"/>
  <c r="X177" i="38"/>
  <c r="Y177" i="38"/>
  <c r="Z177" i="38"/>
  <c r="O178" i="38"/>
  <c r="P178" i="38"/>
  <c r="Q178" i="38"/>
  <c r="R178" i="38"/>
  <c r="S178" i="38"/>
  <c r="T178" i="38"/>
  <c r="U178" i="38"/>
  <c r="V178" i="38"/>
  <c r="W178" i="38"/>
  <c r="X178" i="38"/>
  <c r="Y178" i="38"/>
  <c r="Z178" i="38"/>
  <c r="O179" i="38"/>
  <c r="P179" i="38"/>
  <c r="Q179" i="38"/>
  <c r="R179" i="38"/>
  <c r="S179" i="38"/>
  <c r="T179" i="38"/>
  <c r="U179" i="38"/>
  <c r="V179" i="38"/>
  <c r="W179" i="38"/>
  <c r="X179" i="38"/>
  <c r="Y179" i="38"/>
  <c r="Z179" i="38"/>
  <c r="O180" i="38"/>
  <c r="P180" i="38"/>
  <c r="Q180" i="38"/>
  <c r="R180" i="38"/>
  <c r="S180" i="38"/>
  <c r="T180" i="38"/>
  <c r="U180" i="38"/>
  <c r="V180" i="38"/>
  <c r="W180" i="38"/>
  <c r="X180" i="38"/>
  <c r="Y180" i="38"/>
  <c r="Z180" i="38"/>
  <c r="O181" i="38"/>
  <c r="P181" i="38"/>
  <c r="Q181" i="38"/>
  <c r="R181" i="38"/>
  <c r="S181" i="38"/>
  <c r="T181" i="38"/>
  <c r="U181" i="38"/>
  <c r="V181" i="38"/>
  <c r="W181" i="38"/>
  <c r="X181" i="38"/>
  <c r="Y181" i="38"/>
  <c r="Z181" i="38"/>
  <c r="O182" i="38"/>
  <c r="P182" i="38"/>
  <c r="Q182" i="38"/>
  <c r="R182" i="38"/>
  <c r="S182" i="38"/>
  <c r="T182" i="38"/>
  <c r="U182" i="38"/>
  <c r="V182" i="38"/>
  <c r="W182" i="38"/>
  <c r="X182" i="38"/>
  <c r="Y182" i="38"/>
  <c r="Z182" i="38"/>
  <c r="O183" i="38"/>
  <c r="P183" i="38"/>
  <c r="Q183" i="38"/>
  <c r="R183" i="38"/>
  <c r="S183" i="38"/>
  <c r="T183" i="38"/>
  <c r="U183" i="38"/>
  <c r="V183" i="38"/>
  <c r="W183" i="38"/>
  <c r="X183" i="38"/>
  <c r="Y183" i="38"/>
  <c r="Z183" i="38"/>
  <c r="O184" i="38"/>
  <c r="P184" i="38"/>
  <c r="Q184" i="38"/>
  <c r="R184" i="38"/>
  <c r="S184" i="38"/>
  <c r="T184" i="38"/>
  <c r="U184" i="38"/>
  <c r="V184" i="38"/>
  <c r="W184" i="38"/>
  <c r="X184" i="38"/>
  <c r="Y184" i="38"/>
  <c r="Z184" i="38"/>
  <c r="O185" i="38"/>
  <c r="P185" i="38"/>
  <c r="Q185" i="38"/>
  <c r="R185" i="38"/>
  <c r="S185" i="38"/>
  <c r="T185" i="38"/>
  <c r="U185" i="38"/>
  <c r="V185" i="38"/>
  <c r="W185" i="38"/>
  <c r="X185" i="38"/>
  <c r="Y185" i="38"/>
  <c r="Z185" i="38"/>
  <c r="O186" i="38"/>
  <c r="P186" i="38"/>
  <c r="Q186" i="38"/>
  <c r="R186" i="38"/>
  <c r="S186" i="38"/>
  <c r="T186" i="38"/>
  <c r="U186" i="38"/>
  <c r="V186" i="38"/>
  <c r="W186" i="38"/>
  <c r="X186" i="38"/>
  <c r="Y186" i="38"/>
  <c r="Z186" i="38"/>
  <c r="O187" i="38"/>
  <c r="P187" i="38"/>
  <c r="Q187" i="38"/>
  <c r="R187" i="38"/>
  <c r="S187" i="38"/>
  <c r="T187" i="38"/>
  <c r="U187" i="38"/>
  <c r="V187" i="38"/>
  <c r="W187" i="38"/>
  <c r="X187" i="38"/>
  <c r="Y187" i="38"/>
  <c r="Z187" i="38"/>
  <c r="O188" i="38"/>
  <c r="P188" i="38"/>
  <c r="Q188" i="38"/>
  <c r="R188" i="38"/>
  <c r="S188" i="38"/>
  <c r="T188" i="38"/>
  <c r="U188" i="38"/>
  <c r="V188" i="38"/>
  <c r="W188" i="38"/>
  <c r="X188" i="38"/>
  <c r="Y188" i="38"/>
  <c r="Z188" i="38"/>
  <c r="O189" i="38"/>
  <c r="P189" i="38"/>
  <c r="Q189" i="38"/>
  <c r="R189" i="38"/>
  <c r="S189" i="38"/>
  <c r="T189" i="38"/>
  <c r="U189" i="38"/>
  <c r="V189" i="38"/>
  <c r="W189" i="38"/>
  <c r="X189" i="38"/>
  <c r="Y189" i="38"/>
  <c r="Z189" i="38"/>
  <c r="O190" i="38"/>
  <c r="P190" i="38"/>
  <c r="Q190" i="38"/>
  <c r="R190" i="38"/>
  <c r="S190" i="38"/>
  <c r="T190" i="38"/>
  <c r="U190" i="38"/>
  <c r="V190" i="38"/>
  <c r="W190" i="38"/>
  <c r="X190" i="38"/>
  <c r="Y190" i="38"/>
  <c r="Z190" i="38"/>
  <c r="O191" i="38"/>
  <c r="P191" i="38"/>
  <c r="Q191" i="38"/>
  <c r="R191" i="38"/>
  <c r="S191" i="38"/>
  <c r="T191" i="38"/>
  <c r="U191" i="38"/>
  <c r="V191" i="38"/>
  <c r="W191" i="38"/>
  <c r="X191" i="38"/>
  <c r="Y191" i="38"/>
  <c r="Z191" i="38"/>
  <c r="O192" i="38"/>
  <c r="P192" i="38"/>
  <c r="Q192" i="38"/>
  <c r="R192" i="38"/>
  <c r="S192" i="38"/>
  <c r="T192" i="38"/>
  <c r="U192" i="38"/>
  <c r="V192" i="38"/>
  <c r="W192" i="38"/>
  <c r="X192" i="38"/>
  <c r="Y192" i="38"/>
  <c r="Z192" i="38"/>
  <c r="O193" i="38"/>
  <c r="P193" i="38"/>
  <c r="Q193" i="38"/>
  <c r="R193" i="38"/>
  <c r="S193" i="38"/>
  <c r="T193" i="38"/>
  <c r="U193" i="38"/>
  <c r="V193" i="38"/>
  <c r="W193" i="38"/>
  <c r="X193" i="38"/>
  <c r="Y193" i="38"/>
  <c r="Z193" i="38"/>
  <c r="O194" i="38"/>
  <c r="P194" i="38"/>
  <c r="Q194" i="38"/>
  <c r="R194" i="38"/>
  <c r="S194" i="38"/>
  <c r="T194" i="38"/>
  <c r="U194" i="38"/>
  <c r="V194" i="38"/>
  <c r="W194" i="38"/>
  <c r="X194" i="38"/>
  <c r="Y194" i="38"/>
  <c r="Z194" i="38"/>
  <c r="O195" i="38"/>
  <c r="P195" i="38"/>
  <c r="Q195" i="38"/>
  <c r="R195" i="38"/>
  <c r="S195" i="38"/>
  <c r="T195" i="38"/>
  <c r="U195" i="38"/>
  <c r="V195" i="38"/>
  <c r="W195" i="38"/>
  <c r="X195" i="38"/>
  <c r="Y195" i="38"/>
  <c r="Z195" i="38"/>
  <c r="O196" i="38"/>
  <c r="P196" i="38"/>
  <c r="Q196" i="38"/>
  <c r="R196" i="38"/>
  <c r="S196" i="38"/>
  <c r="T196" i="38"/>
  <c r="U196" i="38"/>
  <c r="V196" i="38"/>
  <c r="W196" i="38"/>
  <c r="X196" i="38"/>
  <c r="Y196" i="38"/>
  <c r="Z196" i="38"/>
  <c r="O197" i="38"/>
  <c r="P197" i="38"/>
  <c r="Q197" i="38"/>
  <c r="R197" i="38"/>
  <c r="S197" i="38"/>
  <c r="T197" i="38"/>
  <c r="U197" i="38"/>
  <c r="V197" i="38"/>
  <c r="W197" i="38"/>
  <c r="X197" i="38"/>
  <c r="Y197" i="38"/>
  <c r="Z197" i="38"/>
  <c r="O198" i="38"/>
  <c r="P198" i="38"/>
  <c r="Q198" i="38"/>
  <c r="R198" i="38"/>
  <c r="S198" i="38"/>
  <c r="T198" i="38"/>
  <c r="U198" i="38"/>
  <c r="V198" i="38"/>
  <c r="W198" i="38"/>
  <c r="X198" i="38"/>
  <c r="Y198" i="38"/>
  <c r="Z198" i="38"/>
  <c r="O199" i="38"/>
  <c r="P199" i="38"/>
  <c r="Q199" i="38"/>
  <c r="R199" i="38"/>
  <c r="S199" i="38"/>
  <c r="T199" i="38"/>
  <c r="U199" i="38"/>
  <c r="V199" i="38"/>
  <c r="W199" i="38"/>
  <c r="X199" i="38"/>
  <c r="Y199" i="38"/>
  <c r="Z199" i="38"/>
  <c r="O200" i="38"/>
  <c r="P200" i="38"/>
  <c r="Q200" i="38"/>
  <c r="R200" i="38"/>
  <c r="S200" i="38"/>
  <c r="T200" i="38"/>
  <c r="U200" i="38"/>
  <c r="V200" i="38"/>
  <c r="W200" i="38"/>
  <c r="X200" i="38"/>
  <c r="Y200" i="38"/>
  <c r="Z200" i="38"/>
  <c r="O201" i="38"/>
  <c r="P201" i="38"/>
  <c r="Q201" i="38"/>
  <c r="R201" i="38"/>
  <c r="S201" i="38"/>
  <c r="T201" i="38"/>
  <c r="U201" i="38"/>
  <c r="V201" i="38"/>
  <c r="W201" i="38"/>
  <c r="X201" i="38"/>
  <c r="Y201" i="38"/>
  <c r="Z201" i="38"/>
  <c r="O202" i="38"/>
  <c r="P202" i="38"/>
  <c r="Q202" i="38"/>
  <c r="R202" i="38"/>
  <c r="S202" i="38"/>
  <c r="T202" i="38"/>
  <c r="U202" i="38"/>
  <c r="V202" i="38"/>
  <c r="W202" i="38"/>
  <c r="X202" i="38"/>
  <c r="Y202" i="38"/>
  <c r="Z202" i="38"/>
  <c r="O203" i="38"/>
  <c r="P203" i="38"/>
  <c r="Q203" i="38"/>
  <c r="R203" i="38"/>
  <c r="S203" i="38"/>
  <c r="T203" i="38"/>
  <c r="U203" i="38"/>
  <c r="V203" i="38"/>
  <c r="W203" i="38"/>
  <c r="X203" i="38"/>
  <c r="Y203" i="38"/>
  <c r="Z203" i="38"/>
  <c r="O204" i="38"/>
  <c r="P204" i="38"/>
  <c r="Q204" i="38"/>
  <c r="R204" i="38"/>
  <c r="S204" i="38"/>
  <c r="T204" i="38"/>
  <c r="U204" i="38"/>
  <c r="V204" i="38"/>
  <c r="W204" i="38"/>
  <c r="X204" i="38"/>
  <c r="Y204" i="38"/>
  <c r="Z204" i="38"/>
  <c r="O205" i="38"/>
  <c r="P205" i="38"/>
  <c r="Q205" i="38"/>
  <c r="R205" i="38"/>
  <c r="S205" i="38"/>
  <c r="T205" i="38"/>
  <c r="U205" i="38"/>
  <c r="V205" i="38"/>
  <c r="W205" i="38"/>
  <c r="X205" i="38"/>
  <c r="Y205" i="38"/>
  <c r="Z205" i="38"/>
  <c r="O206" i="38"/>
  <c r="P206" i="38"/>
  <c r="Q206" i="38"/>
  <c r="R206" i="38"/>
  <c r="S206" i="38"/>
  <c r="T206" i="38"/>
  <c r="U206" i="38"/>
  <c r="V206" i="38"/>
  <c r="W206" i="38"/>
  <c r="X206" i="38"/>
  <c r="Y206" i="38"/>
  <c r="Z206" i="38"/>
  <c r="O207" i="38"/>
  <c r="P207" i="38"/>
  <c r="Q207" i="38"/>
  <c r="R207" i="38"/>
  <c r="S207" i="38"/>
  <c r="T207" i="38"/>
  <c r="U207" i="38"/>
  <c r="V207" i="38"/>
  <c r="W207" i="38"/>
  <c r="X207" i="38"/>
  <c r="Y207" i="38"/>
  <c r="Z207" i="38"/>
  <c r="O208" i="38"/>
  <c r="P208" i="38"/>
  <c r="Q208" i="38"/>
  <c r="R208" i="38"/>
  <c r="S208" i="38"/>
  <c r="T208" i="38"/>
  <c r="U208" i="38"/>
  <c r="V208" i="38"/>
  <c r="W208" i="38"/>
  <c r="X208" i="38"/>
  <c r="Y208" i="38"/>
  <c r="Z208" i="38"/>
  <c r="O209" i="38"/>
  <c r="P209" i="38"/>
  <c r="Q209" i="38"/>
  <c r="R209" i="38"/>
  <c r="S209" i="38"/>
  <c r="T209" i="38"/>
  <c r="U209" i="38"/>
  <c r="V209" i="38"/>
  <c r="W209" i="38"/>
  <c r="X209" i="38"/>
  <c r="Y209" i="38"/>
  <c r="Z209" i="38"/>
  <c r="O210" i="38"/>
  <c r="P210" i="38"/>
  <c r="Q210" i="38"/>
  <c r="R210" i="38"/>
  <c r="S210" i="38"/>
  <c r="T210" i="38"/>
  <c r="U210" i="38"/>
  <c r="V210" i="38"/>
  <c r="W210" i="38"/>
  <c r="X210" i="38"/>
  <c r="Y210" i="38"/>
  <c r="Z210" i="38"/>
  <c r="O211" i="38"/>
  <c r="P211" i="38"/>
  <c r="Q211" i="38"/>
  <c r="R211" i="38"/>
  <c r="S211" i="38"/>
  <c r="T211" i="38"/>
  <c r="U211" i="38"/>
  <c r="V211" i="38"/>
  <c r="W211" i="38"/>
  <c r="X211" i="38"/>
  <c r="Y211" i="38"/>
  <c r="Z211" i="38"/>
  <c r="O212" i="38"/>
  <c r="P212" i="38"/>
  <c r="Q212" i="38"/>
  <c r="R212" i="38"/>
  <c r="S212" i="38"/>
  <c r="T212" i="38"/>
  <c r="U212" i="38"/>
  <c r="V212" i="38"/>
  <c r="W212" i="38"/>
  <c r="X212" i="38"/>
  <c r="Y212" i="38"/>
  <c r="Z212" i="38"/>
  <c r="O213" i="38"/>
  <c r="P213" i="38"/>
  <c r="Q213" i="38"/>
  <c r="R213" i="38"/>
  <c r="S213" i="38"/>
  <c r="T213" i="38"/>
  <c r="U213" i="38"/>
  <c r="V213" i="38"/>
  <c r="W213" i="38"/>
  <c r="X213" i="38"/>
  <c r="Y213" i="38"/>
  <c r="Z213" i="38"/>
  <c r="O214" i="38"/>
  <c r="P214" i="38"/>
  <c r="Q214" i="38"/>
  <c r="R214" i="38"/>
  <c r="S214" i="38"/>
  <c r="T214" i="38"/>
  <c r="U214" i="38"/>
  <c r="V214" i="38"/>
  <c r="W214" i="38"/>
  <c r="X214" i="38"/>
  <c r="Y214" i="38"/>
  <c r="Z214" i="38"/>
  <c r="O215" i="38"/>
  <c r="P215" i="38"/>
  <c r="Q215" i="38"/>
  <c r="R215" i="38"/>
  <c r="S215" i="38"/>
  <c r="T215" i="38"/>
  <c r="U215" i="38"/>
  <c r="V215" i="38"/>
  <c r="W215" i="38"/>
  <c r="X215" i="38"/>
  <c r="Y215" i="38"/>
  <c r="Z215" i="38"/>
  <c r="O216" i="38"/>
  <c r="P216" i="38"/>
  <c r="Q216" i="38"/>
  <c r="R216" i="38"/>
  <c r="S216" i="38"/>
  <c r="T216" i="38"/>
  <c r="U216" i="38"/>
  <c r="V216" i="38"/>
  <c r="W216" i="38"/>
  <c r="X216" i="38"/>
  <c r="Y216" i="38"/>
  <c r="Z216" i="38"/>
  <c r="O217" i="38"/>
  <c r="P217" i="38"/>
  <c r="Q217" i="38"/>
  <c r="R217" i="38"/>
  <c r="S217" i="38"/>
  <c r="T217" i="38"/>
  <c r="U217" i="38"/>
  <c r="V217" i="38"/>
  <c r="W217" i="38"/>
  <c r="X217" i="38"/>
  <c r="Y217" i="38"/>
  <c r="Z217" i="38"/>
  <c r="O218" i="38"/>
  <c r="P218" i="38"/>
  <c r="Q218" i="38"/>
  <c r="R218" i="38"/>
  <c r="S218" i="38"/>
  <c r="T218" i="38"/>
  <c r="U218" i="38"/>
  <c r="V218" i="38"/>
  <c r="W218" i="38"/>
  <c r="X218" i="38"/>
  <c r="Y218" i="38"/>
  <c r="Z218" i="38"/>
  <c r="O219" i="38"/>
  <c r="P219" i="38"/>
  <c r="Q219" i="38"/>
  <c r="R219" i="38"/>
  <c r="S219" i="38"/>
  <c r="T219" i="38"/>
  <c r="U219" i="38"/>
  <c r="V219" i="38"/>
  <c r="W219" i="38"/>
  <c r="X219" i="38"/>
  <c r="Y219" i="38"/>
  <c r="Z219" i="38"/>
  <c r="O220" i="38"/>
  <c r="P220" i="38"/>
  <c r="Q220" i="38"/>
  <c r="R220" i="38"/>
  <c r="S220" i="38"/>
  <c r="T220" i="38"/>
  <c r="U220" i="38"/>
  <c r="V220" i="38"/>
  <c r="W220" i="38"/>
  <c r="X220" i="38"/>
  <c r="Y220" i="38"/>
  <c r="Z220" i="38"/>
  <c r="O221" i="38"/>
  <c r="P221" i="38"/>
  <c r="Q221" i="38"/>
  <c r="R221" i="38"/>
  <c r="S221" i="38"/>
  <c r="T221" i="38"/>
  <c r="U221" i="38"/>
  <c r="V221" i="38"/>
  <c r="W221" i="38"/>
  <c r="X221" i="38"/>
  <c r="Y221" i="38"/>
  <c r="Z221" i="38"/>
  <c r="O222" i="38"/>
  <c r="P222" i="38"/>
  <c r="Q222" i="38"/>
  <c r="R222" i="38"/>
  <c r="S222" i="38"/>
  <c r="T222" i="38"/>
  <c r="U222" i="38"/>
  <c r="V222" i="38"/>
  <c r="W222" i="38"/>
  <c r="X222" i="38"/>
  <c r="Y222" i="38"/>
  <c r="Z222" i="38"/>
  <c r="O223" i="38"/>
  <c r="P223" i="38"/>
  <c r="Q223" i="38"/>
  <c r="R223" i="38"/>
  <c r="S223" i="38"/>
  <c r="T223" i="38"/>
  <c r="U223" i="38"/>
  <c r="V223" i="38"/>
  <c r="W223" i="38"/>
  <c r="X223" i="38"/>
  <c r="Y223" i="38"/>
  <c r="Z223" i="38"/>
  <c r="O224" i="38"/>
  <c r="P224" i="38"/>
  <c r="Q224" i="38"/>
  <c r="R224" i="38"/>
  <c r="S224" i="38"/>
  <c r="T224" i="38"/>
  <c r="U224" i="38"/>
  <c r="V224" i="38"/>
  <c r="W224" i="38"/>
  <c r="X224" i="38"/>
  <c r="Y224" i="38"/>
  <c r="Z224" i="38"/>
  <c r="O225" i="38"/>
  <c r="P225" i="38"/>
  <c r="Q225" i="38"/>
  <c r="R225" i="38"/>
  <c r="S225" i="38"/>
  <c r="T225" i="38"/>
  <c r="U225" i="38"/>
  <c r="V225" i="38"/>
  <c r="W225" i="38"/>
  <c r="X225" i="38"/>
  <c r="Y225" i="38"/>
  <c r="Z225" i="38"/>
  <c r="O226" i="38"/>
  <c r="P226" i="38"/>
  <c r="Q226" i="38"/>
  <c r="R226" i="38"/>
  <c r="S226" i="38"/>
  <c r="T226" i="38"/>
  <c r="U226" i="38"/>
  <c r="V226" i="38"/>
  <c r="W226" i="38"/>
  <c r="X226" i="38"/>
  <c r="Y226" i="38"/>
  <c r="Z226" i="38"/>
  <c r="O227" i="38"/>
  <c r="P227" i="38"/>
  <c r="Q227" i="38"/>
  <c r="R227" i="38"/>
  <c r="S227" i="38"/>
  <c r="T227" i="38"/>
  <c r="U227" i="38"/>
  <c r="V227" i="38"/>
  <c r="W227" i="38"/>
  <c r="X227" i="38"/>
  <c r="Y227" i="38"/>
  <c r="Z227" i="38"/>
  <c r="O228" i="38"/>
  <c r="P228" i="38"/>
  <c r="Q228" i="38"/>
  <c r="R228" i="38"/>
  <c r="S228" i="38"/>
  <c r="T228" i="38"/>
  <c r="U228" i="38"/>
  <c r="V228" i="38"/>
  <c r="W228" i="38"/>
  <c r="X228" i="38"/>
  <c r="Y228" i="38"/>
  <c r="Z228" i="38"/>
  <c r="O229" i="38"/>
  <c r="P229" i="38"/>
  <c r="Q229" i="38"/>
  <c r="R229" i="38"/>
  <c r="S229" i="38"/>
  <c r="T229" i="38"/>
  <c r="U229" i="38"/>
  <c r="V229" i="38"/>
  <c r="W229" i="38"/>
  <c r="X229" i="38"/>
  <c r="Y229" i="38"/>
  <c r="Z229" i="38"/>
  <c r="O230" i="38"/>
  <c r="P230" i="38"/>
  <c r="Q230" i="38"/>
  <c r="R230" i="38"/>
  <c r="S230" i="38"/>
  <c r="T230" i="38"/>
  <c r="U230" i="38"/>
  <c r="V230" i="38"/>
  <c r="W230" i="38"/>
  <c r="X230" i="38"/>
  <c r="Y230" i="38"/>
  <c r="Z230" i="38"/>
  <c r="O231" i="38"/>
  <c r="P231" i="38"/>
  <c r="Q231" i="38"/>
  <c r="R231" i="38"/>
  <c r="S231" i="38"/>
  <c r="T231" i="38"/>
  <c r="U231" i="38"/>
  <c r="V231" i="38"/>
  <c r="W231" i="38"/>
  <c r="X231" i="38"/>
  <c r="Y231" i="38"/>
  <c r="Z231" i="38"/>
  <c r="O232" i="38"/>
  <c r="P232" i="38"/>
  <c r="Q232" i="38"/>
  <c r="R232" i="38"/>
  <c r="S232" i="38"/>
  <c r="T232" i="38"/>
  <c r="U232" i="38"/>
  <c r="V232" i="38"/>
  <c r="W232" i="38"/>
  <c r="X232" i="38"/>
  <c r="Y232" i="38"/>
  <c r="Z232" i="38"/>
  <c r="O233" i="38"/>
  <c r="P233" i="38"/>
  <c r="Q233" i="38"/>
  <c r="R233" i="38"/>
  <c r="S233" i="38"/>
  <c r="T233" i="38"/>
  <c r="U233" i="38"/>
  <c r="V233" i="38"/>
  <c r="W233" i="38"/>
  <c r="X233" i="38"/>
  <c r="Y233" i="38"/>
  <c r="Z233" i="38"/>
  <c r="O234" i="38"/>
  <c r="P234" i="38"/>
  <c r="Q234" i="38"/>
  <c r="R234" i="38"/>
  <c r="S234" i="38"/>
  <c r="T234" i="38"/>
  <c r="U234" i="38"/>
  <c r="V234" i="38"/>
  <c r="W234" i="38"/>
  <c r="X234" i="38"/>
  <c r="Y234" i="38"/>
  <c r="Z234" i="38"/>
  <c r="O235" i="38"/>
  <c r="P235" i="38"/>
  <c r="Q235" i="38"/>
  <c r="R235" i="38"/>
  <c r="S235" i="38"/>
  <c r="T235" i="38"/>
  <c r="U235" i="38"/>
  <c r="V235" i="38"/>
  <c r="W235" i="38"/>
  <c r="X235" i="38"/>
  <c r="Y235" i="38"/>
  <c r="Z235" i="38"/>
  <c r="O236" i="38"/>
  <c r="P236" i="38"/>
  <c r="Q236" i="38"/>
  <c r="R236" i="38"/>
  <c r="S236" i="38"/>
  <c r="T236" i="38"/>
  <c r="U236" i="38"/>
  <c r="V236" i="38"/>
  <c r="W236" i="38"/>
  <c r="X236" i="38"/>
  <c r="Y236" i="38"/>
  <c r="Z236" i="38"/>
  <c r="O237" i="38"/>
  <c r="P237" i="38"/>
  <c r="Q237" i="38"/>
  <c r="R237" i="38"/>
  <c r="S237" i="38"/>
  <c r="T237" i="38"/>
  <c r="U237" i="38"/>
  <c r="V237" i="38"/>
  <c r="W237" i="38"/>
  <c r="X237" i="38"/>
  <c r="Y237" i="38"/>
  <c r="Z237" i="38"/>
  <c r="O238" i="38"/>
  <c r="P238" i="38"/>
  <c r="Q238" i="38"/>
  <c r="R238" i="38"/>
  <c r="S238" i="38"/>
  <c r="T238" i="38"/>
  <c r="U238" i="38"/>
  <c r="V238" i="38"/>
  <c r="W238" i="38"/>
  <c r="X238" i="38"/>
  <c r="Y238" i="38"/>
  <c r="Z238" i="38"/>
  <c r="O239" i="38"/>
  <c r="P239" i="38"/>
  <c r="Q239" i="38"/>
  <c r="R239" i="38"/>
  <c r="S239" i="38"/>
  <c r="T239" i="38"/>
  <c r="U239" i="38"/>
  <c r="V239" i="38"/>
  <c r="W239" i="38"/>
  <c r="X239" i="38"/>
  <c r="Y239" i="38"/>
  <c r="Z239" i="38"/>
  <c r="O240" i="38"/>
  <c r="P240" i="38"/>
  <c r="Q240" i="38"/>
  <c r="R240" i="38"/>
  <c r="S240" i="38"/>
  <c r="T240" i="38"/>
  <c r="U240" i="38"/>
  <c r="V240" i="38"/>
  <c r="W240" i="38"/>
  <c r="X240" i="38"/>
  <c r="Y240" i="38"/>
  <c r="Z240" i="38"/>
  <c r="O241" i="38"/>
  <c r="P241" i="38"/>
  <c r="Q241" i="38"/>
  <c r="R241" i="38"/>
  <c r="S241" i="38"/>
  <c r="T241" i="38"/>
  <c r="U241" i="38"/>
  <c r="V241" i="38"/>
  <c r="W241" i="38"/>
  <c r="X241" i="38"/>
  <c r="Y241" i="38"/>
  <c r="Z241" i="38"/>
  <c r="O242" i="38"/>
  <c r="P242" i="38"/>
  <c r="Q242" i="38"/>
  <c r="R242" i="38"/>
  <c r="S242" i="38"/>
  <c r="T242" i="38"/>
  <c r="U242" i="38"/>
  <c r="V242" i="38"/>
  <c r="W242" i="38"/>
  <c r="X242" i="38"/>
  <c r="Y242" i="38"/>
  <c r="Z242" i="38"/>
  <c r="O243" i="38"/>
  <c r="P243" i="38"/>
  <c r="Q243" i="38"/>
  <c r="R243" i="38"/>
  <c r="S243" i="38"/>
  <c r="T243" i="38"/>
  <c r="U243" i="38"/>
  <c r="V243" i="38"/>
  <c r="W243" i="38"/>
  <c r="X243" i="38"/>
  <c r="Y243" i="38"/>
  <c r="Z243" i="38"/>
  <c r="O244" i="38"/>
  <c r="P244" i="38"/>
  <c r="Q244" i="38"/>
  <c r="R244" i="38"/>
  <c r="S244" i="38"/>
  <c r="T244" i="38"/>
  <c r="U244" i="38"/>
  <c r="V244" i="38"/>
  <c r="W244" i="38"/>
  <c r="X244" i="38"/>
  <c r="Y244" i="38"/>
  <c r="Z244" i="38"/>
  <c r="O245" i="38"/>
  <c r="P245" i="38"/>
  <c r="Q245" i="38"/>
  <c r="R245" i="38"/>
  <c r="S245" i="38"/>
  <c r="T245" i="38"/>
  <c r="U245" i="38"/>
  <c r="V245" i="38"/>
  <c r="W245" i="38"/>
  <c r="X245" i="38"/>
  <c r="Y245" i="38"/>
  <c r="Z245" i="38"/>
  <c r="O246" i="38"/>
  <c r="P246" i="38"/>
  <c r="Q246" i="38"/>
  <c r="R246" i="38"/>
  <c r="S246" i="38"/>
  <c r="T246" i="38"/>
  <c r="U246" i="38"/>
  <c r="V246" i="38"/>
  <c r="W246" i="38"/>
  <c r="X246" i="38"/>
  <c r="Y246" i="38"/>
  <c r="Z246" i="38"/>
  <c r="O247" i="38"/>
  <c r="P247" i="38"/>
  <c r="Q247" i="38"/>
  <c r="R247" i="38"/>
  <c r="S247" i="38"/>
  <c r="T247" i="38"/>
  <c r="U247" i="38"/>
  <c r="V247" i="38"/>
  <c r="W247" i="38"/>
  <c r="X247" i="38"/>
  <c r="Y247" i="38"/>
  <c r="Z247" i="38"/>
  <c r="O248" i="38"/>
  <c r="P248" i="38"/>
  <c r="Q248" i="38"/>
  <c r="R248" i="38"/>
  <c r="S248" i="38"/>
  <c r="T248" i="38"/>
  <c r="U248" i="38"/>
  <c r="V248" i="38"/>
  <c r="W248" i="38"/>
  <c r="X248" i="38"/>
  <c r="Y248" i="38"/>
  <c r="Z248" i="38"/>
  <c r="O249" i="38"/>
  <c r="P249" i="38"/>
  <c r="Q249" i="38"/>
  <c r="R249" i="38"/>
  <c r="S249" i="38"/>
  <c r="T249" i="38"/>
  <c r="U249" i="38"/>
  <c r="V249" i="38"/>
  <c r="W249" i="38"/>
  <c r="X249" i="38"/>
  <c r="Y249" i="38"/>
  <c r="Z249" i="38"/>
  <c r="O250" i="38"/>
  <c r="P250" i="38"/>
  <c r="Q250" i="38"/>
  <c r="R250" i="38"/>
  <c r="S250" i="38"/>
  <c r="T250" i="38"/>
  <c r="U250" i="38"/>
  <c r="V250" i="38"/>
  <c r="W250" i="38"/>
  <c r="X250" i="38"/>
  <c r="Y250" i="38"/>
  <c r="Z250" i="38"/>
  <c r="O251" i="38"/>
  <c r="P251" i="38"/>
  <c r="Q251" i="38"/>
  <c r="R251" i="38"/>
  <c r="S251" i="38"/>
  <c r="T251" i="38"/>
  <c r="U251" i="38"/>
  <c r="V251" i="38"/>
  <c r="W251" i="38"/>
  <c r="X251" i="38"/>
  <c r="Y251" i="38"/>
  <c r="Z251" i="38"/>
  <c r="O252" i="38"/>
  <c r="P252" i="38"/>
  <c r="Q252" i="38"/>
  <c r="R252" i="38"/>
  <c r="S252" i="38"/>
  <c r="T252" i="38"/>
  <c r="U252" i="38"/>
  <c r="V252" i="38"/>
  <c r="W252" i="38"/>
  <c r="X252" i="38"/>
  <c r="Y252" i="38"/>
  <c r="Z252" i="38"/>
  <c r="O253" i="38"/>
  <c r="P253" i="38"/>
  <c r="Q253" i="38"/>
  <c r="R253" i="38"/>
  <c r="S253" i="38"/>
  <c r="T253" i="38"/>
  <c r="U253" i="38"/>
  <c r="V253" i="38"/>
  <c r="W253" i="38"/>
  <c r="X253" i="38"/>
  <c r="Y253" i="38"/>
  <c r="Z253" i="38"/>
  <c r="O254" i="38"/>
  <c r="P254" i="38"/>
  <c r="Q254" i="38"/>
  <c r="R254" i="38"/>
  <c r="S254" i="38"/>
  <c r="T254" i="38"/>
  <c r="U254" i="38"/>
  <c r="V254" i="38"/>
  <c r="W254" i="38"/>
  <c r="X254" i="38"/>
  <c r="Y254" i="38"/>
  <c r="Z254" i="38"/>
  <c r="O255" i="38"/>
  <c r="P255" i="38"/>
  <c r="Q255" i="38"/>
  <c r="R255" i="38"/>
  <c r="S255" i="38"/>
  <c r="T255" i="38"/>
  <c r="U255" i="38"/>
  <c r="V255" i="38"/>
  <c r="W255" i="38"/>
  <c r="X255" i="38"/>
  <c r="Y255" i="38"/>
  <c r="Z255" i="38"/>
  <c r="O256" i="38"/>
  <c r="P256" i="38"/>
  <c r="Q256" i="38"/>
  <c r="R256" i="38"/>
  <c r="S256" i="38"/>
  <c r="T256" i="38"/>
  <c r="U256" i="38"/>
  <c r="V256" i="38"/>
  <c r="W256" i="38"/>
  <c r="X256" i="38"/>
  <c r="Y256" i="38"/>
  <c r="Z256" i="38"/>
  <c r="O257" i="38"/>
  <c r="P257" i="38"/>
  <c r="Q257" i="38"/>
  <c r="R257" i="38"/>
  <c r="S257" i="38"/>
  <c r="T257" i="38"/>
  <c r="U257" i="38"/>
  <c r="V257" i="38"/>
  <c r="W257" i="38"/>
  <c r="X257" i="38"/>
  <c r="Y257" i="38"/>
  <c r="Z257" i="38"/>
  <c r="O258" i="38"/>
  <c r="P258" i="38"/>
  <c r="Q258" i="38"/>
  <c r="R258" i="38"/>
  <c r="S258" i="38"/>
  <c r="T258" i="38"/>
  <c r="U258" i="38"/>
  <c r="V258" i="38"/>
  <c r="W258" i="38"/>
  <c r="X258" i="38"/>
  <c r="Y258" i="38"/>
  <c r="Z258" i="38"/>
  <c r="O259" i="38"/>
  <c r="P259" i="38"/>
  <c r="Q259" i="38"/>
  <c r="R259" i="38"/>
  <c r="S259" i="38"/>
  <c r="T259" i="38"/>
  <c r="U259" i="38"/>
  <c r="V259" i="38"/>
  <c r="W259" i="38"/>
  <c r="X259" i="38"/>
  <c r="Y259" i="38"/>
  <c r="Z259" i="38"/>
  <c r="O260" i="38"/>
  <c r="P260" i="38"/>
  <c r="Q260" i="38"/>
  <c r="R260" i="38"/>
  <c r="S260" i="38"/>
  <c r="T260" i="38"/>
  <c r="U260" i="38"/>
  <c r="V260" i="38"/>
  <c r="W260" i="38"/>
  <c r="X260" i="38"/>
  <c r="Y260" i="38"/>
  <c r="Z260" i="38"/>
  <c r="O261" i="38"/>
  <c r="P261" i="38"/>
  <c r="Q261" i="38"/>
  <c r="R261" i="38"/>
  <c r="S261" i="38"/>
  <c r="T261" i="38"/>
  <c r="U261" i="38"/>
  <c r="V261" i="38"/>
  <c r="W261" i="38"/>
  <c r="X261" i="38"/>
  <c r="Y261" i="38"/>
  <c r="Z261" i="38"/>
  <c r="O262" i="38"/>
  <c r="P262" i="38"/>
  <c r="Q262" i="38"/>
  <c r="R262" i="38"/>
  <c r="S262" i="38"/>
  <c r="T262" i="38"/>
  <c r="U262" i="38"/>
  <c r="V262" i="38"/>
  <c r="W262" i="38"/>
  <c r="X262" i="38"/>
  <c r="Y262" i="38"/>
  <c r="Z262" i="38"/>
  <c r="O263" i="38"/>
  <c r="P263" i="38"/>
  <c r="Q263" i="38"/>
  <c r="R263" i="38"/>
  <c r="S263" i="38"/>
  <c r="T263" i="38"/>
  <c r="U263" i="38"/>
  <c r="V263" i="38"/>
  <c r="W263" i="38"/>
  <c r="X263" i="38"/>
  <c r="Y263" i="38"/>
  <c r="Z263" i="38"/>
  <c r="O264" i="38"/>
  <c r="P264" i="38"/>
  <c r="Q264" i="38"/>
  <c r="R264" i="38"/>
  <c r="S264" i="38"/>
  <c r="T264" i="38"/>
  <c r="U264" i="38"/>
  <c r="V264" i="38"/>
  <c r="W264" i="38"/>
  <c r="X264" i="38"/>
  <c r="Y264" i="38"/>
  <c r="Z264" i="38"/>
  <c r="O265" i="38"/>
  <c r="P265" i="38"/>
  <c r="Q265" i="38"/>
  <c r="R265" i="38"/>
  <c r="S265" i="38"/>
  <c r="T265" i="38"/>
  <c r="U265" i="38"/>
  <c r="V265" i="38"/>
  <c r="W265" i="38"/>
  <c r="X265" i="38"/>
  <c r="Y265" i="38"/>
  <c r="Z265" i="38"/>
  <c r="O266" i="38"/>
  <c r="P266" i="38"/>
  <c r="Q266" i="38"/>
  <c r="R266" i="38"/>
  <c r="S266" i="38"/>
  <c r="T266" i="38"/>
  <c r="U266" i="38"/>
  <c r="V266" i="38"/>
  <c r="W266" i="38"/>
  <c r="X266" i="38"/>
  <c r="Y266" i="38"/>
  <c r="Z266" i="38"/>
  <c r="O267" i="38"/>
  <c r="P267" i="38"/>
  <c r="Q267" i="38"/>
  <c r="R267" i="38"/>
  <c r="S267" i="38"/>
  <c r="T267" i="38"/>
  <c r="U267" i="38"/>
  <c r="V267" i="38"/>
  <c r="W267" i="38"/>
  <c r="X267" i="38"/>
  <c r="Y267" i="38"/>
  <c r="Z267" i="38"/>
  <c r="O268" i="38"/>
  <c r="P268" i="38"/>
  <c r="Q268" i="38"/>
  <c r="R268" i="38"/>
  <c r="S268" i="38"/>
  <c r="T268" i="38"/>
  <c r="U268" i="38"/>
  <c r="V268" i="38"/>
  <c r="W268" i="38"/>
  <c r="X268" i="38"/>
  <c r="Y268" i="38"/>
  <c r="Z268" i="38"/>
  <c r="O269" i="38"/>
  <c r="P269" i="38"/>
  <c r="Q269" i="38"/>
  <c r="R269" i="38"/>
  <c r="S269" i="38"/>
  <c r="T269" i="38"/>
  <c r="U269" i="38"/>
  <c r="V269" i="38"/>
  <c r="W269" i="38"/>
  <c r="X269" i="38"/>
  <c r="Y269" i="38"/>
  <c r="Z269" i="38"/>
  <c r="O270" i="38"/>
  <c r="P270" i="38"/>
  <c r="Q270" i="38"/>
  <c r="R270" i="38"/>
  <c r="S270" i="38"/>
  <c r="T270" i="38"/>
  <c r="U270" i="38"/>
  <c r="V270" i="38"/>
  <c r="W270" i="38"/>
  <c r="X270" i="38"/>
  <c r="Y270" i="38"/>
  <c r="Z270" i="38"/>
  <c r="O271" i="38"/>
  <c r="P271" i="38"/>
  <c r="Q271" i="38"/>
  <c r="R271" i="38"/>
  <c r="S271" i="38"/>
  <c r="T271" i="38"/>
  <c r="U271" i="38"/>
  <c r="V271" i="38"/>
  <c r="W271" i="38"/>
  <c r="X271" i="38"/>
  <c r="Y271" i="38"/>
  <c r="Z271" i="38"/>
  <c r="O272" i="38"/>
  <c r="P272" i="38"/>
  <c r="Q272" i="38"/>
  <c r="R272" i="38"/>
  <c r="S272" i="38"/>
  <c r="T272" i="38"/>
  <c r="U272" i="38"/>
  <c r="V272" i="38"/>
  <c r="W272" i="38"/>
  <c r="X272" i="38"/>
  <c r="Y272" i="38"/>
  <c r="Z272" i="38"/>
  <c r="O273" i="38"/>
  <c r="P273" i="38"/>
  <c r="Q273" i="38"/>
  <c r="R273" i="38"/>
  <c r="S273" i="38"/>
  <c r="T273" i="38"/>
  <c r="U273" i="38"/>
  <c r="V273" i="38"/>
  <c r="W273" i="38"/>
  <c r="X273" i="38"/>
  <c r="Y273" i="38"/>
  <c r="Z273" i="38"/>
  <c r="O274" i="38"/>
  <c r="P274" i="38"/>
  <c r="Q274" i="38"/>
  <c r="R274" i="38"/>
  <c r="S274" i="38"/>
  <c r="T274" i="38"/>
  <c r="U274" i="38"/>
  <c r="V274" i="38"/>
  <c r="W274" i="38"/>
  <c r="X274" i="38"/>
  <c r="Y274" i="38"/>
  <c r="Z274" i="38"/>
  <c r="O275" i="38"/>
  <c r="P275" i="38"/>
  <c r="Q275" i="38"/>
  <c r="R275" i="38"/>
  <c r="S275" i="38"/>
  <c r="T275" i="38"/>
  <c r="U275" i="38"/>
  <c r="V275" i="38"/>
  <c r="W275" i="38"/>
  <c r="X275" i="38"/>
  <c r="Y275" i="38"/>
  <c r="Z275" i="38"/>
  <c r="O276" i="38"/>
  <c r="P276" i="38"/>
  <c r="Q276" i="38"/>
  <c r="R276" i="38"/>
  <c r="S276" i="38"/>
  <c r="T276" i="38"/>
  <c r="U276" i="38"/>
  <c r="V276" i="38"/>
  <c r="W276" i="38"/>
  <c r="X276" i="38"/>
  <c r="Y276" i="38"/>
  <c r="Z276" i="38"/>
  <c r="O277" i="38"/>
  <c r="P277" i="38"/>
  <c r="Q277" i="38"/>
  <c r="R277" i="38"/>
  <c r="S277" i="38"/>
  <c r="T277" i="38"/>
  <c r="U277" i="38"/>
  <c r="V277" i="38"/>
  <c r="W277" i="38"/>
  <c r="X277" i="38"/>
  <c r="Y277" i="38"/>
  <c r="Z277" i="38"/>
  <c r="O278" i="38"/>
  <c r="P278" i="38"/>
  <c r="Q278" i="38"/>
  <c r="R278" i="38"/>
  <c r="S278" i="38"/>
  <c r="T278" i="38"/>
  <c r="U278" i="38"/>
  <c r="V278" i="38"/>
  <c r="W278" i="38"/>
  <c r="X278" i="38"/>
  <c r="Y278" i="38"/>
  <c r="Z278" i="38"/>
  <c r="O279" i="38"/>
  <c r="P279" i="38"/>
  <c r="Q279" i="38"/>
  <c r="R279" i="38"/>
  <c r="S279" i="38"/>
  <c r="T279" i="38"/>
  <c r="U279" i="38"/>
  <c r="V279" i="38"/>
  <c r="W279" i="38"/>
  <c r="X279" i="38"/>
  <c r="Y279" i="38"/>
  <c r="Z279" i="38"/>
  <c r="O280" i="38"/>
  <c r="P280" i="38"/>
  <c r="Q280" i="38"/>
  <c r="R280" i="38"/>
  <c r="S280" i="38"/>
  <c r="T280" i="38"/>
  <c r="U280" i="38"/>
  <c r="V280" i="38"/>
  <c r="W280" i="38"/>
  <c r="X280" i="38"/>
  <c r="Y280" i="38"/>
  <c r="Z280" i="38"/>
  <c r="O281" i="38"/>
  <c r="P281" i="38"/>
  <c r="Q281" i="38"/>
  <c r="R281" i="38"/>
  <c r="S281" i="38"/>
  <c r="T281" i="38"/>
  <c r="U281" i="38"/>
  <c r="V281" i="38"/>
  <c r="W281" i="38"/>
  <c r="X281" i="38"/>
  <c r="Y281" i="38"/>
  <c r="Z281" i="38"/>
  <c r="O282" i="38"/>
  <c r="P282" i="38"/>
  <c r="Q282" i="38"/>
  <c r="R282" i="38"/>
  <c r="S282" i="38"/>
  <c r="T282" i="38"/>
  <c r="U282" i="38"/>
  <c r="V282" i="38"/>
  <c r="W282" i="38"/>
  <c r="X282" i="38"/>
  <c r="Y282" i="38"/>
  <c r="Z282" i="38"/>
  <c r="O283" i="38"/>
  <c r="P283" i="38"/>
  <c r="Q283" i="38"/>
  <c r="R283" i="38"/>
  <c r="S283" i="38"/>
  <c r="T283" i="38"/>
  <c r="U283" i="38"/>
  <c r="V283" i="38"/>
  <c r="W283" i="38"/>
  <c r="X283" i="38"/>
  <c r="Y283" i="38"/>
  <c r="Z283" i="38"/>
  <c r="O284" i="38"/>
  <c r="P284" i="38"/>
  <c r="Q284" i="38"/>
  <c r="R284" i="38"/>
  <c r="S284" i="38"/>
  <c r="T284" i="38"/>
  <c r="U284" i="38"/>
  <c r="V284" i="38"/>
  <c r="W284" i="38"/>
  <c r="X284" i="38"/>
  <c r="Y284" i="38"/>
  <c r="Z284" i="38"/>
  <c r="O285" i="38"/>
  <c r="P285" i="38"/>
  <c r="Q285" i="38"/>
  <c r="R285" i="38"/>
  <c r="S285" i="38"/>
  <c r="T285" i="38"/>
  <c r="U285" i="38"/>
  <c r="V285" i="38"/>
  <c r="W285" i="38"/>
  <c r="X285" i="38"/>
  <c r="Y285" i="38"/>
  <c r="Z285" i="38"/>
  <c r="O286" i="38"/>
  <c r="P286" i="38"/>
  <c r="Q286" i="38"/>
  <c r="R286" i="38"/>
  <c r="S286" i="38"/>
  <c r="T286" i="38"/>
  <c r="U286" i="38"/>
  <c r="V286" i="38"/>
  <c r="W286" i="38"/>
  <c r="X286" i="38"/>
  <c r="Y286" i="38"/>
  <c r="Z286" i="38"/>
  <c r="O287" i="38"/>
  <c r="P287" i="38"/>
  <c r="Q287" i="38"/>
  <c r="R287" i="38"/>
  <c r="S287" i="38"/>
  <c r="T287" i="38"/>
  <c r="U287" i="38"/>
  <c r="V287" i="38"/>
  <c r="W287" i="38"/>
  <c r="X287" i="38"/>
  <c r="Y287" i="38"/>
  <c r="Z287" i="38"/>
  <c r="O288" i="38"/>
  <c r="P288" i="38"/>
  <c r="Q288" i="38"/>
  <c r="R288" i="38"/>
  <c r="S288" i="38"/>
  <c r="T288" i="38"/>
  <c r="U288" i="38"/>
  <c r="V288" i="38"/>
  <c r="W288" i="38"/>
  <c r="X288" i="38"/>
  <c r="Y288" i="38"/>
  <c r="Z288" i="38"/>
  <c r="O289" i="38"/>
  <c r="P289" i="38"/>
  <c r="Q289" i="38"/>
  <c r="R289" i="38"/>
  <c r="S289" i="38"/>
  <c r="T289" i="38"/>
  <c r="U289" i="38"/>
  <c r="V289" i="38"/>
  <c r="W289" i="38"/>
  <c r="X289" i="38"/>
  <c r="Y289" i="38"/>
  <c r="Z289" i="38"/>
  <c r="O290" i="38"/>
  <c r="P290" i="38"/>
  <c r="Q290" i="38"/>
  <c r="R290" i="38"/>
  <c r="S290" i="38"/>
  <c r="T290" i="38"/>
  <c r="U290" i="38"/>
  <c r="V290" i="38"/>
  <c r="W290" i="38"/>
  <c r="X290" i="38"/>
  <c r="Y290" i="38"/>
  <c r="Z290" i="38"/>
  <c r="O4" i="38"/>
  <c r="Q4" i="38" s="1"/>
  <c r="Z4" i="38" s="1"/>
  <c r="P4" i="38"/>
  <c r="Y4" i="38" s="1"/>
  <c r="S4" i="38"/>
  <c r="T4" i="38"/>
  <c r="W4" i="38"/>
  <c r="X4" i="38"/>
  <c r="O5" i="38"/>
  <c r="Q5" i="38" s="1"/>
  <c r="Z5" i="38" s="1"/>
  <c r="P5" i="38"/>
  <c r="Y5" i="38" s="1"/>
  <c r="S5" i="38"/>
  <c r="T5" i="38"/>
  <c r="W5" i="38"/>
  <c r="X5" i="38"/>
  <c r="Z3" i="38"/>
  <c r="Y3" i="38"/>
  <c r="X3" i="38"/>
  <c r="W3" i="38"/>
  <c r="U3" i="38"/>
  <c r="R3" i="38"/>
  <c r="Q3" i="38"/>
  <c r="P3" i="38"/>
  <c r="O3" i="38"/>
  <c r="I54" i="41" l="1"/>
  <c r="J14" i="41"/>
  <c r="T125" i="38"/>
  <c r="Q121" i="38"/>
  <c r="Z121" i="38" s="1"/>
  <c r="U121" i="38"/>
  <c r="Q124" i="38"/>
  <c r="Z124" i="38" s="1"/>
  <c r="U124" i="38"/>
  <c r="W125" i="38"/>
  <c r="X124" i="38"/>
  <c r="S124" i="38"/>
  <c r="Q123" i="38"/>
  <c r="Z123" i="38" s="1"/>
  <c r="U123" i="38"/>
  <c r="W121" i="38"/>
  <c r="R121" i="38"/>
  <c r="X120" i="38"/>
  <c r="Q119" i="38"/>
  <c r="Z119" i="38" s="1"/>
  <c r="U119" i="38"/>
  <c r="W117" i="38"/>
  <c r="X116" i="38"/>
  <c r="Q115" i="38"/>
  <c r="Z115" i="38" s="1"/>
  <c r="U115" i="38"/>
  <c r="W113" i="38"/>
  <c r="X112" i="38"/>
  <c r="Q111" i="38"/>
  <c r="Z111" i="38" s="1"/>
  <c r="U111" i="38"/>
  <c r="W109" i="38"/>
  <c r="X108" i="38"/>
  <c r="Q125" i="38"/>
  <c r="Z125" i="38" s="1"/>
  <c r="U125" i="38"/>
  <c r="Q117" i="38"/>
  <c r="Z117" i="38" s="1"/>
  <c r="U117" i="38"/>
  <c r="Q113" i="38"/>
  <c r="Z113" i="38" s="1"/>
  <c r="U113" i="38"/>
  <c r="Q109" i="38"/>
  <c r="Z109" i="38" s="1"/>
  <c r="U109" i="38"/>
  <c r="X125" i="38"/>
  <c r="S125" i="38"/>
  <c r="T124" i="38"/>
  <c r="X121" i="38"/>
  <c r="S121" i="38"/>
  <c r="Q120" i="38"/>
  <c r="Z120" i="38" s="1"/>
  <c r="U120" i="38"/>
  <c r="X117" i="38"/>
  <c r="S117" i="38"/>
  <c r="Q116" i="38"/>
  <c r="Z116" i="38" s="1"/>
  <c r="U116" i="38"/>
  <c r="X113" i="38"/>
  <c r="S113" i="38"/>
  <c r="Q112" i="38"/>
  <c r="Z112" i="38" s="1"/>
  <c r="U112" i="38"/>
  <c r="X109" i="38"/>
  <c r="S109" i="38"/>
  <c r="Q108" i="38"/>
  <c r="Z108" i="38" s="1"/>
  <c r="U108" i="38"/>
  <c r="W127" i="38"/>
  <c r="S127" i="38"/>
  <c r="Q126" i="38"/>
  <c r="Z126" i="38" s="1"/>
  <c r="U126" i="38"/>
  <c r="V125" i="38"/>
  <c r="P125" i="38"/>
  <c r="Y125" i="38" s="1"/>
  <c r="W124" i="38"/>
  <c r="R124" i="38"/>
  <c r="X123" i="38"/>
  <c r="S123" i="38"/>
  <c r="Q122" i="38"/>
  <c r="Z122" i="38" s="1"/>
  <c r="U122" i="38"/>
  <c r="V121" i="38"/>
  <c r="P121" i="38"/>
  <c r="Y121" i="38" s="1"/>
  <c r="W120" i="38"/>
  <c r="R120" i="38"/>
  <c r="X119" i="38"/>
  <c r="S119" i="38"/>
  <c r="Q118" i="38"/>
  <c r="Z118" i="38" s="1"/>
  <c r="U118" i="38"/>
  <c r="V117" i="38"/>
  <c r="P117" i="38"/>
  <c r="Y117" i="38" s="1"/>
  <c r="W116" i="38"/>
  <c r="R116" i="38"/>
  <c r="X115" i="38"/>
  <c r="S115" i="38"/>
  <c r="Q114" i="38"/>
  <c r="Z114" i="38" s="1"/>
  <c r="U114" i="38"/>
  <c r="V113" i="38"/>
  <c r="P113" i="38"/>
  <c r="Y113" i="38" s="1"/>
  <c r="W112" i="38"/>
  <c r="R112" i="38"/>
  <c r="X111" i="38"/>
  <c r="S111" i="38"/>
  <c r="Q110" i="38"/>
  <c r="Z110" i="38" s="1"/>
  <c r="U110" i="38"/>
  <c r="V109" i="38"/>
  <c r="P109" i="38"/>
  <c r="Y109" i="38" s="1"/>
  <c r="W108" i="38"/>
  <c r="R108" i="38"/>
  <c r="R12" i="38"/>
  <c r="R11" i="38"/>
  <c r="V10" i="38"/>
  <c r="R10" i="38"/>
  <c r="V9" i="38"/>
  <c r="R9" i="38"/>
  <c r="V8" i="38"/>
  <c r="R8" i="38"/>
  <c r="R7" i="38"/>
  <c r="R6" i="38"/>
  <c r="U10" i="38"/>
  <c r="U9" i="38"/>
  <c r="U8" i="38"/>
  <c r="V5" i="38"/>
  <c r="R5" i="38"/>
  <c r="V4" i="38"/>
  <c r="R4" i="38"/>
  <c r="U5" i="38"/>
  <c r="U4" i="38"/>
  <c r="B41" i="38"/>
  <c r="B53" i="38" s="1"/>
  <c r="B65" i="38" s="1"/>
  <c r="B77" i="38" s="1"/>
  <c r="B89" i="38" s="1"/>
  <c r="B101" i="38" s="1"/>
  <c r="B113" i="38" s="1"/>
  <c r="B125" i="38" s="1"/>
  <c r="B137" i="38" s="1"/>
  <c r="B149" i="38" s="1"/>
  <c r="B161" i="38" s="1"/>
  <c r="B173" i="38" s="1"/>
  <c r="B185" i="38" s="1"/>
  <c r="B197" i="38" s="1"/>
  <c r="B209" i="38" s="1"/>
  <c r="B221" i="38" s="1"/>
  <c r="B233" i="38" s="1"/>
  <c r="B245" i="38" s="1"/>
  <c r="B257" i="38" s="1"/>
  <c r="B269" i="38" s="1"/>
  <c r="B281" i="38" s="1"/>
  <c r="B293" i="38" s="1"/>
  <c r="B40" i="38"/>
  <c r="B52" i="38" s="1"/>
  <c r="B64" i="38" s="1"/>
  <c r="B76" i="38" s="1"/>
  <c r="B88" i="38" s="1"/>
  <c r="B100" i="38" s="1"/>
  <c r="B112" i="38" s="1"/>
  <c r="B124" i="38" s="1"/>
  <c r="B136" i="38" s="1"/>
  <c r="B148" i="38" s="1"/>
  <c r="B160" i="38" s="1"/>
  <c r="B172" i="38" s="1"/>
  <c r="B184" i="38" s="1"/>
  <c r="B196" i="38" s="1"/>
  <c r="B208" i="38" s="1"/>
  <c r="B220" i="38" s="1"/>
  <c r="B232" i="38" s="1"/>
  <c r="B244" i="38" s="1"/>
  <c r="B256" i="38" s="1"/>
  <c r="B268" i="38" s="1"/>
  <c r="B280" i="38" s="1"/>
  <c r="B292" i="38" s="1"/>
  <c r="B39" i="38"/>
  <c r="B51" i="38" s="1"/>
  <c r="B63" i="38" s="1"/>
  <c r="B75" i="38" s="1"/>
  <c r="B87" i="38" s="1"/>
  <c r="B99" i="38" s="1"/>
  <c r="B111" i="38" s="1"/>
  <c r="B123" i="38" s="1"/>
  <c r="B135" i="38" s="1"/>
  <c r="B147" i="38" s="1"/>
  <c r="B159" i="38" s="1"/>
  <c r="B171" i="38" s="1"/>
  <c r="B183" i="38" s="1"/>
  <c r="B195" i="38" s="1"/>
  <c r="B207" i="38" s="1"/>
  <c r="B219" i="38" s="1"/>
  <c r="B231" i="38" s="1"/>
  <c r="B243" i="38" s="1"/>
  <c r="B255" i="38" s="1"/>
  <c r="B267" i="38" s="1"/>
  <c r="B279" i="38" s="1"/>
  <c r="B291" i="38" s="1"/>
  <c r="B38" i="38"/>
  <c r="B50" i="38" s="1"/>
  <c r="B62" i="38" s="1"/>
  <c r="B74" i="38" s="1"/>
  <c r="B86" i="38" s="1"/>
  <c r="B98" i="38" s="1"/>
  <c r="B110" i="38" s="1"/>
  <c r="B122" i="38" s="1"/>
  <c r="B134" i="38" s="1"/>
  <c r="B146" i="38" s="1"/>
  <c r="B158" i="38" s="1"/>
  <c r="B170" i="38" s="1"/>
  <c r="B182" i="38" s="1"/>
  <c r="B194" i="38" s="1"/>
  <c r="B206" i="38" s="1"/>
  <c r="B218" i="38" s="1"/>
  <c r="B230" i="38" s="1"/>
  <c r="B242" i="38" s="1"/>
  <c r="B254" i="38" s="1"/>
  <c r="B266" i="38" s="1"/>
  <c r="B278" i="38" s="1"/>
  <c r="B290" i="38" s="1"/>
  <c r="B37" i="38"/>
  <c r="B49" i="38" s="1"/>
  <c r="B61" i="38" s="1"/>
  <c r="B73" i="38" s="1"/>
  <c r="B85" i="38" s="1"/>
  <c r="B97" i="38" s="1"/>
  <c r="B109" i="38" s="1"/>
  <c r="B121" i="38" s="1"/>
  <c r="B133" i="38" s="1"/>
  <c r="B145" i="38" s="1"/>
  <c r="B157" i="38" s="1"/>
  <c r="B169" i="38" s="1"/>
  <c r="B181" i="38" s="1"/>
  <c r="B193" i="38" s="1"/>
  <c r="B205" i="38" s="1"/>
  <c r="B217" i="38" s="1"/>
  <c r="B229" i="38" s="1"/>
  <c r="B241" i="38" s="1"/>
  <c r="B253" i="38" s="1"/>
  <c r="B265" i="38" s="1"/>
  <c r="B277" i="38" s="1"/>
  <c r="B289" i="38" s="1"/>
  <c r="B36" i="38"/>
  <c r="B48" i="38" s="1"/>
  <c r="B60" i="38" s="1"/>
  <c r="B72" i="38" s="1"/>
  <c r="B84" i="38" s="1"/>
  <c r="B96" i="38" s="1"/>
  <c r="B108" i="38" s="1"/>
  <c r="B120" i="38" s="1"/>
  <c r="B132" i="38" s="1"/>
  <c r="B144" i="38" s="1"/>
  <c r="B156" i="38" s="1"/>
  <c r="B168" i="38" s="1"/>
  <c r="B180" i="38" s="1"/>
  <c r="B192" i="38" s="1"/>
  <c r="B204" i="38" s="1"/>
  <c r="B216" i="38" s="1"/>
  <c r="B228" i="38" s="1"/>
  <c r="B240" i="38" s="1"/>
  <c r="B252" i="38" s="1"/>
  <c r="B264" i="38" s="1"/>
  <c r="B276" i="38" s="1"/>
  <c r="B288" i="38" s="1"/>
  <c r="B35" i="38"/>
  <c r="B47" i="38" s="1"/>
  <c r="B59" i="38" s="1"/>
  <c r="B71" i="38" s="1"/>
  <c r="B83" i="38" s="1"/>
  <c r="B95" i="38" s="1"/>
  <c r="B107" i="38" s="1"/>
  <c r="B119" i="38" s="1"/>
  <c r="B131" i="38" s="1"/>
  <c r="B143" i="38" s="1"/>
  <c r="B155" i="38" s="1"/>
  <c r="B167" i="38" s="1"/>
  <c r="B179" i="38" s="1"/>
  <c r="B191" i="38" s="1"/>
  <c r="B203" i="38" s="1"/>
  <c r="B215" i="38" s="1"/>
  <c r="B227" i="38" s="1"/>
  <c r="B239" i="38" s="1"/>
  <c r="B251" i="38" s="1"/>
  <c r="B263" i="38" s="1"/>
  <c r="B275" i="38" s="1"/>
  <c r="B287" i="38" s="1"/>
  <c r="B34" i="38"/>
  <c r="B46" i="38" s="1"/>
  <c r="B58" i="38" s="1"/>
  <c r="B70" i="38" s="1"/>
  <c r="B82" i="38" s="1"/>
  <c r="B94" i="38" s="1"/>
  <c r="B106" i="38" s="1"/>
  <c r="B118" i="38" s="1"/>
  <c r="B130" i="38" s="1"/>
  <c r="B142" i="38" s="1"/>
  <c r="B154" i="38" s="1"/>
  <c r="B166" i="38" s="1"/>
  <c r="B178" i="38" s="1"/>
  <c r="B190" i="38" s="1"/>
  <c r="B202" i="38" s="1"/>
  <c r="B214" i="38" s="1"/>
  <c r="B226" i="38" s="1"/>
  <c r="B238" i="38" s="1"/>
  <c r="B250" i="38" s="1"/>
  <c r="B262" i="38" s="1"/>
  <c r="B274" i="38" s="1"/>
  <c r="B286" i="38" s="1"/>
  <c r="B33" i="38"/>
  <c r="B45" i="38" s="1"/>
  <c r="B57" i="38" s="1"/>
  <c r="B69" i="38" s="1"/>
  <c r="B81" i="38" s="1"/>
  <c r="B93" i="38" s="1"/>
  <c r="B105" i="38" s="1"/>
  <c r="B117" i="38" s="1"/>
  <c r="B129" i="38" s="1"/>
  <c r="B141" i="38" s="1"/>
  <c r="B153" i="38" s="1"/>
  <c r="B165" i="38" s="1"/>
  <c r="B177" i="38" s="1"/>
  <c r="B189" i="38" s="1"/>
  <c r="B201" i="38" s="1"/>
  <c r="B213" i="38" s="1"/>
  <c r="B225" i="38" s="1"/>
  <c r="B237" i="38" s="1"/>
  <c r="B249" i="38" s="1"/>
  <c r="B261" i="38" s="1"/>
  <c r="B273" i="38" s="1"/>
  <c r="B285" i="38" s="1"/>
  <c r="B32" i="38"/>
  <c r="B44" i="38" s="1"/>
  <c r="B56" i="38" s="1"/>
  <c r="B68" i="38" s="1"/>
  <c r="B80" i="38" s="1"/>
  <c r="B92" i="38" s="1"/>
  <c r="B104" i="38" s="1"/>
  <c r="B116" i="38" s="1"/>
  <c r="B128" i="38" s="1"/>
  <c r="B140" i="38" s="1"/>
  <c r="B152" i="38" s="1"/>
  <c r="B164" i="38" s="1"/>
  <c r="B176" i="38" s="1"/>
  <c r="B188" i="38" s="1"/>
  <c r="B200" i="38" s="1"/>
  <c r="B212" i="38" s="1"/>
  <c r="B224" i="38" s="1"/>
  <c r="B236" i="38" s="1"/>
  <c r="B248" i="38" s="1"/>
  <c r="B260" i="38" s="1"/>
  <c r="B272" i="38" s="1"/>
  <c r="B284" i="38" s="1"/>
  <c r="B31" i="38"/>
  <c r="B43" i="38" s="1"/>
  <c r="B55" i="38" s="1"/>
  <c r="B67" i="38" s="1"/>
  <c r="B79" i="38" s="1"/>
  <c r="B91" i="38" s="1"/>
  <c r="B103" i="38" s="1"/>
  <c r="B115" i="38" s="1"/>
  <c r="B127" i="38" s="1"/>
  <c r="B139" i="38" s="1"/>
  <c r="B151" i="38" s="1"/>
  <c r="B163" i="38" s="1"/>
  <c r="B175" i="38" s="1"/>
  <c r="B187" i="38" s="1"/>
  <c r="B199" i="38" s="1"/>
  <c r="B211" i="38" s="1"/>
  <c r="B223" i="38" s="1"/>
  <c r="B235" i="38" s="1"/>
  <c r="B247" i="38" s="1"/>
  <c r="B259" i="38" s="1"/>
  <c r="B271" i="38" s="1"/>
  <c r="B283" i="38" s="1"/>
  <c r="B30" i="38"/>
  <c r="B42" i="38" s="1"/>
  <c r="B54" i="38" s="1"/>
  <c r="B66" i="38" s="1"/>
  <c r="B78" i="38" s="1"/>
  <c r="B90" i="38" s="1"/>
  <c r="B102" i="38" s="1"/>
  <c r="B114" i="38" s="1"/>
  <c r="B126" i="38" s="1"/>
  <c r="B138" i="38" s="1"/>
  <c r="B150" i="38" s="1"/>
  <c r="B162" i="38" s="1"/>
  <c r="B174" i="38" s="1"/>
  <c r="B186" i="38" s="1"/>
  <c r="B198" i="38" s="1"/>
  <c r="B210" i="38" s="1"/>
  <c r="B222" i="38" s="1"/>
  <c r="B234" i="38" s="1"/>
  <c r="B246" i="38" s="1"/>
  <c r="B258" i="38" s="1"/>
  <c r="B270" i="38" s="1"/>
  <c r="B282" i="38" s="1"/>
  <c r="B41" i="37"/>
  <c r="B53" i="37" s="1"/>
  <c r="B65" i="37" s="1"/>
  <c r="B77" i="37" s="1"/>
  <c r="B89" i="37" s="1"/>
  <c r="B101" i="37" s="1"/>
  <c r="B113" i="37" s="1"/>
  <c r="B125" i="37" s="1"/>
  <c r="B137" i="37" s="1"/>
  <c r="B149" i="37" s="1"/>
  <c r="B161" i="37" s="1"/>
  <c r="B173" i="37" s="1"/>
  <c r="B185" i="37" s="1"/>
  <c r="B197" i="37" s="1"/>
  <c r="B209" i="37" s="1"/>
  <c r="B221" i="37" s="1"/>
  <c r="B233" i="37" s="1"/>
  <c r="B245" i="37" s="1"/>
  <c r="B257" i="37" s="1"/>
  <c r="B269" i="37" s="1"/>
  <c r="B281" i="37" s="1"/>
  <c r="B293" i="37" s="1"/>
  <c r="B40" i="37"/>
  <c r="B52" i="37" s="1"/>
  <c r="B64" i="37" s="1"/>
  <c r="B76" i="37" s="1"/>
  <c r="B88" i="37" s="1"/>
  <c r="B100" i="37" s="1"/>
  <c r="B112" i="37" s="1"/>
  <c r="B124" i="37" s="1"/>
  <c r="B136" i="37" s="1"/>
  <c r="B148" i="37" s="1"/>
  <c r="B160" i="37" s="1"/>
  <c r="B172" i="37" s="1"/>
  <c r="B184" i="37" s="1"/>
  <c r="B196" i="37" s="1"/>
  <c r="B208" i="37" s="1"/>
  <c r="B220" i="37" s="1"/>
  <c r="B232" i="37" s="1"/>
  <c r="B244" i="37" s="1"/>
  <c r="B256" i="37" s="1"/>
  <c r="B268" i="37" s="1"/>
  <c r="B280" i="37" s="1"/>
  <c r="B292" i="37" s="1"/>
  <c r="B39" i="37"/>
  <c r="B51" i="37" s="1"/>
  <c r="B63" i="37" s="1"/>
  <c r="B75" i="37" s="1"/>
  <c r="B87" i="37" s="1"/>
  <c r="B99" i="37" s="1"/>
  <c r="B111" i="37" s="1"/>
  <c r="B123" i="37" s="1"/>
  <c r="B135" i="37" s="1"/>
  <c r="B147" i="37" s="1"/>
  <c r="B159" i="37" s="1"/>
  <c r="B171" i="37" s="1"/>
  <c r="B183" i="37" s="1"/>
  <c r="B195" i="37" s="1"/>
  <c r="B207" i="37" s="1"/>
  <c r="B219" i="37" s="1"/>
  <c r="B231" i="37" s="1"/>
  <c r="B243" i="37" s="1"/>
  <c r="B255" i="37" s="1"/>
  <c r="B267" i="37" s="1"/>
  <c r="B279" i="37" s="1"/>
  <c r="B291" i="37" s="1"/>
  <c r="B38" i="37"/>
  <c r="B50" i="37" s="1"/>
  <c r="B62" i="37" s="1"/>
  <c r="B74" i="37" s="1"/>
  <c r="B86" i="37" s="1"/>
  <c r="B98" i="37" s="1"/>
  <c r="B110" i="37" s="1"/>
  <c r="B122" i="37" s="1"/>
  <c r="B134" i="37" s="1"/>
  <c r="B146" i="37" s="1"/>
  <c r="B158" i="37" s="1"/>
  <c r="B170" i="37" s="1"/>
  <c r="B182" i="37" s="1"/>
  <c r="B194" i="37" s="1"/>
  <c r="B206" i="37" s="1"/>
  <c r="B218" i="37" s="1"/>
  <c r="B230" i="37" s="1"/>
  <c r="B242" i="37" s="1"/>
  <c r="B254" i="37" s="1"/>
  <c r="B266" i="37" s="1"/>
  <c r="B278" i="37" s="1"/>
  <c r="B290" i="37" s="1"/>
  <c r="B37" i="37"/>
  <c r="B49" i="37" s="1"/>
  <c r="B61" i="37" s="1"/>
  <c r="B73" i="37" s="1"/>
  <c r="B85" i="37" s="1"/>
  <c r="B97" i="37" s="1"/>
  <c r="B109" i="37" s="1"/>
  <c r="B121" i="37" s="1"/>
  <c r="B133" i="37" s="1"/>
  <c r="B145" i="37" s="1"/>
  <c r="B157" i="37" s="1"/>
  <c r="B169" i="37" s="1"/>
  <c r="B181" i="37" s="1"/>
  <c r="B193" i="37" s="1"/>
  <c r="B205" i="37" s="1"/>
  <c r="B217" i="37" s="1"/>
  <c r="B229" i="37" s="1"/>
  <c r="B241" i="37" s="1"/>
  <c r="B253" i="37" s="1"/>
  <c r="B265" i="37" s="1"/>
  <c r="B277" i="37" s="1"/>
  <c r="B289" i="37" s="1"/>
  <c r="B36" i="37"/>
  <c r="B48" i="37" s="1"/>
  <c r="B60" i="37" s="1"/>
  <c r="B72" i="37" s="1"/>
  <c r="B84" i="37" s="1"/>
  <c r="B96" i="37" s="1"/>
  <c r="B108" i="37" s="1"/>
  <c r="B120" i="37" s="1"/>
  <c r="B132" i="37" s="1"/>
  <c r="B144" i="37" s="1"/>
  <c r="B156" i="37" s="1"/>
  <c r="B168" i="37" s="1"/>
  <c r="B180" i="37" s="1"/>
  <c r="B192" i="37" s="1"/>
  <c r="B204" i="37" s="1"/>
  <c r="B216" i="37" s="1"/>
  <c r="B228" i="37" s="1"/>
  <c r="B240" i="37" s="1"/>
  <c r="B252" i="37" s="1"/>
  <c r="B264" i="37" s="1"/>
  <c r="B276" i="37" s="1"/>
  <c r="B288" i="37" s="1"/>
  <c r="B35" i="37"/>
  <c r="B47" i="37" s="1"/>
  <c r="B59" i="37" s="1"/>
  <c r="B71" i="37" s="1"/>
  <c r="B83" i="37" s="1"/>
  <c r="B95" i="37" s="1"/>
  <c r="B107" i="37" s="1"/>
  <c r="B119" i="37" s="1"/>
  <c r="B131" i="37" s="1"/>
  <c r="B143" i="37" s="1"/>
  <c r="B155" i="37" s="1"/>
  <c r="B167" i="37" s="1"/>
  <c r="B179" i="37" s="1"/>
  <c r="B191" i="37" s="1"/>
  <c r="B203" i="37" s="1"/>
  <c r="B215" i="37" s="1"/>
  <c r="B227" i="37" s="1"/>
  <c r="B239" i="37" s="1"/>
  <c r="B251" i="37" s="1"/>
  <c r="B263" i="37" s="1"/>
  <c r="B275" i="37" s="1"/>
  <c r="B287" i="37" s="1"/>
  <c r="B34" i="37"/>
  <c r="B46" i="37" s="1"/>
  <c r="B58" i="37" s="1"/>
  <c r="B70" i="37" s="1"/>
  <c r="B82" i="37" s="1"/>
  <c r="B94" i="37" s="1"/>
  <c r="B106" i="37" s="1"/>
  <c r="B118" i="37" s="1"/>
  <c r="B130" i="37" s="1"/>
  <c r="B142" i="37" s="1"/>
  <c r="B154" i="37" s="1"/>
  <c r="B166" i="37" s="1"/>
  <c r="B178" i="37" s="1"/>
  <c r="B190" i="37" s="1"/>
  <c r="B202" i="37" s="1"/>
  <c r="B214" i="37" s="1"/>
  <c r="B226" i="37" s="1"/>
  <c r="B238" i="37" s="1"/>
  <c r="B250" i="37" s="1"/>
  <c r="B262" i="37" s="1"/>
  <c r="B274" i="37" s="1"/>
  <c r="B286" i="37" s="1"/>
  <c r="B33" i="37"/>
  <c r="B45" i="37" s="1"/>
  <c r="B57" i="37" s="1"/>
  <c r="B69" i="37" s="1"/>
  <c r="B81" i="37" s="1"/>
  <c r="B93" i="37" s="1"/>
  <c r="B105" i="37" s="1"/>
  <c r="B117" i="37" s="1"/>
  <c r="B129" i="37" s="1"/>
  <c r="B141" i="37" s="1"/>
  <c r="B153" i="37" s="1"/>
  <c r="B165" i="37" s="1"/>
  <c r="B177" i="37" s="1"/>
  <c r="B189" i="37" s="1"/>
  <c r="B201" i="37" s="1"/>
  <c r="B213" i="37" s="1"/>
  <c r="B225" i="37" s="1"/>
  <c r="B237" i="37" s="1"/>
  <c r="B249" i="37" s="1"/>
  <c r="B261" i="37" s="1"/>
  <c r="B273" i="37" s="1"/>
  <c r="B285" i="37" s="1"/>
  <c r="B32" i="37"/>
  <c r="B44" i="37" s="1"/>
  <c r="B56" i="37" s="1"/>
  <c r="B68" i="37" s="1"/>
  <c r="B80" i="37" s="1"/>
  <c r="B92" i="37" s="1"/>
  <c r="B104" i="37" s="1"/>
  <c r="B116" i="37" s="1"/>
  <c r="B128" i="37" s="1"/>
  <c r="B140" i="37" s="1"/>
  <c r="B152" i="37" s="1"/>
  <c r="B164" i="37" s="1"/>
  <c r="B176" i="37" s="1"/>
  <c r="B188" i="37" s="1"/>
  <c r="B200" i="37" s="1"/>
  <c r="B212" i="37" s="1"/>
  <c r="B224" i="37" s="1"/>
  <c r="B236" i="37" s="1"/>
  <c r="B248" i="37" s="1"/>
  <c r="B260" i="37" s="1"/>
  <c r="B272" i="37" s="1"/>
  <c r="B284" i="37" s="1"/>
  <c r="B31" i="37"/>
  <c r="B43" i="37" s="1"/>
  <c r="B55" i="37" s="1"/>
  <c r="B67" i="37" s="1"/>
  <c r="B79" i="37" s="1"/>
  <c r="B91" i="37" s="1"/>
  <c r="B103" i="37" s="1"/>
  <c r="B115" i="37" s="1"/>
  <c r="B127" i="37" s="1"/>
  <c r="B139" i="37" s="1"/>
  <c r="B151" i="37" s="1"/>
  <c r="B163" i="37" s="1"/>
  <c r="B175" i="37" s="1"/>
  <c r="B187" i="37" s="1"/>
  <c r="B199" i="37" s="1"/>
  <c r="B211" i="37" s="1"/>
  <c r="B223" i="37" s="1"/>
  <c r="B235" i="37" s="1"/>
  <c r="B247" i="37" s="1"/>
  <c r="B259" i="37" s="1"/>
  <c r="B271" i="37" s="1"/>
  <c r="B283" i="37" s="1"/>
  <c r="B30" i="37"/>
  <c r="B42" i="37" s="1"/>
  <c r="B54" i="37" s="1"/>
  <c r="B66" i="37" s="1"/>
  <c r="B78" i="37" s="1"/>
  <c r="B90" i="37" s="1"/>
  <c r="B102" i="37" s="1"/>
  <c r="B114" i="37" s="1"/>
  <c r="B126" i="37" s="1"/>
  <c r="B138" i="37" s="1"/>
  <c r="B150" i="37" s="1"/>
  <c r="B162" i="37" s="1"/>
  <c r="B174" i="37" s="1"/>
  <c r="B186" i="37" s="1"/>
  <c r="B198" i="37" s="1"/>
  <c r="B210" i="37" s="1"/>
  <c r="B222" i="37" s="1"/>
  <c r="B234" i="37" s="1"/>
  <c r="B246" i="37" s="1"/>
  <c r="B258" i="37" s="1"/>
  <c r="B270" i="37" s="1"/>
  <c r="B282" i="37" s="1"/>
  <c r="J54" i="41" l="1"/>
  <c r="K14" i="41"/>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L14" i="41" l="1"/>
  <c r="K54" i="41"/>
  <c r="S3" i="38"/>
  <c r="V3" i="37"/>
  <c r="N3" i="37"/>
  <c r="U3" i="37"/>
  <c r="M14" i="41" l="1"/>
  <c r="L54" i="41"/>
  <c r="Q3" i="37"/>
  <c r="O3" i="37"/>
  <c r="X3" i="37" s="1"/>
  <c r="T3" i="38"/>
  <c r="V3" i="38"/>
  <c r="T3" i="37"/>
  <c r="P3" i="37"/>
  <c r="R3" i="37"/>
  <c r="S3" i="37"/>
  <c r="M54" i="41" l="1"/>
  <c r="N14" i="41"/>
  <c r="H2" i="39"/>
  <c r="G2" i="39"/>
  <c r="N54" i="41" l="1"/>
  <c r="O14" i="41"/>
  <c r="AP29" i="27"/>
  <c r="AO29" i="27"/>
  <c r="AN29" i="27"/>
  <c r="AM29" i="27"/>
  <c r="AL29" i="27"/>
  <c r="AK29" i="27"/>
  <c r="AJ29" i="27"/>
  <c r="AI29" i="27"/>
  <c r="AH29" i="27"/>
  <c r="AG29" i="27"/>
  <c r="AF29" i="27"/>
  <c r="AE29" i="27"/>
  <c r="AD29" i="27"/>
  <c r="AC29" i="27"/>
  <c r="AB29" i="27"/>
  <c r="A29" i="27"/>
  <c r="D5" i="27"/>
  <c r="E5" i="27" s="1"/>
  <c r="F5" i="27" s="1"/>
  <c r="G5" i="27" s="1"/>
  <c r="H5" i="27" s="1"/>
  <c r="I5" i="27" s="1"/>
  <c r="J5" i="27" s="1"/>
  <c r="K5" i="27" s="1"/>
  <c r="L5" i="27" s="1"/>
  <c r="M5" i="27" s="1"/>
  <c r="N5" i="27" s="1"/>
  <c r="O5" i="27" s="1"/>
  <c r="P5" i="27" s="1"/>
  <c r="Q5" i="27" s="1"/>
  <c r="R5" i="27" s="1"/>
  <c r="S5" i="27" s="1"/>
  <c r="T5" i="27" s="1"/>
  <c r="U5" i="27" s="1"/>
  <c r="V5" i="27" s="1"/>
  <c r="W5" i="27" s="1"/>
  <c r="X5" i="27" s="1"/>
  <c r="Y5" i="27" s="1"/>
  <c r="Z5" i="27" s="1"/>
  <c r="AA5" i="27" s="1"/>
  <c r="AB5" i="27" s="1"/>
  <c r="AC5" i="27" s="1"/>
  <c r="AD5" i="27" s="1"/>
  <c r="AE5" i="27" s="1"/>
  <c r="AF5" i="27" s="1"/>
  <c r="AG5" i="27" s="1"/>
  <c r="AH5" i="27" s="1"/>
  <c r="AI5" i="27" s="1"/>
  <c r="AJ5" i="27" s="1"/>
  <c r="AK5" i="27" s="1"/>
  <c r="AL5" i="27" s="1"/>
  <c r="AM5" i="27" s="1"/>
  <c r="AN5" i="27" s="1"/>
  <c r="AO5" i="27" s="1"/>
  <c r="AP5" i="27" s="1"/>
  <c r="D4" i="27"/>
  <c r="E4" i="27" s="1"/>
  <c r="F4" i="27" s="1"/>
  <c r="G4" i="27" s="1"/>
  <c r="H4" i="27" s="1"/>
  <c r="I4" i="27" s="1"/>
  <c r="J4" i="27" s="1"/>
  <c r="K4" i="27" s="1"/>
  <c r="L4" i="27" s="1"/>
  <c r="M4" i="27" s="1"/>
  <c r="N4" i="27" s="1"/>
  <c r="O4" i="27" s="1"/>
  <c r="P4" i="27" s="1"/>
  <c r="Q4" i="27" s="1"/>
  <c r="R4" i="27" s="1"/>
  <c r="S4" i="27" s="1"/>
  <c r="T4" i="27" s="1"/>
  <c r="U4" i="27" s="1"/>
  <c r="V4" i="27" s="1"/>
  <c r="W4" i="27" s="1"/>
  <c r="X4" i="27" s="1"/>
  <c r="Y4" i="27" s="1"/>
  <c r="Z4" i="27" s="1"/>
  <c r="AA4" i="27" s="1"/>
  <c r="AB4" i="27" s="1"/>
  <c r="AC4" i="27" s="1"/>
  <c r="AD4" i="27" s="1"/>
  <c r="AE4" i="27" s="1"/>
  <c r="AF4" i="27" s="1"/>
  <c r="AG4" i="27" s="1"/>
  <c r="AH4" i="27" s="1"/>
  <c r="AI4" i="27" s="1"/>
  <c r="AJ4" i="27" s="1"/>
  <c r="AK4" i="27" s="1"/>
  <c r="AL4" i="27" s="1"/>
  <c r="AM4" i="27" s="1"/>
  <c r="AN4" i="27" s="1"/>
  <c r="AO4" i="27" s="1"/>
  <c r="AP4" i="27" s="1"/>
  <c r="O54" i="41" l="1"/>
  <c r="P14" i="41"/>
  <c r="C11" i="27"/>
  <c r="P54" i="41" l="1"/>
  <c r="Q14" i="41"/>
  <c r="E22" i="27"/>
  <c r="D11" i="27"/>
  <c r="E11" i="27" s="1"/>
  <c r="F11" i="27" s="1"/>
  <c r="D22" i="27"/>
  <c r="C19" i="27"/>
  <c r="C29" i="27" s="1"/>
  <c r="C22" i="27"/>
  <c r="C12" i="27" s="1"/>
  <c r="F22" i="27"/>
  <c r="Q54" i="41" l="1"/>
  <c r="R14" i="41"/>
  <c r="I22" i="27"/>
  <c r="G11" i="27"/>
  <c r="H11" i="27" s="1"/>
  <c r="I11" i="27" s="1"/>
  <c r="G22" i="27"/>
  <c r="J22" i="27"/>
  <c r="D12" i="27"/>
  <c r="E12" i="27" s="1"/>
  <c r="F12" i="27" s="1"/>
  <c r="C14" i="27"/>
  <c r="C16" i="27" s="1"/>
  <c r="C18" i="27" s="1"/>
  <c r="D19" i="27"/>
  <c r="D29" i="27" s="1"/>
  <c r="R54" i="41" l="1"/>
  <c r="S14" i="41"/>
  <c r="G12" i="27"/>
  <c r="C36" i="27"/>
  <c r="J11" i="27"/>
  <c r="D14" i="27"/>
  <c r="D16" i="27" s="1"/>
  <c r="D18" i="27" s="1"/>
  <c r="L22" i="27"/>
  <c r="E14" i="27"/>
  <c r="E19" i="27"/>
  <c r="E29" i="27" s="1"/>
  <c r="H22" i="27"/>
  <c r="K22" i="27"/>
  <c r="S54" i="41" l="1"/>
  <c r="T14" i="41"/>
  <c r="H12" i="27"/>
  <c r="I12" i="27" s="1"/>
  <c r="J12" i="27" s="1"/>
  <c r="K12" i="27" s="1"/>
  <c r="L12" i="27" s="1"/>
  <c r="E16" i="27"/>
  <c r="E18" i="27" s="1"/>
  <c r="D36" i="27"/>
  <c r="K11" i="27"/>
  <c r="L11" i="27" s="1"/>
  <c r="M22" i="27"/>
  <c r="F14" i="27"/>
  <c r="F16" i="27" s="1"/>
  <c r="F19" i="27"/>
  <c r="F29" i="27" s="1"/>
  <c r="T54" i="41" l="1"/>
  <c r="U14" i="41"/>
  <c r="E36" i="27"/>
  <c r="M12" i="27"/>
  <c r="M11" i="27"/>
  <c r="F18" i="27"/>
  <c r="F36" i="27"/>
  <c r="N22" i="27"/>
  <c r="G19" i="27"/>
  <c r="G29" i="27" s="1"/>
  <c r="G14" i="27"/>
  <c r="G16" i="27" s="1"/>
  <c r="U54" i="41" l="1"/>
  <c r="V14" i="41"/>
  <c r="N12" i="27"/>
  <c r="N11" i="27"/>
  <c r="H19" i="27"/>
  <c r="H29" i="27" s="1"/>
  <c r="H14" i="27"/>
  <c r="H16" i="27" s="1"/>
  <c r="O22" i="27"/>
  <c r="G36" i="27"/>
  <c r="G18" i="27"/>
  <c r="V54" i="41" l="1"/>
  <c r="W14" i="41"/>
  <c r="O12" i="27"/>
  <c r="O11" i="27"/>
  <c r="I19" i="27"/>
  <c r="I29" i="27" s="1"/>
  <c r="I14" i="27"/>
  <c r="I16" i="27" s="1"/>
  <c r="P22" i="27"/>
  <c r="P12" i="27" s="1"/>
  <c r="H18" i="27"/>
  <c r="H36" i="27"/>
  <c r="X14" i="41" l="1"/>
  <c r="W54" i="41"/>
  <c r="P11" i="27"/>
  <c r="J14" i="27"/>
  <c r="J16" i="27" s="1"/>
  <c r="J19" i="27"/>
  <c r="J29" i="27" s="1"/>
  <c r="Q22" i="27"/>
  <c r="Q12" i="27" s="1"/>
  <c r="I36" i="27"/>
  <c r="I18" i="27"/>
  <c r="X54" i="41" l="1"/>
  <c r="Y14" i="41"/>
  <c r="R22" i="27"/>
  <c r="R12" i="27" s="1"/>
  <c r="J36" i="27"/>
  <c r="J18" i="27"/>
  <c r="Q11" i="27"/>
  <c r="K19" i="27"/>
  <c r="K29" i="27" s="1"/>
  <c r="K14" i="27"/>
  <c r="K16" i="27" s="1"/>
  <c r="Y54" i="41" l="1"/>
  <c r="Z14" i="41"/>
  <c r="R11" i="27"/>
  <c r="S22" i="27"/>
  <c r="S12" i="27" s="1"/>
  <c r="L19" i="27"/>
  <c r="L29" i="27" s="1"/>
  <c r="L14" i="27"/>
  <c r="L16" i="27" s="1"/>
  <c r="K18" i="27"/>
  <c r="K36" i="27"/>
  <c r="Z54" i="41" l="1"/>
  <c r="AA14" i="41"/>
  <c r="T22" i="27"/>
  <c r="T12" i="27" s="1"/>
  <c r="L18" i="27"/>
  <c r="L36" i="27"/>
  <c r="S11" i="27"/>
  <c r="M19" i="27"/>
  <c r="M29" i="27" s="1"/>
  <c r="M14" i="27"/>
  <c r="M16" i="27" s="1"/>
  <c r="AB14" i="41" l="1"/>
  <c r="AA54" i="41"/>
  <c r="T11" i="27"/>
  <c r="U22" i="27"/>
  <c r="U12" i="27" s="1"/>
  <c r="M36" i="27"/>
  <c r="M18" i="27"/>
  <c r="N14" i="27"/>
  <c r="N16" i="27" s="1"/>
  <c r="N19" i="27"/>
  <c r="N29" i="27" s="1"/>
  <c r="AC14" i="41" l="1"/>
  <c r="AB54" i="41"/>
  <c r="U11" i="27"/>
  <c r="N36" i="27"/>
  <c r="N18" i="27"/>
  <c r="V22" i="27"/>
  <c r="V12" i="27" s="1"/>
  <c r="O19" i="27"/>
  <c r="O29" i="27" s="1"/>
  <c r="O14" i="27"/>
  <c r="O16" i="27" s="1"/>
  <c r="AC54" i="41" l="1"/>
  <c r="AD14" i="41"/>
  <c r="V11" i="27"/>
  <c r="P14" i="27"/>
  <c r="P16" i="27" s="1"/>
  <c r="P19" i="27"/>
  <c r="P29" i="27" s="1"/>
  <c r="W22" i="27"/>
  <c r="W12" i="27" s="1"/>
  <c r="O36" i="27"/>
  <c r="O18" i="27"/>
  <c r="AD54" i="41" l="1"/>
  <c r="AE14" i="41"/>
  <c r="W11" i="27"/>
  <c r="P18" i="27"/>
  <c r="P36" i="27"/>
  <c r="X22" i="27"/>
  <c r="X12" i="27" s="1"/>
  <c r="Q19" i="27"/>
  <c r="Q29" i="27" s="1"/>
  <c r="Q14" i="27"/>
  <c r="Q16" i="27" s="1"/>
  <c r="AE54" i="41" l="1"/>
  <c r="AF14" i="41"/>
  <c r="AF54" i="41" s="1"/>
  <c r="X11" i="27"/>
  <c r="R14" i="27"/>
  <c r="R16" i="27" s="1"/>
  <c r="R19" i="27"/>
  <c r="R29" i="27" s="1"/>
  <c r="Y22" i="27"/>
  <c r="Y12" i="27" s="1"/>
  <c r="Q36" i="27"/>
  <c r="Q18" i="27"/>
  <c r="Y11" i="27" l="1"/>
  <c r="S19" i="27"/>
  <c r="S29" i="27" s="1"/>
  <c r="S14" i="27"/>
  <c r="S16" i="27" s="1"/>
  <c r="Z22" i="27"/>
  <c r="Z12" i="27" s="1"/>
  <c r="R36" i="27"/>
  <c r="R18" i="27"/>
  <c r="S36" i="27" l="1"/>
  <c r="S18" i="27"/>
  <c r="AA22" i="27"/>
  <c r="AA12" i="27" s="1"/>
  <c r="Z11" i="27"/>
  <c r="T19" i="27"/>
  <c r="T29" i="27" s="1"/>
  <c r="T14" i="27"/>
  <c r="T16" i="27" s="1"/>
  <c r="U14" i="27" l="1"/>
  <c r="U16" i="27" s="1"/>
  <c r="U19" i="27"/>
  <c r="U29" i="27" s="1"/>
  <c r="AA11" i="27"/>
  <c r="T18" i="27"/>
  <c r="T36" i="27"/>
  <c r="AB22" i="27"/>
  <c r="AB12" i="27" s="1"/>
  <c r="V14" i="27" l="1"/>
  <c r="V16" i="27" s="1"/>
  <c r="V19" i="27"/>
  <c r="V29" i="27" s="1"/>
  <c r="AC22" i="27"/>
  <c r="AC12" i="27" s="1"/>
  <c r="U36" i="27"/>
  <c r="U18" i="27"/>
  <c r="AB11" i="27"/>
  <c r="AC11" i="27" s="1"/>
  <c r="W19" i="27" l="1"/>
  <c r="W29" i="27" s="1"/>
  <c r="W14" i="27"/>
  <c r="W16" i="27" s="1"/>
  <c r="AD22" i="27"/>
  <c r="AD12" i="27" s="1"/>
  <c r="V18" i="27"/>
  <c r="V36" i="27"/>
  <c r="AD11" i="27" l="1"/>
  <c r="X19" i="27"/>
  <c r="X29" i="27" s="1"/>
  <c r="X14" i="27"/>
  <c r="X16" i="27" s="1"/>
  <c r="W36" i="27"/>
  <c r="W18" i="27"/>
  <c r="AE22" i="27"/>
  <c r="AE12" i="27" s="1"/>
  <c r="X18" i="27" l="1"/>
  <c r="X25" i="27" s="1"/>
  <c r="X36" i="27"/>
  <c r="AE11" i="27"/>
  <c r="Y19" i="27"/>
  <c r="Y29" i="27" s="1"/>
  <c r="Y14" i="27"/>
  <c r="Y16" i="27" s="1"/>
  <c r="AF22" i="27"/>
  <c r="AF12" i="27" s="1"/>
  <c r="Z14" i="27" l="1"/>
  <c r="Z16" i="27" s="1"/>
  <c r="Z19" i="27"/>
  <c r="Z29" i="27" s="1"/>
  <c r="Y36" i="27"/>
  <c r="Y18" i="27"/>
  <c r="Y25" i="27" s="1"/>
  <c r="AG22" i="27"/>
  <c r="AG12" i="27" s="1"/>
  <c r="X28" i="27"/>
  <c r="AF11" i="27"/>
  <c r="AG11" i="27" l="1"/>
  <c r="AH22" i="27"/>
  <c r="AH12" i="27" s="1"/>
  <c r="AA19" i="27"/>
  <c r="AA29" i="27" s="1"/>
  <c r="AA14" i="27"/>
  <c r="AA16" i="27" s="1"/>
  <c r="Y28" i="27"/>
  <c r="Z36" i="27"/>
  <c r="Z18" i="27"/>
  <c r="Z25" i="27" s="1"/>
  <c r="AH11" i="27" l="1"/>
  <c r="Z28" i="27"/>
  <c r="AB14" i="27"/>
  <c r="AB16" i="27" s="1"/>
  <c r="AI22" i="27"/>
  <c r="AI12" i="27" s="1"/>
  <c r="AA18" i="27"/>
  <c r="AA25" i="27" s="1"/>
  <c r="AA36" i="27"/>
  <c r="AJ22" i="27" l="1"/>
  <c r="AJ12" i="27" s="1"/>
  <c r="AB18" i="27"/>
  <c r="AB25" i="27" s="1"/>
  <c r="AB36" i="27"/>
  <c r="AI11" i="27"/>
  <c r="AA28" i="27"/>
  <c r="AC14" i="27"/>
  <c r="AC16" i="27" s="1"/>
  <c r="AJ11" i="27" l="1"/>
  <c r="AC36" i="27"/>
  <c r="AC18" i="27"/>
  <c r="AC25" i="27" s="1"/>
  <c r="AK22" i="27"/>
  <c r="AK12" i="27" s="1"/>
  <c r="AD14" i="27"/>
  <c r="AD16" i="27" s="1"/>
  <c r="AB28" i="27"/>
  <c r="AD36" i="27" l="1"/>
  <c r="AD18" i="27"/>
  <c r="AD25" i="27" s="1"/>
  <c r="AC28" i="27"/>
  <c r="AL22" i="27"/>
  <c r="AL12" i="27" s="1"/>
  <c r="AE14" i="27"/>
  <c r="AE16" i="27" s="1"/>
  <c r="AK11" i="27"/>
  <c r="AL11" i="27" s="1"/>
  <c r="AM22" i="27" l="1"/>
  <c r="AM12" i="27" s="1"/>
  <c r="AD28" i="27"/>
  <c r="AF14" i="27"/>
  <c r="AF16" i="27" s="1"/>
  <c r="AE36" i="27"/>
  <c r="AE18" i="27"/>
  <c r="AE25" i="27" s="1"/>
  <c r="AF18" i="27" l="1"/>
  <c r="AF25" i="27" s="1"/>
  <c r="AF36" i="27"/>
  <c r="AN22" i="27"/>
  <c r="AN12" i="27" s="1"/>
  <c r="AG14" i="27"/>
  <c r="AG16" i="27" s="1"/>
  <c r="AE28" i="27"/>
  <c r="AM11" i="27"/>
  <c r="AN11" i="27" l="1"/>
  <c r="AG36" i="27"/>
  <c r="AG18" i="27"/>
  <c r="AG25" i="27" s="1"/>
  <c r="AH14" i="27"/>
  <c r="AH16" i="27" s="1"/>
  <c r="AF28" i="27"/>
  <c r="AO22" i="27"/>
  <c r="AO12" i="27" s="1"/>
  <c r="AG28" i="27" l="1"/>
  <c r="AP22" i="27"/>
  <c r="AP12" i="27" s="1"/>
  <c r="AI14" i="27"/>
  <c r="AI16" i="27" s="1"/>
  <c r="AO11" i="27"/>
  <c r="AH36" i="27"/>
  <c r="AH18" i="27"/>
  <c r="AH25" i="27" s="1"/>
  <c r="AI36" i="27" l="1"/>
  <c r="AI18" i="27"/>
  <c r="AI25" i="27" s="1"/>
  <c r="AH28" i="27"/>
  <c r="AJ14" i="27"/>
  <c r="AJ16" i="27" s="1"/>
  <c r="AP11" i="27"/>
  <c r="AJ18" i="27" l="1"/>
  <c r="AJ25" i="27" s="1"/>
  <c r="AJ36" i="27"/>
  <c r="AI28" i="27"/>
  <c r="AK14" i="27"/>
  <c r="AK16" i="27" s="1"/>
  <c r="AK36" i="27" l="1"/>
  <c r="AK18" i="27"/>
  <c r="AK25" i="27" s="1"/>
  <c r="AJ28" i="27"/>
  <c r="AL14" i="27"/>
  <c r="AL16" i="27" s="1"/>
  <c r="AM14" i="27" l="1"/>
  <c r="AM16" i="27" s="1"/>
  <c r="AK28" i="27"/>
  <c r="AL18" i="27"/>
  <c r="AL25" i="27" s="1"/>
  <c r="AL36" i="27"/>
  <c r="AN14" i="27" l="1"/>
  <c r="AN16" i="27" s="1"/>
  <c r="AL28" i="27"/>
  <c r="AM36" i="27"/>
  <c r="AM18" i="27"/>
  <c r="AM25" i="27" s="1"/>
  <c r="AM28" i="27" l="1"/>
  <c r="AN18" i="27"/>
  <c r="AN25" i="27" s="1"/>
  <c r="AN36" i="27"/>
  <c r="AO14" i="27"/>
  <c r="AO16" i="27" s="1"/>
  <c r="AN28" i="27" l="1"/>
  <c r="AP14" i="27"/>
  <c r="AP16" i="27" s="1"/>
  <c r="AO36" i="27"/>
  <c r="AO18" i="27"/>
  <c r="AO25" i="27" s="1"/>
  <c r="AP36" i="27" l="1"/>
  <c r="AP18" i="27"/>
  <c r="AP25" i="27" s="1"/>
  <c r="AO28" i="27"/>
  <c r="AP28" i="27" l="1"/>
  <c r="D8" i="8" l="1"/>
  <c r="C10" i="8"/>
  <c r="C11" i="8" s="1"/>
  <c r="C12" i="8" s="1"/>
  <c r="C13" i="8" s="1"/>
  <c r="C14" i="8" s="1"/>
  <c r="C15" i="8" s="1"/>
  <c r="C16" i="8" s="1"/>
  <c r="C17" i="8" s="1"/>
  <c r="C18" i="8" s="1"/>
  <c r="C19" i="8" s="1"/>
  <c r="C20" i="8" s="1"/>
  <c r="C21" i="8" s="1"/>
  <c r="C22" i="8" s="1"/>
  <c r="C23" i="8" s="1"/>
  <c r="C24" i="8" s="1"/>
  <c r="C25" i="8" s="1"/>
  <c r="C26" i="8" s="1"/>
  <c r="C27" i="8" s="1"/>
  <c r="B9" i="8" l="1"/>
  <c r="B10" i="8" s="1"/>
  <c r="B11" i="8" s="1"/>
  <c r="B12" i="8" s="1"/>
  <c r="B13" i="8" s="1"/>
  <c r="B14" i="8" s="1"/>
  <c r="B15" i="8" s="1"/>
  <c r="B16" i="8" s="1"/>
  <c r="B17" i="8" s="1"/>
  <c r="B18" i="8" s="1"/>
  <c r="B19" i="8" s="1"/>
  <c r="B20" i="8" s="1"/>
  <c r="B21" i="8" s="1"/>
  <c r="B22" i="8" s="1"/>
  <c r="B23" i="8" s="1"/>
  <c r="B24" i="8" s="1"/>
  <c r="B25" i="8" s="1"/>
  <c r="B26" i="8" s="1"/>
  <c r="B27" i="8" s="1"/>
  <c r="X37" i="27" l="1"/>
  <c r="X39" i="27" s="1"/>
  <c r="Y37" i="27"/>
  <c r="Y39" i="27" s="1"/>
  <c r="Z37" i="27"/>
  <c r="AB37" i="27"/>
  <c r="AB39" i="27" s="1"/>
  <c r="AC37" i="27"/>
  <c r="AD37" i="27"/>
  <c r="AG37" i="27"/>
  <c r="AG39" i="27" s="1"/>
  <c r="AK37" i="27"/>
  <c r="AK39" i="27" s="1"/>
  <c r="AL37" i="27"/>
  <c r="AL41" i="27" s="1"/>
  <c r="AP37" i="27"/>
  <c r="Y41" i="27" l="1"/>
  <c r="AB41" i="27"/>
  <c r="AG41" i="27"/>
  <c r="AH37" i="27"/>
  <c r="AC39" i="27"/>
  <c r="AC41" i="27"/>
  <c r="AM37" i="27"/>
  <c r="AA37" i="27"/>
  <c r="AI37" i="27"/>
  <c r="Z41" i="27"/>
  <c r="Z39" i="27"/>
  <c r="AP41" i="27"/>
  <c r="AP39" i="27"/>
  <c r="AD39" i="27"/>
  <c r="AD41" i="27"/>
  <c r="X41" i="27"/>
  <c r="AL39" i="27"/>
  <c r="AO37" i="27"/>
  <c r="AE37" i="27"/>
  <c r="AK41" i="27"/>
  <c r="AN37" i="27"/>
  <c r="AJ37" i="27"/>
  <c r="AF37" i="27"/>
  <c r="AF39" i="27" l="1"/>
  <c r="AF41" i="27"/>
  <c r="AM41" i="27"/>
  <c r="AM39" i="27"/>
  <c r="AJ39" i="27"/>
  <c r="AJ41" i="27"/>
  <c r="AN39" i="27"/>
  <c r="AN41" i="27"/>
  <c r="AI39" i="27"/>
  <c r="AI41" i="27"/>
  <c r="AH41" i="27"/>
  <c r="AH39" i="27"/>
  <c r="AE39" i="27"/>
  <c r="AE41" i="27"/>
  <c r="AO39" i="27"/>
  <c r="AO41" i="27"/>
  <c r="AA41" i="27"/>
  <c r="AA39" i="27"/>
  <c r="P4" i="6"/>
  <c r="O9" i="6"/>
  <c r="P9" i="6"/>
  <c r="O10" i="6"/>
  <c r="P10" i="6"/>
  <c r="O11" i="6"/>
  <c r="P11" i="6"/>
  <c r="O12" i="6"/>
  <c r="P12" i="6"/>
  <c r="O13" i="6"/>
  <c r="P13" i="6"/>
  <c r="O14" i="6"/>
  <c r="P14" i="6"/>
  <c r="O15" i="6"/>
  <c r="P15" i="6"/>
  <c r="O16" i="6"/>
  <c r="P16" i="6"/>
  <c r="O17" i="6"/>
  <c r="P17" i="6"/>
  <c r="O18" i="6"/>
  <c r="P18" i="6"/>
  <c r="O19" i="6"/>
  <c r="P19" i="6"/>
  <c r="O20" i="6"/>
  <c r="P20" i="6"/>
  <c r="O21" i="6"/>
  <c r="P21" i="6"/>
  <c r="O22" i="6"/>
  <c r="P22" i="6"/>
  <c r="O23" i="6"/>
  <c r="P23" i="6"/>
  <c r="O24" i="6"/>
  <c r="P24" i="6"/>
  <c r="O25" i="6"/>
  <c r="P25" i="6"/>
  <c r="O26" i="6"/>
  <c r="P26" i="6"/>
  <c r="O27" i="6"/>
  <c r="P27" i="6"/>
  <c r="O28" i="6"/>
  <c r="P28" i="6"/>
  <c r="C20" i="27"/>
  <c r="D20" i="27"/>
  <c r="E20" i="27"/>
  <c r="F20" i="27"/>
  <c r="G20" i="27"/>
  <c r="H20" i="27"/>
  <c r="I20" i="27"/>
  <c r="J20" i="27"/>
  <c r="K20" i="27"/>
  <c r="L20" i="27"/>
  <c r="M20" i="27"/>
  <c r="N20" i="27"/>
  <c r="O20" i="27"/>
  <c r="P20" i="27"/>
  <c r="Q20" i="27"/>
  <c r="R20" i="27"/>
  <c r="S20" i="27"/>
  <c r="T20" i="27"/>
  <c r="U20" i="27"/>
  <c r="V20" i="27"/>
  <c r="W20" i="27"/>
  <c r="C23" i="27"/>
  <c r="D23" i="27"/>
  <c r="E23" i="27"/>
  <c r="F23" i="27"/>
  <c r="G23" i="27"/>
  <c r="H23" i="27"/>
  <c r="I23" i="27"/>
  <c r="J23" i="27"/>
  <c r="K23" i="27"/>
  <c r="L23" i="27"/>
  <c r="M23" i="27"/>
  <c r="N23" i="27"/>
  <c r="O23" i="27"/>
  <c r="P23" i="27"/>
  <c r="Q23" i="27"/>
  <c r="R23" i="27"/>
  <c r="S23" i="27"/>
  <c r="T23" i="27"/>
  <c r="U23" i="27"/>
  <c r="V23" i="27"/>
  <c r="W23" i="27"/>
  <c r="C25" i="27"/>
  <c r="D25" i="27"/>
  <c r="E25" i="27"/>
  <c r="F25" i="27"/>
  <c r="G25" i="27"/>
  <c r="H25" i="27"/>
  <c r="I25" i="27"/>
  <c r="J25" i="27"/>
  <c r="K25" i="27"/>
  <c r="L25" i="27"/>
  <c r="M25" i="27"/>
  <c r="N25" i="27"/>
  <c r="O25" i="27"/>
  <c r="P25" i="27"/>
  <c r="Q25" i="27"/>
  <c r="R25" i="27"/>
  <c r="S25" i="27"/>
  <c r="T25" i="27"/>
  <c r="U25" i="27"/>
  <c r="V25" i="27"/>
  <c r="W25" i="27"/>
  <c r="C28" i="27"/>
  <c r="D28" i="27"/>
  <c r="E28" i="27"/>
  <c r="F28" i="27"/>
  <c r="G28" i="27"/>
  <c r="H28" i="27"/>
  <c r="I28" i="27"/>
  <c r="J28" i="27"/>
  <c r="K28" i="27"/>
  <c r="L28" i="27"/>
  <c r="M28" i="27"/>
  <c r="N28" i="27"/>
  <c r="O28" i="27"/>
  <c r="P28" i="27"/>
  <c r="Q28" i="27"/>
  <c r="R28" i="27"/>
  <c r="S28" i="27"/>
  <c r="T28" i="27"/>
  <c r="U28" i="27"/>
  <c r="V28" i="27"/>
  <c r="W28" i="27"/>
  <c r="C30" i="27"/>
  <c r="D30" i="27"/>
  <c r="E30" i="27"/>
  <c r="F30" i="27"/>
  <c r="G30" i="27"/>
  <c r="H30" i="27"/>
  <c r="I30" i="27"/>
  <c r="J30" i="27"/>
  <c r="K30" i="27"/>
  <c r="L30" i="27"/>
  <c r="M30" i="27"/>
  <c r="N30" i="27"/>
  <c r="O30" i="27"/>
  <c r="P30" i="27"/>
  <c r="Q30" i="27"/>
  <c r="R30" i="27"/>
  <c r="S30" i="27"/>
  <c r="T30" i="27"/>
  <c r="U30" i="27"/>
  <c r="V30" i="27"/>
  <c r="W30" i="27"/>
  <c r="C37" i="27"/>
  <c r="D37" i="27"/>
  <c r="E37" i="27"/>
  <c r="F37" i="27"/>
  <c r="G37" i="27"/>
  <c r="H37" i="27"/>
  <c r="I37" i="27"/>
  <c r="J37" i="27"/>
  <c r="K37" i="27"/>
  <c r="L37" i="27"/>
  <c r="M37" i="27"/>
  <c r="N37" i="27"/>
  <c r="O37" i="27"/>
  <c r="P37" i="27"/>
  <c r="Q37" i="27"/>
  <c r="R37" i="27"/>
  <c r="S37" i="27"/>
  <c r="T37" i="27"/>
  <c r="U37" i="27"/>
  <c r="V37" i="27"/>
  <c r="W37" i="27"/>
  <c r="C39" i="27"/>
  <c r="D39" i="27"/>
  <c r="E39" i="27"/>
  <c r="F39" i="27"/>
  <c r="G39" i="27"/>
  <c r="H39" i="27"/>
  <c r="I39" i="27"/>
  <c r="J39" i="27"/>
  <c r="K39" i="27"/>
  <c r="L39" i="27"/>
  <c r="M39" i="27"/>
  <c r="N39" i="27"/>
  <c r="O39" i="27"/>
  <c r="P39" i="27"/>
  <c r="Q39" i="27"/>
  <c r="R39" i="27"/>
  <c r="S39" i="27"/>
  <c r="T39" i="27"/>
  <c r="U39" i="27"/>
  <c r="V39" i="27"/>
  <c r="W39" i="27"/>
  <c r="C41" i="27"/>
  <c r="D41" i="27"/>
  <c r="E41" i="27"/>
  <c r="F41" i="27"/>
  <c r="G41" i="27"/>
  <c r="H41" i="27"/>
  <c r="I41" i="27"/>
  <c r="J41" i="27"/>
  <c r="K41" i="27"/>
  <c r="L41" i="27"/>
  <c r="M41" i="27"/>
  <c r="N41" i="27"/>
  <c r="O41" i="27"/>
  <c r="P41" i="27"/>
  <c r="Q41" i="27"/>
  <c r="R41" i="27"/>
  <c r="S41" i="27"/>
  <c r="T41" i="27"/>
  <c r="U41" i="27"/>
  <c r="V41" i="27"/>
  <c r="W41" i="27"/>
  <c r="C48" i="27"/>
  <c r="C49" i="27"/>
</calcChain>
</file>

<file path=xl/connections.xml><?xml version="1.0" encoding="utf-8"?>
<connections xmlns="http://schemas.openxmlformats.org/spreadsheetml/2006/main">
  <connection id="1" odcFile="C:\Users\alauderbaugh\Documents\My Data Sources\NWETEST PowerSimm.odc" keepAlive="1" name="BILSQLPROD1_POWERCUBETEST POWERCUBE_NWETEST PowerSimm2" description="NWETEST Cube" type="5" refreshedVersion="4" background="1">
    <dbPr connection="Provider=MSOLAP.4;Integrated Security=SSPI;Persist Security Info=True;Initial Catalog=POWERCUBE_NWETEST;Data Source=BILSQLPROD1\POWERCUBETEST;MDX Compatibility=1;Safety Options=2;MDX Missing Member Mode=Error" command="PowerSimm" commandType="1"/>
    <olapPr sendLocale="1" rowDrillCount="1000"/>
  </connection>
</connections>
</file>

<file path=xl/sharedStrings.xml><?xml version="1.0" encoding="utf-8"?>
<sst xmlns="http://schemas.openxmlformats.org/spreadsheetml/2006/main" count="862" uniqueCount="469">
  <si>
    <t>WACC</t>
  </si>
  <si>
    <t>nominal, annual</t>
  </si>
  <si>
    <t>Levelized Payment</t>
  </si>
  <si>
    <t>Year</t>
  </si>
  <si>
    <t>Offset Purchases (MWh)</t>
  </si>
  <si>
    <t>Average Offset Purchase Price ($/MWh)</t>
  </si>
  <si>
    <t>Total Avoided Cost of Purchases ($)</t>
  </si>
  <si>
    <t>Total Avoided Cost ($)</t>
  </si>
  <si>
    <t>Average Avoided Cost ($/MWh)</t>
  </si>
  <si>
    <t>Generation (MWh)</t>
  </si>
  <si>
    <t xml:space="preserve">Summary Table: Annual Wind QF Generation and Avoided Costs </t>
  </si>
  <si>
    <t>Generation offsetting internal production (MWh)</t>
  </si>
  <si>
    <t>Average Offsetting Generation Avoided Cost ($/MWh)</t>
  </si>
  <si>
    <t>Total Offsetting Generation Avoided Cost ($)</t>
  </si>
  <si>
    <t>TBD</t>
  </si>
  <si>
    <t>NA</t>
  </si>
  <si>
    <t>Capacity Value</t>
  </si>
  <si>
    <t>3 Projects</t>
  </si>
  <si>
    <t>Each Project</t>
  </si>
  <si>
    <t>Creditted</t>
  </si>
  <si>
    <t>Avoided Cost</t>
  </si>
  <si>
    <t>4.1.2.3 Wind-Powered Generation Resource Data Requirements</t>
  </si>
  <si>
    <t>4.1.2.2 Wind-Powered Generation Resource Output Forecasts</t>
  </si>
  <si>
    <t>Market Protocols for SPP Integrated Marketplace</t>
  </si>
  <si>
    <t>Discount Rate</t>
  </si>
  <si>
    <t>Brule County Facilities Study - Draft</t>
  </si>
  <si>
    <t>Davison County Facilities Study - Draft</t>
  </si>
  <si>
    <t>REC Value</t>
  </si>
  <si>
    <t>Average Avoided Cost ($/MWh) With RECs</t>
  </si>
  <si>
    <t>EIA Escalation</t>
  </si>
  <si>
    <t>STARTDATE</t>
  </si>
  <si>
    <t>ENDDATE</t>
  </si>
  <si>
    <t>SPP on pk</t>
  </si>
  <si>
    <t>Aberdeen 1</t>
  </si>
  <si>
    <t>Aberdeen 2</t>
  </si>
  <si>
    <t>Beethoven</t>
  </si>
  <si>
    <t>Big Stone</t>
  </si>
  <si>
    <t>Coyote</t>
  </si>
  <si>
    <t>Huron 1</t>
  </si>
  <si>
    <t>Huron 2</t>
  </si>
  <si>
    <t>Neal 4</t>
  </si>
  <si>
    <t>Load</t>
  </si>
  <si>
    <t>Location</t>
  </si>
  <si>
    <t>SPP North Hub</t>
  </si>
  <si>
    <t>PEAK</t>
  </si>
  <si>
    <t>OFF PEAK</t>
  </si>
  <si>
    <t>FLAT</t>
  </si>
  <si>
    <t>Interconnection Upgrade Costs</t>
  </si>
  <si>
    <t>Regulation</t>
  </si>
  <si>
    <t>Per year</t>
  </si>
  <si>
    <t xml:space="preserve"> Yearly Price/MW</t>
  </si>
  <si>
    <t>Capacity Per Project</t>
  </si>
  <si>
    <t>Nameplate Capacity</t>
  </si>
  <si>
    <t>Cost per MWh</t>
  </si>
  <si>
    <t>Information Only</t>
  </si>
  <si>
    <t>NorthWestern Energy</t>
  </si>
  <si>
    <t xml:space="preserve">Revenue Requirement - Regulated </t>
  </si>
  <si>
    <t>Network Upgrades</t>
  </si>
  <si>
    <t>Rate Base:</t>
  </si>
  <si>
    <t>Project Capitalize? (yes = capital, no = expense)</t>
  </si>
  <si>
    <t>yes</t>
  </si>
  <si>
    <t xml:space="preserve">Less: </t>
  </si>
  <si>
    <t>Accumulated Depreciation (Book Life)</t>
  </si>
  <si>
    <t>Deferred Income Taxes</t>
  </si>
  <si>
    <t>Total Year End Rate Base</t>
  </si>
  <si>
    <t>Average Annual Rate Base</t>
  </si>
  <si>
    <t>Return (Avg. Rate Base*Cost of Capital)</t>
  </si>
  <si>
    <t>Property Taxes</t>
  </si>
  <si>
    <t>Depreciation</t>
  </si>
  <si>
    <t>Deferred Income Taxes @ 35%</t>
  </si>
  <si>
    <t>Income Taxes</t>
  </si>
  <si>
    <t>Total Revenue Requirement</t>
  </si>
  <si>
    <t>Income Taxes:</t>
  </si>
  <si>
    <t>Revenues</t>
  </si>
  <si>
    <t>MACRS</t>
  </si>
  <si>
    <t>Tax Depreciation</t>
  </si>
  <si>
    <t>Interest Expense (Based on Avg. Rate Base)</t>
  </si>
  <si>
    <t>Federal Taxable Income</t>
  </si>
  <si>
    <t>Federal Income Tax @ 35%</t>
  </si>
  <si>
    <t>Juhl Wind Interconnection Costs (60MW)</t>
  </si>
  <si>
    <t>Date</t>
  </si>
  <si>
    <t>On Peak</t>
  </si>
  <si>
    <t>Off Peak</t>
  </si>
  <si>
    <t>Sundays</t>
  </si>
  <si>
    <t>Saturdays</t>
  </si>
  <si>
    <t>Holidays</t>
  </si>
  <si>
    <t>Days</t>
  </si>
  <si>
    <t>off Peak Days</t>
  </si>
  <si>
    <t>Peak Days</t>
  </si>
  <si>
    <t>Peak Hours</t>
  </si>
  <si>
    <t>Off Peak Hours</t>
  </si>
  <si>
    <t>Hours</t>
  </si>
  <si>
    <t>Peak %</t>
  </si>
  <si>
    <t>Off Peak %</t>
  </si>
  <si>
    <t>(gigawatts)</t>
  </si>
  <si>
    <t>- -</t>
  </si>
  <si>
    <t>2015 Integrated Marketplace Review: Regulation Support for Wind Integration (Feb 2, 2016)</t>
  </si>
  <si>
    <t>Offer Price</t>
  </si>
  <si>
    <t>Total Avoided Cost</t>
  </si>
  <si>
    <t>Electric Power Projections by Electricity Market Module Region</t>
  </si>
  <si>
    <t>http://www.eia.gov/forecasts/aeo/data/browser/#/?id=62-AEO2016&amp;region=3-17&amp;cases=ref_no_cpp&amp;start=2013&amp;end=2040&amp;f=A&amp;linechart=ref_no_cpp-d032316a.5-62-AEO2016.3-17&amp;sourcekey=0</t>
  </si>
  <si>
    <t>Tue Oct 11 2016 11:20:40 GMT-0600 (Mountain Daylight Time)</t>
  </si>
  <si>
    <t>Source: U.S. Energy Information Administration</t>
  </si>
  <si>
    <t>Southwest Power Pool / North</t>
  </si>
  <si>
    <t>full name</t>
  </si>
  <si>
    <t>api key</t>
  </si>
  <si>
    <t>units</t>
  </si>
  <si>
    <t>Growth (2015-2040)</t>
  </si>
  <si>
    <t>Net Summer Electricity Generating Capacity</t>
  </si>
  <si>
    <t>62-AEO2016.2.</t>
  </si>
  <si>
    <t>62-AEO2016.3.</t>
  </si>
  <si>
    <t>Electric Power Sector</t>
  </si>
  <si>
    <t>62-AEO2016.4.</t>
  </si>
  <si>
    <t>Coal</t>
  </si>
  <si>
    <t>Electricity: Electric Power Sector: Capacity: Coal: Reference case without Clean Power Plan</t>
  </si>
  <si>
    <t>62-AEO2016.5.ref_no_cpp-d032316a</t>
  </si>
  <si>
    <t>GW</t>
  </si>
  <si>
    <t>Oil and Natural Gas Steam 3</t>
  </si>
  <si>
    <t>Electricity: Electric Power Sector: Capacity: Oil and Natural Gas Steam: Reference case without Clean Power Plan</t>
  </si>
  <si>
    <t>62-AEO2016.6.ref_no_cpp-d032316a</t>
  </si>
  <si>
    <t>Combined Cycle</t>
  </si>
  <si>
    <t>Electricity: Electric Power Sector: Capacity: Combined Cycle: Reference case without Clean Power Plan</t>
  </si>
  <si>
    <t>62-AEO2016.7.ref_no_cpp-d032316a</t>
  </si>
  <si>
    <t>Combustion Turbine/Diesel</t>
  </si>
  <si>
    <t>Electricity: Electric Power Sector: Capacity: Combustion Turbine/Diesel: Reference case without Clean Power Plan</t>
  </si>
  <si>
    <t>62-AEO2016.8.ref_no_cpp-d032316a</t>
  </si>
  <si>
    <t>Nuclear Power</t>
  </si>
  <si>
    <t>Electricity: Electric Power Sector: Capacity: Nuclear: Reference case without Clean Power Plan</t>
  </si>
  <si>
    <t>62-AEO2016.9.ref_no_cpp-d032316a</t>
  </si>
  <si>
    <t>Pumped Storage</t>
  </si>
  <si>
    <t>Electricity: Electric Power Sector: Capacity: Pumped Storage: Reference case without Clean Power Plan</t>
  </si>
  <si>
    <t>62-AEO2016.10.ref_no_cpp-d032316a</t>
  </si>
  <si>
    <t>Fuel Cells</t>
  </si>
  <si>
    <t>Electricity: Electric Power Sector: Capacity: Fuel Cells: Reference case without Clean Power Plan</t>
  </si>
  <si>
    <t>62-AEO2016.11.ref_no_cpp-d032316a</t>
  </si>
  <si>
    <t>Renewable Sources</t>
  </si>
  <si>
    <t>Electricity: Electric Power Sector: Capacity: Renewable Sources: Reference case without Clean Power Plan</t>
  </si>
  <si>
    <t>62-AEO2016.12.ref_no_cpp-d032316a</t>
  </si>
  <si>
    <t>Distributed Generation</t>
  </si>
  <si>
    <t>Electricity: Electric Power Sector: Capacity: Distributed Generation: Reference case without Clean Power Plan</t>
  </si>
  <si>
    <t>62-AEO2016.13.ref_no_cpp-d032316a</t>
  </si>
  <si>
    <t>Total Capacity</t>
  </si>
  <si>
    <t>Electricity: Electric Power Sector: Capacity: Total Capacity: Reference case without Clean Power Plan</t>
  </si>
  <si>
    <t>62-AEO2016.14.ref_no_cpp-d032316a</t>
  </si>
  <si>
    <t>Cumulative Planned Additions</t>
  </si>
  <si>
    <t>62-AEO2016.16.</t>
  </si>
  <si>
    <t>Electricity: Electric Power Sector: Cumulative Planned Additions: Coal: Reference case without Clean Power Plan</t>
  </si>
  <si>
    <t>62-AEO2016.17.ref_no_cpp-d032316a</t>
  </si>
  <si>
    <t>Oil and Natural Gas Steam</t>
  </si>
  <si>
    <t>Electricity: Electric Power Sector: Cumulative Planned Additions: Oil and Natural Gas Steam: Reference case without Clean Power Plan</t>
  </si>
  <si>
    <t>62-AEO2016.18.ref_no_cpp-d032316a</t>
  </si>
  <si>
    <t>Electricity: Electric Power Sector: Cumulative Planned Additions: Combined Cycle: Reference case without Clean Power Plan</t>
  </si>
  <si>
    <t>62-AEO2016.19.ref_no_cpp-d032316a</t>
  </si>
  <si>
    <t>Electricity: Electric Power Sector: Cumulative Planned Additions: Combustion Turbine/Diesel: Reference case without Clean Power Plan</t>
  </si>
  <si>
    <t>62-AEO2016.20.ref_no_cpp-d032316a</t>
  </si>
  <si>
    <t>Electricity: Electric Power Sector: Cumulative Planned Additions: Nuclear: Reference case without Clean Power Plan</t>
  </si>
  <si>
    <t>62-AEO2016.21.ref_no_cpp-d032316a</t>
  </si>
  <si>
    <t>Electricity: Electric Power Sector: Cumulative Planned Additions: Pumped Storage: Reference case without Clean Power Plan</t>
  </si>
  <si>
    <t>62-AEO2016.22.ref_no_cpp-d032316a</t>
  </si>
  <si>
    <t>Electricity: Electric Power Sector: Cumulative Planned Additions: Fuel Cells: Reference case without Clean Power Plan</t>
  </si>
  <si>
    <t>62-AEO2016.23.ref_no_cpp-d032316a</t>
  </si>
  <si>
    <t>Electricity: Electric Power Sector: Cumulative Planned Additions: Renewable Sources: Reference case without Clean Power Plan</t>
  </si>
  <si>
    <t>62-AEO2016.24.ref_no_cpp-d032316a</t>
  </si>
  <si>
    <t>Electricity: Electric Power Sector: Cumulative Planned Additions: Distributed Generation: Reference case without Clean Power Plan</t>
  </si>
  <si>
    <t>62-AEO2016.25.ref_no_cpp-d032316a</t>
  </si>
  <si>
    <t>Total Planned Additions</t>
  </si>
  <si>
    <t>Electricity: Electric Power Sector: Cumulative Planned Additions: Total Planned Additions: Reference case without Clean Power Plan</t>
  </si>
  <si>
    <t>62-AEO2016.26.ref_no_cpp-d032316a</t>
  </si>
  <si>
    <t>Cumulative Unplanned Additions</t>
  </si>
  <si>
    <t>62-AEO2016.27.</t>
  </si>
  <si>
    <t>Electricity: Electric Power Sector: Cumulative Unplanned Additions: Coal: Reference case without Clean Power Plan</t>
  </si>
  <si>
    <t>62-AEO2016.28.ref_no_cpp-d032316a</t>
  </si>
  <si>
    <t>Electricity: Electric Power Sector: Cumulative Unplanned Additions: Oil and Natural Gas Steam: Reference case without Clean Power Plan</t>
  </si>
  <si>
    <t>62-AEO2016.29.ref_no_cpp-d032316a</t>
  </si>
  <si>
    <t>Electricity: Electric Power Sector: Cumulative Unplanned Additions: Combined Cycle: Reference case without Clean Power Plan</t>
  </si>
  <si>
    <t>62-AEO2016.30.ref_no_cpp-d032316a</t>
  </si>
  <si>
    <t>Electricity: Electric Power Sector: Cumulative Unplanned Additions: Combustion Turbine/Diesel: Reference case without Clean Power Plan</t>
  </si>
  <si>
    <t>62-AEO2016.31.ref_no_cpp-d032316a</t>
  </si>
  <si>
    <t>Electricity: Electric Power Sector: Cumulative Unplanned Additions: Nuclear: Reference case without Clean Power Plan</t>
  </si>
  <si>
    <t>62-AEO2016.32.ref_no_cpp-d032316a</t>
  </si>
  <si>
    <t>Electricity: Electric Power Sector: Cumulative Unplanned Additions: Pumped Storage: Reference case without Clean Power Plan</t>
  </si>
  <si>
    <t>62-AEO2016.33.ref_no_cpp-d032316a</t>
  </si>
  <si>
    <t>Electricity: Electric Power Sector: Cumulative Unplanned Additions: Fuel Cells: Reference case without Clean Power Plan</t>
  </si>
  <si>
    <t>62-AEO2016.34.ref_no_cpp-d032316a</t>
  </si>
  <si>
    <t>Electricity: Electric Power Sector: Cumulative Unplanned Additions: Renewable Sources: Reference case without Clean Power Plan</t>
  </si>
  <si>
    <t>62-AEO2016.35.ref_no_cpp-d032316a</t>
  </si>
  <si>
    <t>Electricity: Electric Power Sector: Cumulative Unplanned Additions: Distributed Generation: Reference case without Clean Power Plan</t>
  </si>
  <si>
    <t>62-AEO2016.36.ref_no_cpp-d032316a</t>
  </si>
  <si>
    <t>Total Unplanned Additions</t>
  </si>
  <si>
    <t>Electricity: Electric Power Sector: Cumulative Unplanned Additions: Total Unplanned Additions: Reference case without Clean Power Plan</t>
  </si>
  <si>
    <t>62-AEO2016.37.ref_no_cpp-d032316a</t>
  </si>
  <si>
    <t>Cumulative Electric Power Sector Additions</t>
  </si>
  <si>
    <t>Electricity: Electric Power Sector: Cumulative Total Additions: Reference case without Clean Power Plan</t>
  </si>
  <si>
    <t>62-AEO2016.38.ref_no_cpp-d032316a</t>
  </si>
  <si>
    <t>Cumulative Retirements</t>
  </si>
  <si>
    <t>62-AEO2016.40.</t>
  </si>
  <si>
    <t>Electricity: Electric Power Sector: Cumulative Retirements: Coal: Reference case without Clean Power Plan</t>
  </si>
  <si>
    <t>62-AEO2016.41.ref_no_cpp-d032316a</t>
  </si>
  <si>
    <t>Electricity: Electric Power Sector: Cumulative Retirements: Oil and Natural Gas Steam: Reference case without Clean Power Plan</t>
  </si>
  <si>
    <t>62-AEO2016.42.ref_no_cpp-d032316a</t>
  </si>
  <si>
    <t>Electricity: Electric Power Sector: Cumulative Retirements: Combined Cycle: Reference case without Clean Power Plan</t>
  </si>
  <si>
    <t>62-AEO2016.43.ref_no_cpp-d032316a</t>
  </si>
  <si>
    <t>Electricity: Electric Power Sector: Cumulative Retirements: Combustion Turbine/Diesel: Reference case without Clean Power Plan</t>
  </si>
  <si>
    <t>62-AEO2016.44.ref_no_cpp-d032316a</t>
  </si>
  <si>
    <t>Electricity: Electric Power Sector: Cumulative Retirements: Nuclear: Reference case without Clean Power Plan</t>
  </si>
  <si>
    <t>62-AEO2016.45.ref_no_cpp-d032316a</t>
  </si>
  <si>
    <t>Electricity: Electric Power Sector: Cumulative Retirements: Pumped Storage: Reference case without Clean Power Plan</t>
  </si>
  <si>
    <t>62-AEO2016.46.ref_no_cpp-d032316a</t>
  </si>
  <si>
    <t>Electricity: Electric Power Sector: Cumulative Retirements: Fuel Cells: Reference case without Clean Power Plan</t>
  </si>
  <si>
    <t>62-AEO2016.47.ref_no_cpp-d032316a</t>
  </si>
  <si>
    <t>Electricity: Electric Power Sector: Cumulative Retirements: Renewable Sources: Reference case without Clean Power Plan</t>
  </si>
  <si>
    <t>62-AEO2016.48.ref_no_cpp-d032316a</t>
  </si>
  <si>
    <t>Total</t>
  </si>
  <si>
    <t>Electricity: Electric Power Sector: Cumulative Retirements: Total: Reference case without Clean Power Plan</t>
  </si>
  <si>
    <t>62-AEO2016.49.ref_no_cpp-d032316a</t>
  </si>
  <si>
    <t>End-Use Sectors</t>
  </si>
  <si>
    <t>62-AEO2016.52.</t>
  </si>
  <si>
    <t>Electricity: End-Use Sectors: Capacity: Coal: Reference case without Clean Power Plan</t>
  </si>
  <si>
    <t>62-AEO2016.53.ref_no_cpp-d032316a</t>
  </si>
  <si>
    <t>Petroleum</t>
  </si>
  <si>
    <t>Electricity: End-Use Sectors: Capacity: Petroleum: Reference case without Clean Power Plan</t>
  </si>
  <si>
    <t>62-AEO2016.54.ref_no_cpp-d032316a</t>
  </si>
  <si>
    <t>Natural Gas</t>
  </si>
  <si>
    <t>Electricity: End-Use Sectors: Capacity: Natural Gas: Reference case without Clean Power Plan</t>
  </si>
  <si>
    <t>62-AEO2016.55.ref_no_cpp-d032316a</t>
  </si>
  <si>
    <t>Other Gaseous Fuels</t>
  </si>
  <si>
    <t>Electricity: End-Use Sectors: Capacity: Other Gaseous Fuels: Reference case without Clean Power Plan</t>
  </si>
  <si>
    <t>62-AEO2016.56.ref_no_cpp-d032316a</t>
  </si>
  <si>
    <t>Electricity: End-Use Sectors: Capacity: Renewable Sources: Reference case without Clean Power Plan</t>
  </si>
  <si>
    <t>62-AEO2016.57.ref_no_cpp-d032316a</t>
  </si>
  <si>
    <t>Other</t>
  </si>
  <si>
    <t>Electricity: End-Use Sectors: Capacity: Other: Reference case without Clean Power Plan</t>
  </si>
  <si>
    <t>62-AEO2016.58.ref_no_cpp-d032316a</t>
  </si>
  <si>
    <t>Electricity: End-Use Sectors: Capacity: Total: Reference case without Clean Power Plan</t>
  </si>
  <si>
    <t>62-AEO2016.59.ref_no_cpp-d032316a</t>
  </si>
  <si>
    <t>Electricity Sales</t>
  </si>
  <si>
    <t>62-AEO2016.61.</t>
  </si>
  <si>
    <t>(billion kilowatthours)</t>
  </si>
  <si>
    <t>62-AEO2016.62.</t>
  </si>
  <si>
    <t>Residential</t>
  </si>
  <si>
    <t>Electricity: Electricity Demand: Residential: Reference case without Clean Power Plan</t>
  </si>
  <si>
    <t>62-AEO2016.63.ref_no_cpp-d032316a</t>
  </si>
  <si>
    <t>BkWh</t>
  </si>
  <si>
    <t>Commercial/Other</t>
  </si>
  <si>
    <t>Electricity: Electricity Demand: Commercial/Other: Reference case without Clean Power Plan</t>
  </si>
  <si>
    <t>62-AEO2016.64.ref_no_cpp-d032316a</t>
  </si>
  <si>
    <t>Industrial</t>
  </si>
  <si>
    <t>Electricity: Electricity Demand: Industrial: Reference case without Clean Power Plan</t>
  </si>
  <si>
    <t>62-AEO2016.65.ref_no_cpp-d032316a</t>
  </si>
  <si>
    <t>Transportation</t>
  </si>
  <si>
    <t>Electricity: Electricity Demand: Transportation: Reference case without Clean Power Plan</t>
  </si>
  <si>
    <t>62-AEO2016.66.ref_no_cpp-d032316a</t>
  </si>
  <si>
    <t>Total Sales</t>
  </si>
  <si>
    <t>Electricity: Electricity Demand: Total Sales: Reference case without Clean Power Plan</t>
  </si>
  <si>
    <t>62-AEO2016.67.ref_no_cpp-d032316a</t>
  </si>
  <si>
    <t>Net Energy for Load (billion kilowatthours)</t>
  </si>
  <si>
    <t>62-AEO2016.69.</t>
  </si>
  <si>
    <t>Gross International Imports</t>
  </si>
  <si>
    <t>Electricity: Net Energy for Load: Gross International Imports: Reference case without Clean Power Plan</t>
  </si>
  <si>
    <t>62-AEO2016.70.ref_no_cpp-d032316a</t>
  </si>
  <si>
    <t>Gross International Exports</t>
  </si>
  <si>
    <t>Electricity: Net Energy for Load: Gross International Exports: Reference case without Clean Power Plan</t>
  </si>
  <si>
    <t>62-AEO2016.71.ref_no_cpp-d032316a</t>
  </si>
  <si>
    <t>Gross Interregional Electricity Imports</t>
  </si>
  <si>
    <t>Electricity: Net Energy for Load: Gross Interregional Electricity Imports: Reference case without Clean Power Plan</t>
  </si>
  <si>
    <t>62-AEO2016.72.ref_no_cpp-d032316a</t>
  </si>
  <si>
    <t>Gross Interregional Electricity Exports</t>
  </si>
  <si>
    <t>Electricity: Net Energy for Load: Gross Interregional Electricity Exports: Reference case without Clean Power Plan</t>
  </si>
  <si>
    <t>62-AEO2016.73.ref_no_cpp-d032316a</t>
  </si>
  <si>
    <t>Purchases from Combined Heat and Power</t>
  </si>
  <si>
    <t>Electricity: Net Energy for Load: Purchases from Combined Heat and Power: Reference case without Clean Power Plan</t>
  </si>
  <si>
    <t>62-AEO2016.74.ref_no_cpp-d032316a</t>
  </si>
  <si>
    <t>Electric Power Sector Generation for Customer</t>
  </si>
  <si>
    <t>Electricity: Net Energy for Load: Electric Power Sector Generation for Custome: Reference case without Clean Power Plan</t>
  </si>
  <si>
    <t>62-AEO2016.75.ref_no_cpp-d032316a</t>
  </si>
  <si>
    <t>Total Net Energy for Load</t>
  </si>
  <si>
    <t>Electricity: Net Energy for Load: Total Net Energy for Load: Reference case without Clean Power Plan</t>
  </si>
  <si>
    <t>62-AEO2016.76.ref_no_cpp-d032316a</t>
  </si>
  <si>
    <t>Generation by Fuel Type</t>
  </si>
  <si>
    <t>62-AEO2016.78.</t>
  </si>
  <si>
    <t>62-AEO2016.79.</t>
  </si>
  <si>
    <t>62-AEO2016.80.</t>
  </si>
  <si>
    <t>Electricity: Electric Power Sector: Generation: Coal: Reference case without Clean Power Plan</t>
  </si>
  <si>
    <t>62-AEO2016.81.ref_no_cpp-d032316a</t>
  </si>
  <si>
    <t>Electricity: Electric Power Sector: Generation: Petroleum: Reference case without Clean Power Plan</t>
  </si>
  <si>
    <t>62-AEO2016.82.ref_no_cpp-d032316a</t>
  </si>
  <si>
    <t>Electricity: Electric Power Sector: Generation: Natural Gas: Reference case without Clean Power Plan</t>
  </si>
  <si>
    <t>62-AEO2016.83.ref_no_cpp-d032316a</t>
  </si>
  <si>
    <t>Nuclear</t>
  </si>
  <si>
    <t>Electricity: Electric Power Sector: Generation: Nuclear: Reference case without Clean Power Plan</t>
  </si>
  <si>
    <t>62-AEO2016.84.ref_no_cpp-d032316a</t>
  </si>
  <si>
    <t>Pumped Storage/Other</t>
  </si>
  <si>
    <t>Electricity: Electric Power Sector: Generation: Pumped Storage/Other: Reference case without Clean Power Plan</t>
  </si>
  <si>
    <t>62-AEO2016.85.ref_no_cpp-d032316a</t>
  </si>
  <si>
    <t>Electricity: Electric Power Sector: Generation: Renewable Sources: Reference case without Clean Power Plan</t>
  </si>
  <si>
    <t>62-AEO2016.86.ref_no_cpp-d032316a</t>
  </si>
  <si>
    <t>Electricity: Electric Power Sector: Generation: Distributed Generation: Reference case without Clean Power Plan</t>
  </si>
  <si>
    <t>62-AEO2016.87.ref_no_cpp-d032316a</t>
  </si>
  <si>
    <t>Total Generation</t>
  </si>
  <si>
    <t>Electricity: Electric Power Sector: Generation: Total Generation: Reference case without Clean Power Plan</t>
  </si>
  <si>
    <t>62-AEO2016.88.ref_no_cpp-d032316a</t>
  </si>
  <si>
    <t>Sales to Customers</t>
  </si>
  <si>
    <t>Electricity: Electric Power Sector: Generation: Sales to Customers: Reference case without Clean Power Plan</t>
  </si>
  <si>
    <t>62-AEO2016.89.ref_no_cpp-d032316a</t>
  </si>
  <si>
    <t>Generation for Own Use</t>
  </si>
  <si>
    <t>Electricity: Electric Power Sector: Generation: Generation for Own Use: Reference case without Clean Power Plan</t>
  </si>
  <si>
    <t>62-AEO2016.90.ref_no_cpp-d032316a</t>
  </si>
  <si>
    <t>62-AEO2016.93.</t>
  </si>
  <si>
    <t>Electricity: End-Use Sectors: Generation: Coal: Reference case without Clean Power Plan</t>
  </si>
  <si>
    <t>62-AEO2016.94.ref_no_cpp-d032316a</t>
  </si>
  <si>
    <t>Electricity: End-Use Sectors: Generation: Petroleum: Reference case without Clean Power Plan</t>
  </si>
  <si>
    <t>62-AEO2016.95.ref_no_cpp-d032316a</t>
  </si>
  <si>
    <t>Electricity: End-Use Sectors: Generation: Natural Gas: Reference case without Clean Power Plan</t>
  </si>
  <si>
    <t>62-AEO2016.96.ref_no_cpp-d032316a</t>
  </si>
  <si>
    <t>Electricity: End-Use Sectors: Generation: Other Gaseous Fuels: Reference case without Clean Power Plan</t>
  </si>
  <si>
    <t>62-AEO2016.97.ref_no_cpp-d032316a</t>
  </si>
  <si>
    <t>Electricity: End-Use Sectors: Generation: Renewable Sources: Reference case without Clean Power Plan</t>
  </si>
  <si>
    <t>62-AEO2016.98.ref_no_cpp-d032316a</t>
  </si>
  <si>
    <t>Electricity: End-Use Sectors: Generation: Other: Reference case without Clean Power Plan</t>
  </si>
  <si>
    <t>62-AEO2016.99.ref_no_cpp-d032316a</t>
  </si>
  <si>
    <t>Electricity: End-Use Sectors: Generation: Total: Reference case without Clean Power Plan</t>
  </si>
  <si>
    <t>62-AEO2016.100.ref_no_cpp-d032316a</t>
  </si>
  <si>
    <t>Sales to the Grid</t>
  </si>
  <si>
    <t>Electricity: End-Use Sectors: Generation: Sales to the Grid: Reference case without Clean Power Plan</t>
  </si>
  <si>
    <t>62-AEO2016.101.ref_no_cpp-d032316a</t>
  </si>
  <si>
    <t>Electricity: End-Use Sectors: Generation: Generation for Own Use: Reference case without Clean Power Plan</t>
  </si>
  <si>
    <t>62-AEO2016.102.ref_no_cpp-d032316a</t>
  </si>
  <si>
    <t>Total Electricity Generation</t>
  </si>
  <si>
    <t>Electricity: Total Electricity Generation: Reference case without Clean Power Plan</t>
  </si>
  <si>
    <t>62-AEO2016.104.ref_no_cpp-d032316a</t>
  </si>
  <si>
    <t>End-Use Prices</t>
  </si>
  <si>
    <t>62-AEO2016.106.</t>
  </si>
  <si>
    <t>(2015 cents per kilowatthour)</t>
  </si>
  <si>
    <t>62-AEO2016.107.</t>
  </si>
  <si>
    <t>Electricity: End-Use Prices: Residential: Reference case without Clean Power Plan</t>
  </si>
  <si>
    <t>62-AEO2016.108.ref_no_cpp-d032316a</t>
  </si>
  <si>
    <t>2015 cents/kWh</t>
  </si>
  <si>
    <t>Commercial</t>
  </si>
  <si>
    <t>Electricity: End-Use Prices: Commercial: Reference case without Clean Power Plan</t>
  </si>
  <si>
    <t>62-AEO2016.109.ref_no_cpp-d032316a</t>
  </si>
  <si>
    <t>Electricity: End-Use Prices: Industrial: Reference case without Clean Power Plan</t>
  </si>
  <si>
    <t>62-AEO2016.110.ref_no_cpp-d032316a</t>
  </si>
  <si>
    <t>Electricity: End-Use Prices: Transportation: Reference case without Clean Power Plan</t>
  </si>
  <si>
    <t>62-AEO2016.111.ref_no_cpp-d032316a</t>
  </si>
  <si>
    <t>All Sectors Average</t>
  </si>
  <si>
    <t>Electricity: End-Use Prices: All Sectors Average: Reference case without Clean Power Plan</t>
  </si>
  <si>
    <t>62-AEO2016.112.ref_no_cpp-d032316a</t>
  </si>
  <si>
    <t>(nominal cents per kilowatthour)</t>
  </si>
  <si>
    <t>62-AEO2016.113.</t>
  </si>
  <si>
    <t>62-AEO2016.114.ref_no_cpp-d032316a</t>
  </si>
  <si>
    <t>nom cents/kWh</t>
  </si>
  <si>
    <t>62-AEO2016.115.ref_no_cpp-d032316a</t>
  </si>
  <si>
    <t>62-AEO2016.116.ref_no_cpp-d032316a</t>
  </si>
  <si>
    <t>62-AEO2016.117.ref_no_cpp-d032316a</t>
  </si>
  <si>
    <t>62-AEO2016.118.ref_no_cpp-d032316a</t>
  </si>
  <si>
    <t>Prices by Service Category</t>
  </si>
  <si>
    <t>62-AEO2016.120.</t>
  </si>
  <si>
    <t>62-AEO2016.121.</t>
  </si>
  <si>
    <t>Generation</t>
  </si>
  <si>
    <t>Electricity: Prices by Service Category: Generation: Reference case without Clean Power Plan</t>
  </si>
  <si>
    <t>62-AEO2016.122.ref_no_cpp-d032316a</t>
  </si>
  <si>
    <t>Transmission</t>
  </si>
  <si>
    <t>Electricity: Prices by Service Category: Transmission: Reference case without Clean Power Plan</t>
  </si>
  <si>
    <t>62-AEO2016.123.ref_no_cpp-d032316a</t>
  </si>
  <si>
    <t>Distribution</t>
  </si>
  <si>
    <t>Electricity: Prices by Service Category: Distribution: Reference case without Clean Power Plan</t>
  </si>
  <si>
    <t>62-AEO2016.124.ref_no_cpp-d032316a</t>
  </si>
  <si>
    <t>62-AEO2016.125.</t>
  </si>
  <si>
    <t>62-AEO2016.126.ref_no_cpp-d032316a</t>
  </si>
  <si>
    <t>62-AEO2016.127.ref_no_cpp-d032316a</t>
  </si>
  <si>
    <t>62-AEO2016.128.ref_no_cpp-d032316a</t>
  </si>
  <si>
    <t>Fuel Consumption (quadrillion Btu)</t>
  </si>
  <si>
    <t>62-AEO2016.130.</t>
  </si>
  <si>
    <t>Electricity: Fuel Use: Coal: Reference case without Clean Power Plan</t>
  </si>
  <si>
    <t>62-AEO2016.131.ref_no_cpp-d032316a</t>
  </si>
  <si>
    <t>quads</t>
  </si>
  <si>
    <t>Electricity: Fuel Use: Natural Gas: Reference case without Clean Power Plan</t>
  </si>
  <si>
    <t>62-AEO2016.132.ref_no_cpp-d032316a</t>
  </si>
  <si>
    <t>Oil</t>
  </si>
  <si>
    <t>Electricity: Fuel Use: Oil: Reference case without Clean Power Plan</t>
  </si>
  <si>
    <t>62-AEO2016.133.ref_no_cpp-d032316a</t>
  </si>
  <si>
    <t>Electricity: Fuel Use: Total: Reference case without Clean Power Plan</t>
  </si>
  <si>
    <t>62-AEO2016.134.ref_no_cpp-d032316a</t>
  </si>
  <si>
    <t>Fuel Prices to the Electric Power Sector</t>
  </si>
  <si>
    <t>62-AEO2016.136.</t>
  </si>
  <si>
    <t>(2015 dollars per million Btu)</t>
  </si>
  <si>
    <t>62-AEO2016.137.</t>
  </si>
  <si>
    <t>Electricity: Fuel Prices: Coal: Reference case without Clean Power Plan</t>
  </si>
  <si>
    <t>62-AEO2016.138.ref_no_cpp-d032316a</t>
  </si>
  <si>
    <t>2015 $/MMBtu</t>
  </si>
  <si>
    <t>Electricity: Fuel Prices: Natural Gas: Reference case without Clean Power Plan</t>
  </si>
  <si>
    <t>62-AEO2016.139.ref_no_cpp-d032316a</t>
  </si>
  <si>
    <t>Distillate Fuel Oil</t>
  </si>
  <si>
    <t>Electricity: Fuel Prices: Distillate Fuel Oil: Reference case without Clean Power Plan</t>
  </si>
  <si>
    <t>62-AEO2016.140.ref_no_cpp-d032316a</t>
  </si>
  <si>
    <t>Residual Fuel Oil</t>
  </si>
  <si>
    <t>Electricity: Fuel Prices: Residual Fuel Oil: Reference case without Clean Power Plan</t>
  </si>
  <si>
    <t>62-AEO2016.141.ref_no_cpp-d032316a</t>
  </si>
  <si>
    <t>(nominal dollars per million Btu)</t>
  </si>
  <si>
    <t>62-AEO2016.143.</t>
  </si>
  <si>
    <t>62-AEO2016.144.ref_no_cpp-d032316a</t>
  </si>
  <si>
    <t>nom $/MMBtu</t>
  </si>
  <si>
    <t>62-AEO2016.145.ref_no_cpp-d032316a</t>
  </si>
  <si>
    <t>62-AEO2016.146.ref_no_cpp-d032316a</t>
  </si>
  <si>
    <t>62-AEO2016.147.ref_no_cpp-d032316a</t>
  </si>
  <si>
    <t>Emissions from the Electric Power Sector</t>
  </si>
  <si>
    <t>62-AEO2016.150.</t>
  </si>
  <si>
    <t>Total Carbon (million short tons)</t>
  </si>
  <si>
    <t>Electricity: Emissions: Total Carbon: Reference case without Clean Power Plan</t>
  </si>
  <si>
    <t>62-AEO2016.151.ref_no_cpp-d032316a</t>
  </si>
  <si>
    <t>MMst</t>
  </si>
  <si>
    <t>Carbon Dioxide (million short tons)</t>
  </si>
  <si>
    <t>Electricity: Emissions: Carbon Dioxide: Reference case without Clean Power Plan</t>
  </si>
  <si>
    <t>62-AEO2016.152.ref_no_cpp-d032316a</t>
  </si>
  <si>
    <t>Sulfur Dioxide (million short tons)</t>
  </si>
  <si>
    <t>Electricity: Emissions: Sulfur Dioxide: Reference case without Clean Power Plan</t>
  </si>
  <si>
    <t>62-AEO2016.153.ref_no_cpp-d032316a</t>
  </si>
  <si>
    <t>Nitrogen Oxide (million short tons)</t>
  </si>
  <si>
    <t>Electricity: Emissions: Nitrogen Oxide: Reference case without Clean Power Plan</t>
  </si>
  <si>
    <t>62-AEO2016.154.ref_no_cpp-d032316a</t>
  </si>
  <si>
    <t>Mercury (short tons)</t>
  </si>
  <si>
    <t>Electricity: Emissions: Mercury: Reference case without Clean Power Plan</t>
  </si>
  <si>
    <t>62-AEO2016.155.ref_no_cpp-d032316a</t>
  </si>
  <si>
    <t>st</t>
  </si>
  <si>
    <t>peak</t>
  </si>
  <si>
    <t>off peak</t>
  </si>
  <si>
    <t>Oak Tree</t>
  </si>
  <si>
    <t>Titan</t>
  </si>
  <si>
    <t>SPP off pk</t>
  </si>
  <si>
    <t>DA Basis vs. North Hub 10-5-2016</t>
  </si>
  <si>
    <t>Escalation Rate</t>
  </si>
  <si>
    <t>EIA escalation</t>
  </si>
  <si>
    <t>Include protocal tariff from SPP. NorthWestern will include the protocal for each year in order to calcualte accredited capacity. The curren protocal from 2016 is below:</t>
  </si>
  <si>
    <t>SPP Planning Criteria Version 1, 11/20/2015,  7.1.5.3 (7)</t>
  </si>
  <si>
    <t>The recommended methodology to evaluate the net planning capability established for wind or solar facilities shall be determined on a monthly basis, as stated below.  If a member's desire to use a more restrictive methodology to evalutate the net capabitlity of wind or solar they may do so, however net capability determined by the alternative methodology employed cannot credit the wind or solar with a capability greater than determined with the methodology stated below:</t>
  </si>
  <si>
    <t>a. Assemble all available hourly net power output (MWH) data measured at the system interconnection point.</t>
  </si>
  <si>
    <t>b. Select the hourly net power output values occurring during the top 3% of load hours for the SPP Load Serving Entity for each month of each year for the evaluation period</t>
  </si>
  <si>
    <t>c. Select the hourly net power output value that can be expected from the facility 60% of the time or greater.  For example, for a 5 year period with the 110 hourly net power output values ranked from the highest to lowest, the capacity of the facility will be the MW value in the 65th data point.</t>
  </si>
  <si>
    <t>d. A seasonal or annual net capability may be determined by selecting the appropriate monthly MW values corresponding to the Load Serving Entity’s peak load month of the season of interest (e.g., 22 hours for a typical 30 day month and 110 hours for a 5 year period).</t>
  </si>
  <si>
    <t>e. Facilities in commercial operation 3 years or less:</t>
  </si>
  <si>
    <t>i. The data must include the most recent 3 years.</t>
  </si>
  <si>
    <t>f. Values may be calculated from wind or solar data, if measured MW values are not yet available. Wind data correlated with a reference tower beyond fifty miles is subject to Generation Working Group approval.  Solar data correlated with a reference measuring device beyond two hundred miles is subject to Generation Working Group approval. For calculated values, at least one year must be based on site specific data.</t>
  </si>
  <si>
    <t>g. If the Load Serving Entity chooses not to perform the net capability calculations as described above during the first 3 years of commercial operation, the Load Serving Entity may submit 5% for wind facilities and 10% for solar facilities of the site facility’s nameplate rating.</t>
  </si>
  <si>
    <t>h. Facilities in commercial operation 4 years and greater:</t>
  </si>
  <si>
    <t>i. The data must include all available data up to the most recent 10 years of commercial operation.</t>
  </si>
  <si>
    <t>ii. Only metered hourly net power output (MWH) data may be used.</t>
  </si>
  <si>
    <t>iii. After three years of commercial operations, if the Load Serving Entity does not perform or provide the net capability calculations to SPP as described above, then the net capability for the resource will be 0 MW.</t>
  </si>
  <si>
    <t>i. The net capability calculation shall be updated at least once every three years.</t>
  </si>
  <si>
    <t>NPV and Annualized Energy Costs $/MWh</t>
  </si>
  <si>
    <t>NPV Of Energy Costs</t>
  </si>
  <si>
    <t>Book Depreciation</t>
  </si>
  <si>
    <t>Network Plant:</t>
  </si>
  <si>
    <t>Basis</t>
  </si>
  <si>
    <t>tax life</t>
  </si>
  <si>
    <t>Book Life</t>
  </si>
  <si>
    <t xml:space="preserve">Transmission </t>
  </si>
  <si>
    <t>Metering</t>
  </si>
  <si>
    <t>Lands &amp; Permitting</t>
  </si>
  <si>
    <t>Substation/Relaying</t>
  </si>
  <si>
    <t>EMS &amp; Communications</t>
  </si>
  <si>
    <t xml:space="preserve">Tax Depreciation </t>
  </si>
  <si>
    <t>Tax Depreciation - Yrs</t>
  </si>
  <si>
    <t>Annual</t>
  </si>
  <si>
    <t>Vintage Yr</t>
  </si>
  <si>
    <t>Expenditure</t>
  </si>
  <si>
    <t>20-year PMT of the NPV of Rev Req Cost</t>
  </si>
  <si>
    <t>Levelized Cost per MW</t>
  </si>
  <si>
    <t>Aurora County Facilities Study - Draft</t>
  </si>
  <si>
    <t>Juhl Wind (Brule, Davison, Aurora)</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</si>
</sst>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000"/>
    <numFmt numFmtId="168" formatCode="0.0"/>
    <numFmt numFmtId="169" formatCode="#,##0.0"/>
    <numFmt numFmtId="170" formatCode="#,##0.0000"/>
    <numFmt numFmtId="171" formatCode="m/d/yy\ h:mm;@"/>
    <numFmt numFmtId="172" formatCode="m\/d\/yy"/>
    <numFmt numFmtId="173" formatCode="m/d/yyyy\ hh:mm:ss\ AM/PM"/>
    <numFmt numFmtId="174" formatCode="0.00000;\-0.00000"/>
    <numFmt numFmtId="175" formatCode="#;\-#;0"/>
    <numFmt numFmtId="176" formatCode="_(&quot;$&quot;* #,##0.000_);_(&quot;$&quot;* \(#,##0.000\);_(&quot;$&quot;* &quot;-&quot;??_);_(@_)"/>
    <numFmt numFmtId="177" formatCode="0_);\(0\)"/>
    <numFmt numFmtId="178" formatCode="_(&quot;$&quot;* #,##0.00_);_(&quot;$&quot;* \(#,##0.00\);_(&quot;$&quot;*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rgb="FF0070C0"/>
      <name val="Calibri"/>
      <family val="2"/>
      <scheme val="minor"/>
    </font>
    <font>
      <sz val="11"/>
      <color rgb="FFC00000"/>
      <name val="Calibri"/>
      <family val="2"/>
      <scheme val="minor"/>
    </font>
    <font>
      <b/>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4"/>
      <color indexed="9"/>
      <name val="Arial"/>
      <family val="2"/>
    </font>
    <font>
      <b/>
      <sz val="14"/>
      <name val="Arial"/>
      <family val="2"/>
    </font>
    <font>
      <b/>
      <sz val="12"/>
      <color indexed="9"/>
      <name val="Arial"/>
      <family val="2"/>
    </font>
    <font>
      <b/>
      <sz val="12"/>
      <name val="Arial"/>
      <family val="2"/>
    </font>
    <font>
      <b/>
      <sz val="10"/>
      <name val="Arial"/>
      <family val="2"/>
    </font>
    <font>
      <b/>
      <sz val="10"/>
      <color indexed="9"/>
      <name val="Arial"/>
      <family val="2"/>
    </font>
    <font>
      <b/>
      <i/>
      <sz val="8"/>
      <color indexed="9"/>
      <name val="Arial"/>
      <family val="2"/>
    </font>
    <font>
      <sz val="8"/>
      <name val="Arial"/>
      <family val="2"/>
    </font>
    <font>
      <b/>
      <sz val="8"/>
      <name val="Arial"/>
      <family val="2"/>
    </font>
    <font>
      <b/>
      <sz val="11"/>
      <color theme="5"/>
      <name val="Calibri"/>
      <family val="2"/>
      <scheme val="minor"/>
    </font>
    <font>
      <sz val="9"/>
      <color indexed="8"/>
      <name val="Calibri"/>
      <family val="2"/>
    </font>
    <font>
      <b/>
      <sz val="9"/>
      <color indexed="8"/>
      <name val="Calibri"/>
      <family val="2"/>
    </font>
    <font>
      <b/>
      <sz val="12"/>
      <color indexed="30"/>
      <name val="Calibri"/>
      <family val="2"/>
    </font>
    <font>
      <sz val="10"/>
      <name val="MS Sans Serif"/>
      <family val="2"/>
    </font>
    <font>
      <sz val="10"/>
      <name val="Arial"/>
      <family val="2"/>
    </font>
    <font>
      <sz val="10"/>
      <color rgb="FF000000"/>
      <name val="Arial"/>
      <family val="2"/>
    </font>
    <font>
      <sz val="10"/>
      <color rgb="FF000000"/>
      <name val="Arial"/>
      <family val="2"/>
    </font>
    <font>
      <b/>
      <u val="singleAccounting"/>
      <sz val="10"/>
      <name val="Arial"/>
      <family val="2"/>
    </font>
    <font>
      <b/>
      <u val="singleAccounting"/>
      <sz val="8"/>
      <name val="Arial"/>
      <family val="2"/>
    </font>
    <font>
      <sz val="10"/>
      <name val="Arial"/>
      <family val="2"/>
    </font>
    <font>
      <sz val="10"/>
      <color rgb="FF000000"/>
      <name val="Arial"/>
      <family val="2"/>
    </font>
    <font>
      <b/>
      <sz val="9"/>
      <color rgb="FF000000"/>
      <name val="Arial"/>
      <family val="2"/>
    </font>
    <font>
      <sz val="9"/>
      <color rgb="FF333333"/>
      <name val="Arial"/>
      <family val="2"/>
    </font>
    <font>
      <sz val="10"/>
      <name val="Arial"/>
      <family val="2"/>
    </font>
    <font>
      <sz val="10"/>
      <name val="Arial"/>
      <family val="2"/>
    </font>
    <font>
      <u/>
      <sz val="10"/>
      <name val="Arial"/>
      <family val="2"/>
    </font>
    <font>
      <b/>
      <sz val="9"/>
      <name val="Arial"/>
      <family val="2"/>
    </font>
    <font>
      <sz val="10"/>
      <name val="Courier"/>
      <family val="3"/>
    </font>
  </fonts>
  <fills count="51">
    <fill>
      <patternFill patternType="none"/>
    </fill>
    <fill>
      <patternFill patternType="gray125"/>
    </fill>
    <fill>
      <patternFill patternType="solid">
        <fgColor theme="6" tint="0.39997558519241921"/>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rgb="FFFFFF00"/>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FFFF"/>
        <bgColor rgb="FFFFFFFF"/>
      </patternFill>
    </fill>
    <fill>
      <patternFill patternType="solid">
        <fgColor rgb="FFF8FBFC"/>
        <bgColor rgb="FFFFFFFF"/>
      </patternFill>
    </fill>
    <fill>
      <patternFill patternType="solid">
        <fgColor theme="0"/>
        <bgColor indexed="64"/>
      </patternFill>
    </fill>
    <fill>
      <patternFill patternType="solid">
        <fgColor theme="6" tint="0.59999389629810485"/>
        <bgColor indexed="64"/>
      </patternFill>
    </fill>
    <fill>
      <patternFill patternType="solid">
        <fgColor indexed="44"/>
        <bgColor indexed="64"/>
      </patternFill>
    </fill>
    <fill>
      <patternFill patternType="solid">
        <fgColor rgb="FF6699FF"/>
        <bgColor indexed="64"/>
      </patternFill>
    </fill>
    <fill>
      <patternFill patternType="solid">
        <fgColor theme="4" tint="0.59999389629810485"/>
        <bgColor indexed="64"/>
      </patternFill>
    </fill>
    <fill>
      <patternFill patternType="solid">
        <fgColor theme="4" tint="0.59999389629810485"/>
        <bgColor theme="4" tint="0.79998168889431442"/>
      </patternFill>
    </fill>
    <fill>
      <patternFill patternType="solid">
        <fgColor indexed="43"/>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bottom/>
      <diagonal/>
    </border>
    <border>
      <left style="thin">
        <color theme="0"/>
      </left>
      <right/>
      <top/>
      <bottom style="thick">
        <color theme="0"/>
      </bottom>
      <diagonal/>
    </border>
    <border>
      <left style="thin">
        <color theme="0"/>
      </left>
      <right/>
      <top style="thin">
        <color theme="0"/>
      </top>
      <bottom style="thin">
        <color theme="0"/>
      </bottom>
      <diagonal/>
    </border>
    <border>
      <left style="thin">
        <color theme="0"/>
      </left>
      <right/>
      <top style="thick">
        <color theme="0"/>
      </top>
      <bottom/>
      <diagonal/>
    </border>
    <border>
      <left/>
      <right/>
      <top/>
      <bottom style="thick">
        <color rgb="FF0096D7"/>
      </bottom>
      <diagonal/>
    </border>
    <border>
      <left/>
      <right/>
      <top/>
      <bottom style="thin">
        <color rgb="FFBFBFBF"/>
      </bottom>
      <diagonal/>
    </border>
    <border>
      <left/>
      <right/>
      <top/>
      <bottom style="dashed">
        <color rgb="FFBFBFBF"/>
      </bottom>
      <diagonal/>
    </border>
    <border>
      <left/>
      <right/>
      <top style="medium">
        <color rgb="FF0096D7"/>
      </top>
      <bottom/>
      <diagonal/>
    </border>
    <border>
      <left style="thin">
        <color rgb="FFEBEBEB"/>
      </left>
      <right style="thin">
        <color rgb="FFEBEBEB"/>
      </right>
      <top style="thin">
        <color rgb="FFEBEBEB"/>
      </top>
      <bottom style="thin">
        <color rgb="FFEBEBEB"/>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ck">
        <color theme="0"/>
      </bottom>
      <diagonal/>
    </border>
    <border>
      <left style="medium">
        <color indexed="64"/>
      </left>
      <right style="medium">
        <color indexed="64"/>
      </right>
      <top/>
      <bottom style="thick">
        <color theme="0"/>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ck">
        <color theme="0"/>
      </top>
      <bottom style="medium">
        <color indexed="64"/>
      </bottom>
      <diagonal/>
    </border>
  </borders>
  <cellStyleXfs count="9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6" applyNumberFormat="0" applyAlignment="0" applyProtection="0"/>
    <xf numFmtId="0" fontId="15" fillId="8" borderId="7" applyNumberFormat="0" applyAlignment="0" applyProtection="0"/>
    <xf numFmtId="0" fontId="16" fillId="8" borderId="6" applyNumberFormat="0" applyAlignment="0" applyProtection="0"/>
    <xf numFmtId="0" fontId="17" fillId="0" borderId="8" applyNumberFormat="0" applyFill="0" applyAlignment="0" applyProtection="0"/>
    <xf numFmtId="0" fontId="18" fillId="9" borderId="9" applyNumberFormat="0" applyAlignment="0" applyProtection="0"/>
    <xf numFmtId="0" fontId="19" fillId="0" borderId="0" applyNumberFormat="0" applyFill="0" applyBorder="0" applyAlignment="0" applyProtection="0"/>
    <xf numFmtId="0" fontId="1" fillId="10" borderId="10" applyNumberFormat="0" applyFont="0" applyAlignment="0" applyProtection="0"/>
    <xf numFmtId="0" fontId="20" fillId="0" borderId="0" applyNumberFormat="0" applyFill="0" applyBorder="0" applyAlignment="0" applyProtection="0"/>
    <xf numFmtId="0" fontId="2" fillId="0" borderId="11" applyNumberFormat="0" applyFill="0" applyAlignment="0" applyProtection="0"/>
    <xf numFmtId="0" fontId="2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1" fillId="34" borderId="0" applyNumberFormat="0" applyBorder="0" applyAlignment="0" applyProtection="0"/>
    <xf numFmtId="0" fontId="3" fillId="0" borderId="0" applyNumberFormat="0" applyFill="0" applyBorder="0" applyProtection="0">
      <alignment wrapText="1"/>
    </xf>
    <xf numFmtId="0" fontId="3" fillId="0" borderId="0" applyNumberFormat="0" applyFill="0" applyBorder="0" applyProtection="0">
      <alignment horizontal="justify" vertical="top" wrapText="1"/>
    </xf>
    <xf numFmtId="9" fontId="3" fillId="0" borderId="0" applyFont="0" applyFill="0" applyBorder="0" applyAlignment="0" applyProtection="0"/>
    <xf numFmtId="0" fontId="22" fillId="35" borderId="0" applyNumberFormat="0" applyBorder="0" applyAlignment="0" applyProtection="0"/>
    <xf numFmtId="0" fontId="23" fillId="0" borderId="0" applyNumberFormat="0" applyFill="0" applyBorder="0" applyAlignment="0" applyProtection="0"/>
    <xf numFmtId="0" fontId="24" fillId="35" borderId="0" applyNumberFormat="0" applyBorder="0" applyAlignment="0" applyProtection="0"/>
    <xf numFmtId="0" fontId="25" fillId="0" borderId="0" applyNumberFormat="0" applyFill="0" applyBorder="0" applyAlignment="0" applyProtection="0"/>
    <xf numFmtId="0" fontId="26" fillId="35" borderId="0" applyNumberFormat="0" applyBorder="0" applyAlignment="0" applyProtection="0"/>
    <xf numFmtId="0" fontId="27" fillId="36" borderId="0" applyNumberFormat="0" applyBorder="0" applyAlignment="0" applyProtection="0"/>
    <xf numFmtId="0" fontId="27" fillId="36" borderId="0" applyNumberFormat="0" applyBorder="0" applyProtection="0">
      <alignment horizontal="center"/>
    </xf>
    <xf numFmtId="0" fontId="28" fillId="36" borderId="0" applyNumberFormat="0" applyBorder="0" applyAlignment="0" applyProtection="0"/>
    <xf numFmtId="0" fontId="3" fillId="0" borderId="0" applyNumberFormat="0" applyFont="0" applyFill="0" applyBorder="0" applyProtection="0">
      <alignment horizontal="right"/>
    </xf>
    <xf numFmtId="0" fontId="3" fillId="0" borderId="0" applyNumberFormat="0" applyFont="0" applyFill="0" applyBorder="0" applyProtection="0">
      <alignment horizontal="left"/>
    </xf>
    <xf numFmtId="0" fontId="29" fillId="0" borderId="0" applyNumberFormat="0" applyFill="0" applyBorder="0" applyAlignment="0" applyProtection="0"/>
    <xf numFmtId="0" fontId="30" fillId="0" borderId="0" applyNumberFormat="0" applyFill="0" applyBorder="0" applyAlignment="0" applyProtection="0"/>
    <xf numFmtId="0" fontId="3" fillId="37" borderId="0" applyNumberFormat="0" applyFont="0" applyBorder="0" applyAlignment="0" applyProtection="0"/>
    <xf numFmtId="167" fontId="3" fillId="0" borderId="0" applyFont="0" applyFill="0" applyBorder="0" applyAlignment="0" applyProtection="0"/>
    <xf numFmtId="2" fontId="3" fillId="0" borderId="0" applyFont="0" applyFill="0" applyBorder="0" applyAlignment="0" applyProtection="0"/>
    <xf numFmtId="168" fontId="3" fillId="0" borderId="0" applyFont="0" applyFill="0" applyBorder="0" applyAlignment="0" applyProtection="0"/>
    <xf numFmtId="0" fontId="3" fillId="0" borderId="12" applyNumberFormat="0" applyFont="0" applyFill="0" applyAlignment="0" applyProtection="0"/>
    <xf numFmtId="3" fontId="3" fillId="0" borderId="0" applyFont="0" applyFill="0" applyBorder="0" applyProtection="0">
      <alignment horizontal="right"/>
    </xf>
    <xf numFmtId="169" fontId="3" fillId="0" borderId="0" applyFont="0" applyFill="0" applyBorder="0" applyProtection="0">
      <alignment horizontal="right"/>
    </xf>
    <xf numFmtId="4" fontId="3" fillId="0" borderId="0" applyFont="0" applyFill="0" applyBorder="0" applyProtection="0">
      <alignment horizontal="right"/>
    </xf>
    <xf numFmtId="170" fontId="3" fillId="0" borderId="0" applyFont="0" applyFill="0" applyBorder="0" applyProtection="0">
      <alignment horizontal="right"/>
    </xf>
    <xf numFmtId="0" fontId="32" fillId="0" borderId="0"/>
    <xf numFmtId="0" fontId="32" fillId="0" borderId="0" applyNumberFormat="0" applyFill="0" applyBorder="0" applyAlignment="0" applyProtection="0"/>
    <xf numFmtId="0" fontId="33" fillId="0" borderId="17" applyNumberFormat="0" applyProtection="0">
      <alignment wrapText="1"/>
    </xf>
    <xf numFmtId="0" fontId="34" fillId="0" borderId="0" applyNumberFormat="0" applyProtection="0">
      <alignment horizontal="left"/>
    </xf>
    <xf numFmtId="0" fontId="33" fillId="0" borderId="18" applyNumberFormat="0" applyProtection="0">
      <alignment wrapText="1"/>
    </xf>
    <xf numFmtId="0" fontId="32" fillId="0" borderId="19" applyNumberFormat="0" applyFont="0" applyProtection="0">
      <alignment wrapText="1"/>
    </xf>
    <xf numFmtId="0" fontId="32" fillId="0" borderId="20" applyNumberFormat="0" applyProtection="0">
      <alignment wrapText="1"/>
    </xf>
    <xf numFmtId="0" fontId="35" fillId="0" borderId="0"/>
    <xf numFmtId="0" fontId="36" fillId="0" borderId="0"/>
    <xf numFmtId="0" fontId="1" fillId="0" borderId="0"/>
    <xf numFmtId="44" fontId="36" fillId="0" borderId="0" applyFont="0" applyFill="0" applyBorder="0" applyAlignment="0" applyProtection="0"/>
    <xf numFmtId="0" fontId="37" fillId="0" borderId="0"/>
    <xf numFmtId="44" fontId="37" fillId="0" borderId="0" applyFont="0" applyFill="0" applyBorder="0" applyAlignment="0" applyProtection="0"/>
    <xf numFmtId="9" fontId="37" fillId="0" borderId="0" applyFont="0" applyFill="0" applyBorder="0" applyAlignment="0" applyProtection="0"/>
    <xf numFmtId="0" fontId="3" fillId="0" borderId="0"/>
    <xf numFmtId="44" fontId="3" fillId="0" borderId="0" applyFont="0" applyFill="0" applyBorder="0" applyAlignment="0" applyProtection="0"/>
    <xf numFmtId="0" fontId="38" fillId="0" borderId="0"/>
    <xf numFmtId="42" fontId="3" fillId="0" borderId="0"/>
    <xf numFmtId="0" fontId="41" fillId="0" borderId="0"/>
    <xf numFmtId="0" fontId="3" fillId="0" borderId="0"/>
    <xf numFmtId="0" fontId="45" fillId="0" borderId="0"/>
    <xf numFmtId="44" fontId="45" fillId="0" borderId="0" applyFont="0" applyFill="0" applyBorder="0" applyAlignment="0" applyProtection="0"/>
    <xf numFmtId="0" fontId="42" fillId="0" borderId="0"/>
    <xf numFmtId="9" fontId="37" fillId="0" borderId="0" applyFont="0" applyFill="0" applyBorder="0" applyAlignment="0" applyProtection="0"/>
    <xf numFmtId="0" fontId="46" fillId="0" borderId="0"/>
    <xf numFmtId="39" fontId="49" fillId="0" borderId="0"/>
  </cellStyleXfs>
  <cellXfs count="183">
    <xf numFmtId="0" fontId="0" fillId="0" borderId="0" xfId="0"/>
    <xf numFmtId="0" fontId="0" fillId="0" borderId="0" xfId="0" applyAlignment="1">
      <alignment horizontal="left"/>
    </xf>
    <xf numFmtId="164" fontId="0" fillId="0" borderId="0" xfId="2" applyNumberFormat="1" applyFont="1"/>
    <xf numFmtId="9" fontId="0" fillId="0" borderId="0" xfId="3" applyFont="1"/>
    <xf numFmtId="0" fontId="0" fillId="0" borderId="0" xfId="0" applyAlignment="1">
      <alignment horizontal="right"/>
    </xf>
    <xf numFmtId="10" fontId="4" fillId="2" borderId="0" xfId="0" applyNumberFormat="1" applyFont="1" applyFill="1"/>
    <xf numFmtId="10" fontId="4" fillId="0" borderId="0" xfId="0" applyNumberFormat="1" applyFont="1" applyFill="1"/>
    <xf numFmtId="0" fontId="2" fillId="0" borderId="0" xfId="0" applyFont="1" applyAlignment="1">
      <alignment horizontal="left"/>
    </xf>
    <xf numFmtId="0" fontId="0" fillId="0" borderId="0" xfId="0" applyBorder="1" applyAlignment="1">
      <alignment horizontal="right"/>
    </xf>
    <xf numFmtId="164" fontId="0" fillId="0" borderId="1" xfId="2" applyNumberFormat="1" applyFont="1" applyBorder="1"/>
    <xf numFmtId="0" fontId="0" fillId="0" borderId="0" xfId="0" applyBorder="1"/>
    <xf numFmtId="164" fontId="0" fillId="0" borderId="0" xfId="0" applyNumberFormat="1"/>
    <xf numFmtId="44" fontId="0" fillId="0" borderId="1" xfId="2" applyFont="1" applyBorder="1"/>
    <xf numFmtId="0" fontId="0" fillId="0" borderId="0" xfId="0" applyAlignment="1">
      <alignment wrapText="1"/>
    </xf>
    <xf numFmtId="44" fontId="0" fillId="0" borderId="0" xfId="2" applyNumberFormat="1" applyFont="1"/>
    <xf numFmtId="0" fontId="0" fillId="0" borderId="0" xfId="0" applyAlignment="1">
      <alignment horizontal="center"/>
    </xf>
    <xf numFmtId="0" fontId="0" fillId="0" borderId="2" xfId="0" applyBorder="1" applyAlignment="1">
      <alignment horizontal="center"/>
    </xf>
    <xf numFmtId="166" fontId="0" fillId="0" borderId="0" xfId="3" applyNumberFormat="1" applyFont="1"/>
    <xf numFmtId="9" fontId="0" fillId="0" borderId="0" xfId="3" applyFont="1"/>
    <xf numFmtId="0" fontId="5" fillId="0" borderId="0" xfId="0" applyFont="1"/>
    <xf numFmtId="44" fontId="5" fillId="0" borderId="0" xfId="0" applyNumberFormat="1" applyFont="1"/>
    <xf numFmtId="0" fontId="6" fillId="0" borderId="0" xfId="0" applyFont="1"/>
    <xf numFmtId="166" fontId="5" fillId="0" borderId="0" xfId="3" applyNumberFormat="1" applyFont="1"/>
    <xf numFmtId="0" fontId="0" fillId="0" borderId="0" xfId="0" applyAlignment="1">
      <alignment wrapText="1"/>
    </xf>
    <xf numFmtId="164" fontId="0" fillId="0" borderId="0" xfId="0" applyNumberFormat="1"/>
    <xf numFmtId="44" fontId="0" fillId="0" borderId="0" xfId="0" applyNumberFormat="1" applyBorder="1"/>
    <xf numFmtId="164" fontId="0" fillId="0" borderId="0" xfId="0" applyNumberFormat="1" applyBorder="1"/>
    <xf numFmtId="8" fontId="0" fillId="0" borderId="0" xfId="0" applyNumberFormat="1"/>
    <xf numFmtId="165" fontId="0" fillId="0" borderId="0" xfId="1" applyNumberFormat="1" applyFont="1"/>
    <xf numFmtId="44" fontId="0" fillId="0" borderId="13" xfId="2" applyFont="1" applyBorder="1"/>
    <xf numFmtId="0" fontId="31" fillId="0" borderId="0" xfId="0" applyFont="1"/>
    <xf numFmtId="164" fontId="0" fillId="0" borderId="13" xfId="2" applyNumberFormat="1" applyFont="1" applyBorder="1"/>
    <xf numFmtId="44" fontId="0" fillId="0" borderId="0" xfId="2" applyFont="1"/>
    <xf numFmtId="164" fontId="0" fillId="0" borderId="0" xfId="2" applyNumberFormat="1" applyFont="1"/>
    <xf numFmtId="10" fontId="4" fillId="0" borderId="0" xfId="0" applyNumberFormat="1" applyFont="1" applyFill="1"/>
    <xf numFmtId="0" fontId="2" fillId="0" borderId="0" xfId="0" applyFont="1"/>
    <xf numFmtId="0" fontId="0" fillId="0" borderId="0" xfId="0"/>
    <xf numFmtId="44" fontId="0" fillId="0" borderId="0" xfId="0" applyNumberFormat="1"/>
    <xf numFmtId="0" fontId="0" fillId="0" borderId="0" xfId="0" applyFill="1"/>
    <xf numFmtId="4" fontId="0" fillId="0" borderId="0" xfId="0" applyNumberFormat="1"/>
    <xf numFmtId="4" fontId="0" fillId="0" borderId="0" xfId="0" applyNumberFormat="1" applyAlignment="1">
      <alignment horizontal="right"/>
    </xf>
    <xf numFmtId="10" fontId="0" fillId="3" borderId="0" xfId="3" applyNumberFormat="1" applyFont="1" applyFill="1"/>
    <xf numFmtId="0" fontId="0" fillId="3" borderId="0" xfId="0" applyFill="1"/>
    <xf numFmtId="0" fontId="18" fillId="39" borderId="14" xfId="0" applyFont="1" applyFill="1" applyBorder="1" applyAlignment="1">
      <alignment wrapText="1"/>
    </xf>
    <xf numFmtId="44" fontId="0" fillId="40" borderId="15" xfId="2" applyNumberFormat="1" applyFont="1" applyFill="1" applyBorder="1"/>
    <xf numFmtId="44" fontId="0" fillId="41" borderId="15" xfId="2" applyNumberFormat="1" applyFont="1" applyFill="1" applyBorder="1"/>
    <xf numFmtId="44" fontId="18" fillId="39" borderId="16" xfId="0" applyNumberFormat="1" applyFont="1" applyFill="1" applyBorder="1"/>
    <xf numFmtId="10" fontId="0" fillId="0" borderId="0" xfId="3" applyNumberFormat="1" applyFont="1"/>
    <xf numFmtId="8" fontId="0" fillId="0" borderId="1" xfId="2" applyNumberFormat="1" applyFont="1" applyBorder="1"/>
    <xf numFmtId="0" fontId="0" fillId="0" borderId="0" xfId="0" applyBorder="1" applyAlignment="1">
      <alignment horizontal="left"/>
    </xf>
    <xf numFmtId="10" fontId="0" fillId="0" borderId="0" xfId="0" applyNumberFormat="1"/>
    <xf numFmtId="176" fontId="0" fillId="0" borderId="0" xfId="0" applyNumberFormat="1"/>
    <xf numFmtId="10" fontId="0" fillId="0" borderId="0" xfId="3" applyNumberFormat="1" applyFont="1" applyFill="1" applyAlignment="1">
      <alignment horizontal="center"/>
    </xf>
    <xf numFmtId="43" fontId="0" fillId="0" borderId="0" xfId="1" applyFont="1" applyAlignment="1">
      <alignment horizontal="center"/>
    </xf>
    <xf numFmtId="44" fontId="0" fillId="0" borderId="0" xfId="2" applyFont="1" applyAlignment="1">
      <alignment horizontal="center"/>
    </xf>
    <xf numFmtId="0" fontId="0" fillId="0" borderId="0" xfId="0" applyFill="1" applyAlignment="1">
      <alignment horizontal="center"/>
    </xf>
    <xf numFmtId="164" fontId="0" fillId="0" borderId="0" xfId="2" applyNumberFormat="1" applyFont="1" applyAlignment="1">
      <alignment horizontal="center"/>
    </xf>
    <xf numFmtId="42" fontId="25" fillId="0" borderId="0" xfId="89" applyFont="1"/>
    <xf numFmtId="42" fontId="3" fillId="0" borderId="0" xfId="89" applyFont="1"/>
    <xf numFmtId="42" fontId="39" fillId="0" borderId="0" xfId="89" applyFont="1"/>
    <xf numFmtId="42" fontId="30" fillId="0" borderId="0" xfId="89" applyFont="1"/>
    <xf numFmtId="42" fontId="26" fillId="0" borderId="0" xfId="89" applyFont="1" applyFill="1"/>
    <xf numFmtId="42" fontId="29" fillId="0" borderId="0" xfId="89" applyFont="1"/>
    <xf numFmtId="42" fontId="39" fillId="45" borderId="0" xfId="89" applyFont="1" applyFill="1" applyAlignment="1">
      <alignment horizontal="center"/>
    </xf>
    <xf numFmtId="42" fontId="25" fillId="44" borderId="30" xfId="89" applyFont="1" applyFill="1" applyBorder="1" applyAlignment="1">
      <alignment horizontal="center"/>
    </xf>
    <xf numFmtId="37" fontId="30" fillId="0" borderId="0" xfId="89" applyNumberFormat="1" applyFont="1" applyAlignment="1">
      <alignment horizontal="center"/>
    </xf>
    <xf numFmtId="42" fontId="40" fillId="0" borderId="0" xfId="89" applyFont="1"/>
    <xf numFmtId="1" fontId="29" fillId="0" borderId="2" xfId="89" applyNumberFormat="1" applyFont="1" applyBorder="1" applyAlignment="1">
      <alignment horizontal="center"/>
    </xf>
    <xf numFmtId="1" fontId="29" fillId="0" borderId="0" xfId="89" applyNumberFormat="1" applyFont="1" applyBorder="1" applyAlignment="1">
      <alignment horizontal="center"/>
    </xf>
    <xf numFmtId="42" fontId="30" fillId="0" borderId="0" xfId="89" applyFont="1" applyFill="1" applyAlignment="1">
      <alignment horizontal="center"/>
    </xf>
    <xf numFmtId="164" fontId="29" fillId="0" borderId="0" xfId="5" applyNumberFormat="1" applyFont="1" applyFill="1"/>
    <xf numFmtId="164" fontId="29" fillId="0" borderId="0" xfId="5" applyNumberFormat="1" applyFont="1"/>
    <xf numFmtId="41" fontId="30" fillId="0" borderId="0" xfId="89" applyNumberFormat="1" applyFont="1"/>
    <xf numFmtId="41" fontId="29" fillId="0" borderId="0" xfId="89" applyNumberFormat="1" applyFont="1"/>
    <xf numFmtId="177" fontId="30" fillId="0" borderId="0" xfId="89" applyNumberFormat="1" applyFont="1" applyFill="1" applyAlignment="1">
      <alignment horizontal="center"/>
    </xf>
    <xf numFmtId="42" fontId="29" fillId="0" borderId="31" xfId="89" applyFont="1" applyBorder="1"/>
    <xf numFmtId="42" fontId="29" fillId="0" borderId="0" xfId="89" applyFont="1" applyBorder="1"/>
    <xf numFmtId="10" fontId="29" fillId="0" borderId="0" xfId="50" applyNumberFormat="1" applyFont="1" applyFill="1"/>
    <xf numFmtId="41" fontId="29" fillId="0" borderId="0" xfId="89" applyNumberFormat="1" applyFont="1" applyFill="1"/>
    <xf numFmtId="42" fontId="29" fillId="0" borderId="0" xfId="89" applyFont="1" applyFill="1"/>
    <xf numFmtId="42" fontId="30" fillId="46" borderId="0" xfId="89" applyFont="1" applyFill="1" applyAlignment="1">
      <alignment horizontal="center"/>
    </xf>
    <xf numFmtId="42" fontId="30" fillId="0" borderId="0" xfId="89" applyFont="1" applyFill="1"/>
    <xf numFmtId="42" fontId="29" fillId="0" borderId="31" xfId="89" applyFont="1" applyFill="1" applyBorder="1"/>
    <xf numFmtId="164" fontId="29" fillId="0" borderId="0" xfId="89" applyNumberFormat="1" applyFont="1" applyFill="1" applyBorder="1"/>
    <xf numFmtId="42" fontId="30" fillId="0" borderId="0" xfId="89" applyFont="1" applyAlignment="1">
      <alignment horizontal="center"/>
    </xf>
    <xf numFmtId="42" fontId="30" fillId="0" borderId="0" xfId="89" applyNumberFormat="1" applyFont="1" applyFill="1" applyAlignment="1">
      <alignment horizontal="center"/>
    </xf>
    <xf numFmtId="0" fontId="30" fillId="0" borderId="0" xfId="89" applyNumberFormat="1" applyFont="1" applyFill="1" applyAlignment="1">
      <alignment horizontal="center"/>
    </xf>
    <xf numFmtId="41" fontId="29" fillId="0" borderId="2" xfId="89" applyNumberFormat="1" applyFont="1" applyBorder="1"/>
    <xf numFmtId="42" fontId="3" fillId="0" borderId="0" xfId="89" applyFont="1" applyFill="1"/>
    <xf numFmtId="0" fontId="3" fillId="0" borderId="0" xfId="91"/>
    <xf numFmtId="44" fontId="0" fillId="40" borderId="15" xfId="2" applyFont="1" applyFill="1" applyBorder="1"/>
    <xf numFmtId="41" fontId="29" fillId="0" borderId="0" xfId="89" applyNumberFormat="1" applyFont="1" applyBorder="1"/>
    <xf numFmtId="0" fontId="2" fillId="0" borderId="0" xfId="0" applyFont="1" applyBorder="1"/>
    <xf numFmtId="8" fontId="0" fillId="0" borderId="0" xfId="2" applyNumberFormat="1" applyFont="1" applyBorder="1"/>
    <xf numFmtId="17" fontId="0" fillId="0" borderId="0" xfId="0" applyNumberFormat="1"/>
    <xf numFmtId="49" fontId="43" fillId="42" borderId="21" xfId="0" applyNumberFormat="1" applyFont="1" applyFill="1" applyBorder="1" applyAlignment="1">
      <alignment horizontal="left"/>
    </xf>
    <xf numFmtId="0" fontId="43" fillId="42" borderId="21" xfId="0" applyFont="1" applyFill="1" applyBorder="1" applyAlignment="1">
      <alignment horizontal="left"/>
    </xf>
    <xf numFmtId="0" fontId="44" fillId="42" borderId="0" xfId="0" applyFont="1" applyFill="1" applyAlignment="1">
      <alignment horizontal="left"/>
    </xf>
    <xf numFmtId="10" fontId="44" fillId="42" borderId="0" xfId="0" applyNumberFormat="1" applyFont="1" applyFill="1" applyAlignment="1">
      <alignment horizontal="left"/>
    </xf>
    <xf numFmtId="172" fontId="44" fillId="43" borderId="21" xfId="0" applyNumberFormat="1" applyFont="1" applyFill="1" applyBorder="1" applyAlignment="1">
      <alignment horizontal="right"/>
    </xf>
    <xf numFmtId="17" fontId="44" fillId="43" borderId="21" xfId="0" applyNumberFormat="1" applyFont="1" applyFill="1" applyBorder="1" applyAlignment="1">
      <alignment horizontal="right"/>
    </xf>
    <xf numFmtId="172" fontId="44" fillId="42" borderId="21" xfId="0" applyNumberFormat="1" applyFont="1" applyFill="1" applyBorder="1" applyAlignment="1">
      <alignment horizontal="right"/>
    </xf>
    <xf numFmtId="17" fontId="44" fillId="42" borderId="21" xfId="0" applyNumberFormat="1" applyFont="1" applyFill="1" applyBorder="1" applyAlignment="1">
      <alignment horizontal="right"/>
    </xf>
    <xf numFmtId="174" fontId="44" fillId="43" borderId="21" xfId="0" applyNumberFormat="1" applyFont="1" applyFill="1" applyBorder="1" applyAlignment="1">
      <alignment horizontal="right"/>
    </xf>
    <xf numFmtId="175" fontId="44" fillId="43" borderId="21" xfId="0" applyNumberFormat="1" applyFont="1" applyFill="1" applyBorder="1" applyAlignment="1">
      <alignment horizontal="right"/>
    </xf>
    <xf numFmtId="174" fontId="44" fillId="42" borderId="21" xfId="0" applyNumberFormat="1" applyFont="1" applyFill="1" applyBorder="1" applyAlignment="1">
      <alignment horizontal="right"/>
    </xf>
    <xf numFmtId="175" fontId="44" fillId="42" borderId="21" xfId="0" applyNumberFormat="1" applyFont="1" applyFill="1" applyBorder="1" applyAlignment="1">
      <alignment horizontal="right"/>
    </xf>
    <xf numFmtId="0" fontId="37" fillId="0" borderId="0" xfId="94" applyFont="1" applyAlignment="1">
      <alignment horizontal="center"/>
    </xf>
    <xf numFmtId="166" fontId="42" fillId="0" borderId="0" xfId="95" applyNumberFormat="1" applyFont="1" applyAlignment="1">
      <alignment horizontal="center"/>
    </xf>
    <xf numFmtId="0" fontId="42" fillId="0" borderId="0" xfId="94"/>
    <xf numFmtId="166" fontId="42" fillId="0" borderId="0" xfId="95" applyNumberFormat="1" applyFont="1"/>
    <xf numFmtId="15" fontId="0" fillId="0" borderId="0" xfId="0" applyNumberFormat="1"/>
    <xf numFmtId="44" fontId="0" fillId="0" borderId="0" xfId="2" applyFont="1" applyFill="1"/>
    <xf numFmtId="0" fontId="26" fillId="0" borderId="24" xfId="86" applyFont="1" applyBorder="1" applyAlignment="1">
      <alignment horizontal="center"/>
    </xf>
    <xf numFmtId="0" fontId="26" fillId="0" borderId="25" xfId="86" applyFont="1" applyBorder="1" applyAlignment="1">
      <alignment horizontal="center" wrapText="1"/>
    </xf>
    <xf numFmtId="0" fontId="3" fillId="0" borderId="22" xfId="86" applyFont="1" applyBorder="1"/>
    <xf numFmtId="44" fontId="3" fillId="0" borderId="26" xfId="87" applyFont="1" applyBorder="1"/>
    <xf numFmtId="44" fontId="3" fillId="0" borderId="27" xfId="87" applyFont="1" applyBorder="1"/>
    <xf numFmtId="0" fontId="44" fillId="47" borderId="0" xfId="0" applyFont="1" applyFill="1" applyAlignment="1">
      <alignment horizontal="left"/>
    </xf>
    <xf numFmtId="171" fontId="35" fillId="47" borderId="0" xfId="79" quotePrefix="1" applyNumberFormat="1" applyFill="1" applyBorder="1" applyAlignment="1">
      <alignment horizontal="center"/>
    </xf>
    <xf numFmtId="0" fontId="44" fillId="47" borderId="0" xfId="0" applyFont="1" applyFill="1" applyBorder="1" applyAlignment="1">
      <alignment horizontal="left"/>
    </xf>
    <xf numFmtId="0" fontId="3" fillId="47" borderId="0" xfId="86" applyFont="1" applyFill="1" applyBorder="1"/>
    <xf numFmtId="173" fontId="1" fillId="47" borderId="0" xfId="81" applyNumberFormat="1" applyFill="1"/>
    <xf numFmtId="44" fontId="44" fillId="47" borderId="0" xfId="0" applyNumberFormat="1" applyFont="1" applyFill="1" applyAlignment="1">
      <alignment horizontal="left"/>
    </xf>
    <xf numFmtId="0" fontId="0" fillId="47" borderId="0" xfId="0" applyFill="1"/>
    <xf numFmtId="0" fontId="26" fillId="0" borderId="28" xfId="86" applyFont="1" applyBorder="1"/>
    <xf numFmtId="44" fontId="26" fillId="0" borderId="29" xfId="87" applyFont="1" applyBorder="1"/>
    <xf numFmtId="165" fontId="0" fillId="0" borderId="0" xfId="0" applyNumberFormat="1" applyFont="1" applyBorder="1"/>
    <xf numFmtId="44" fontId="0" fillId="0" borderId="0" xfId="0" applyNumberFormat="1" applyFont="1" applyBorder="1"/>
    <xf numFmtId="164" fontId="0" fillId="0" borderId="0" xfId="0" applyNumberFormat="1" applyFont="1" applyBorder="1"/>
    <xf numFmtId="44" fontId="0" fillId="48" borderId="0" xfId="2" applyNumberFormat="1" applyFont="1" applyFill="1"/>
    <xf numFmtId="44" fontId="0" fillId="49" borderId="15" xfId="2" applyNumberFormat="1" applyFont="1" applyFill="1" applyBorder="1"/>
    <xf numFmtId="0" fontId="2" fillId="0" borderId="32" xfId="0" applyFont="1" applyBorder="1"/>
    <xf numFmtId="0" fontId="2" fillId="0" borderId="33" xfId="0" applyFont="1" applyBorder="1"/>
    <xf numFmtId="0" fontId="0" fillId="0" borderId="33" xfId="0" applyBorder="1" applyAlignment="1">
      <alignment horizontal="left"/>
    </xf>
    <xf numFmtId="0" fontId="18" fillId="39" borderId="34" xfId="0" applyFont="1" applyFill="1" applyBorder="1" applyAlignment="1">
      <alignment horizontal="center" wrapText="1"/>
    </xf>
    <xf numFmtId="0" fontId="18" fillId="39" borderId="35" xfId="0" applyFont="1" applyFill="1" applyBorder="1" applyAlignment="1">
      <alignment wrapText="1"/>
    </xf>
    <xf numFmtId="44" fontId="18" fillId="39" borderId="37" xfId="0" applyNumberFormat="1" applyFont="1" applyFill="1" applyBorder="1"/>
    <xf numFmtId="44" fontId="2" fillId="40" borderId="36" xfId="2" applyNumberFormat="1" applyFont="1" applyFill="1" applyBorder="1"/>
    <xf numFmtId="44" fontId="2" fillId="41" borderId="36" xfId="2" applyNumberFormat="1" applyFont="1" applyFill="1" applyBorder="1"/>
    <xf numFmtId="0" fontId="2" fillId="38" borderId="0" xfId="0" applyFont="1" applyFill="1"/>
    <xf numFmtId="0" fontId="0" fillId="38" borderId="0" xfId="0" applyFill="1"/>
    <xf numFmtId="44" fontId="0" fillId="38" borderId="0" xfId="2" applyFont="1" applyFill="1"/>
    <xf numFmtId="10" fontId="0" fillId="38" borderId="0" xfId="0" applyNumberFormat="1" applyFill="1"/>
    <xf numFmtId="9" fontId="0" fillId="38" borderId="0" xfId="3" applyFont="1" applyFill="1"/>
    <xf numFmtId="44" fontId="0" fillId="0" borderId="0" xfId="84" applyFont="1"/>
    <xf numFmtId="0" fontId="37" fillId="0" borderId="0" xfId="0" applyFont="1"/>
    <xf numFmtId="44" fontId="44" fillId="42" borderId="21" xfId="84" applyFont="1" applyFill="1" applyBorder="1" applyAlignment="1">
      <alignment horizontal="right"/>
    </xf>
    <xf numFmtId="9" fontId="44" fillId="42" borderId="0" xfId="95" applyFont="1" applyFill="1" applyAlignment="1">
      <alignment horizontal="left"/>
    </xf>
    <xf numFmtId="44" fontId="44" fillId="43" borderId="21" xfId="84" applyFont="1" applyFill="1" applyBorder="1" applyAlignment="1">
      <alignment horizontal="right"/>
    </xf>
    <xf numFmtId="9" fontId="0" fillId="0" borderId="0" xfId="0" applyNumberFormat="1"/>
    <xf numFmtId="14" fontId="44" fillId="42" borderId="0" xfId="0" applyNumberFormat="1" applyFont="1" applyFill="1" applyAlignment="1">
      <alignment horizontal="left"/>
    </xf>
    <xf numFmtId="0" fontId="3" fillId="0" borderId="22" xfId="0" applyFont="1" applyBorder="1"/>
    <xf numFmtId="0" fontId="3" fillId="0" borderId="23" xfId="0" applyFont="1" applyBorder="1"/>
    <xf numFmtId="44" fontId="3" fillId="0" borderId="26" xfId="2" applyFont="1" applyBorder="1"/>
    <xf numFmtId="44" fontId="3" fillId="0" borderId="27" xfId="2" applyFont="1" applyBorder="1"/>
    <xf numFmtId="0" fontId="2" fillId="0" borderId="0" xfId="0" applyFont="1" applyFill="1"/>
    <xf numFmtId="0" fontId="46" fillId="0" borderId="0" xfId="96"/>
    <xf numFmtId="0" fontId="47" fillId="0" borderId="0" xfId="96" applyFont="1"/>
    <xf numFmtId="0" fontId="47" fillId="0" borderId="0" xfId="96" applyFont="1" applyAlignment="1">
      <alignment horizontal="center"/>
    </xf>
    <xf numFmtId="1" fontId="46" fillId="0" borderId="0" xfId="96" applyNumberFormat="1"/>
    <xf numFmtId="0" fontId="48" fillId="0" borderId="0" xfId="96" applyFont="1"/>
    <xf numFmtId="0" fontId="3" fillId="0" borderId="0" xfId="96" applyFont="1"/>
    <xf numFmtId="165" fontId="0" fillId="0" borderId="0" xfId="4" applyNumberFormat="1" applyFont="1" applyFill="1"/>
    <xf numFmtId="0" fontId="46" fillId="0" borderId="0" xfId="96" applyAlignment="1">
      <alignment horizontal="center"/>
    </xf>
    <xf numFmtId="164" fontId="46" fillId="0" borderId="0" xfId="2" applyNumberFormat="1" applyFont="1"/>
    <xf numFmtId="165" fontId="0" fillId="0" borderId="0" xfId="4" applyNumberFormat="1" applyFont="1"/>
    <xf numFmtId="165" fontId="0" fillId="0" borderId="2" xfId="4" applyNumberFormat="1" applyFont="1" applyFill="1" applyBorder="1"/>
    <xf numFmtId="164" fontId="46" fillId="0" borderId="2" xfId="2" applyNumberFormat="1" applyFont="1" applyBorder="1"/>
    <xf numFmtId="165" fontId="46" fillId="0" borderId="0" xfId="96" applyNumberFormat="1"/>
    <xf numFmtId="164" fontId="46" fillId="0" borderId="0" xfId="96" applyNumberFormat="1"/>
    <xf numFmtId="0" fontId="26" fillId="50" borderId="0" xfId="96" applyFont="1" applyFill="1" applyAlignment="1">
      <alignment horizontal="center"/>
    </xf>
    <xf numFmtId="0" fontId="48" fillId="0" borderId="30" xfId="96" applyFont="1" applyFill="1" applyBorder="1" applyAlignment="1">
      <alignment horizontal="center"/>
    </xf>
    <xf numFmtId="0" fontId="29" fillId="0" borderId="0" xfId="96" applyFont="1" applyAlignment="1">
      <alignment horizontal="center"/>
    </xf>
    <xf numFmtId="0" fontId="29" fillId="0" borderId="2" xfId="96" applyFont="1" applyBorder="1" applyAlignment="1">
      <alignment horizontal="center"/>
    </xf>
    <xf numFmtId="164" fontId="29" fillId="0" borderId="0" xfId="5" applyNumberFormat="1" applyFont="1" applyFill="1" applyAlignment="1">
      <alignment horizontal="center"/>
    </xf>
    <xf numFmtId="42" fontId="29" fillId="0" borderId="0" xfId="50" applyNumberFormat="1" applyFont="1" applyBorder="1" applyAlignment="1">
      <alignment horizontal="right"/>
    </xf>
    <xf numFmtId="37" fontId="29" fillId="0" borderId="0" xfId="97" applyNumberFormat="1" applyFont="1" applyProtection="1"/>
    <xf numFmtId="0" fontId="29" fillId="0" borderId="0" xfId="96" applyFont="1"/>
    <xf numFmtId="164" fontId="29" fillId="0" borderId="31" xfId="96" applyNumberFormat="1" applyFont="1" applyBorder="1"/>
    <xf numFmtId="8" fontId="3" fillId="0" borderId="0" xfId="89" applyNumberFormat="1" applyFont="1"/>
    <xf numFmtId="178" fontId="3" fillId="0" borderId="0" xfId="89" applyNumberFormat="1" applyFont="1"/>
    <xf numFmtId="42" fontId="26" fillId="0" borderId="0" xfId="89" applyFont="1" applyAlignment="1">
      <alignment horizontal="center"/>
    </xf>
  </cellXfs>
  <cellStyles count="98">
    <cellStyle name="20% - Accent1" xfId="25" builtinId="30" customBuiltin="1"/>
    <cellStyle name="20% - Accent2" xfId="29" builtinId="34" customBuiltin="1"/>
    <cellStyle name="20% - Accent3" xfId="33" builtinId="38" customBuiltin="1"/>
    <cellStyle name="20% - Accent4" xfId="37" builtinId="42" customBuiltin="1"/>
    <cellStyle name="20% - Accent5" xfId="41" builtinId="46" customBuiltin="1"/>
    <cellStyle name="20% - Accent6" xfId="45" builtinId="50" customBuiltin="1"/>
    <cellStyle name="40% - Accent1" xfId="26" builtinId="31" customBuiltin="1"/>
    <cellStyle name="40% - Accent2" xfId="30" builtinId="35" customBuiltin="1"/>
    <cellStyle name="40% - Accent3" xfId="34" builtinId="39" customBuiltin="1"/>
    <cellStyle name="40% - Accent4" xfId="38" builtinId="43" customBuiltin="1"/>
    <cellStyle name="40% - Accent5" xfId="42" builtinId="47" customBuiltin="1"/>
    <cellStyle name="40% - Accent6" xfId="46" builtinId="51" customBuiltin="1"/>
    <cellStyle name="60% - Accent1" xfId="27" builtinId="32" customBuiltin="1"/>
    <cellStyle name="60% - Accent2" xfId="31" builtinId="36" customBuiltin="1"/>
    <cellStyle name="60% - Accent3" xfId="35" builtinId="40" customBuiltin="1"/>
    <cellStyle name="60% - Accent4" xfId="39" builtinId="44" customBuiltin="1"/>
    <cellStyle name="60% - Accent5" xfId="43" builtinId="48" customBuiltin="1"/>
    <cellStyle name="60% - Accent6" xfId="47" builtinId="52" customBuiltin="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Bad" xfId="13" builtinId="27" customBuiltin="1"/>
    <cellStyle name="Body: normal cell" xfId="77"/>
    <cellStyle name="Calculation" xfId="17" builtinId="22" customBuiltin="1"/>
    <cellStyle name="Check Cell" xfId="19" builtinId="23" customBuiltin="1"/>
    <cellStyle name="Comma" xfId="1" builtinId="3"/>
    <cellStyle name="Comma 2" xfId="4"/>
    <cellStyle name="Currency" xfId="2" builtinId="4"/>
    <cellStyle name="Currency 2" xfId="5"/>
    <cellStyle name="Currency 3" xfId="82"/>
    <cellStyle name="Currency 3 2" xfId="87"/>
    <cellStyle name="Currency 3 3" xfId="93"/>
    <cellStyle name="Currency 4" xfId="84"/>
    <cellStyle name="Explanatory Text" xfId="22" builtinId="53" customBuiltin="1"/>
    <cellStyle name="Font: Calibri, 9pt regular" xfId="73"/>
    <cellStyle name="Footnotes: top row" xfId="78"/>
    <cellStyle name="Good" xfId="12" builtinId="26" customBuiltin="1"/>
    <cellStyle name="Header: bottom row" xfId="74"/>
    <cellStyle name="Heading 1" xfId="8" builtinId="16" customBuiltin="1"/>
    <cellStyle name="Heading 2" xfId="9" builtinId="17" customBuiltin="1"/>
    <cellStyle name="Heading 3" xfId="10" builtinId="18" customBuiltin="1"/>
    <cellStyle name="Heading 4" xfId="11" builtinId="19" customBuiltin="1"/>
    <cellStyle name="HeadlineStyle" xfId="48"/>
    <cellStyle name="HeadlineStyleJustified" xfId="49"/>
    <cellStyle name="Input" xfId="15" builtinId="20" customBuiltin="1"/>
    <cellStyle name="Linked Cell" xfId="18" builtinId="24" customBuiltin="1"/>
    <cellStyle name="Neutral" xfId="14" builtinId="28" customBuiltin="1"/>
    <cellStyle name="Normal" xfId="0" builtinId="0"/>
    <cellStyle name="Normal 10" xfId="79"/>
    <cellStyle name="Normal 2" xfId="6"/>
    <cellStyle name="Normal 2 2" xfId="81"/>
    <cellStyle name="Normal 3" xfId="72"/>
    <cellStyle name="Normal 3 2" xfId="80"/>
    <cellStyle name="Normal 3 3" xfId="86"/>
    <cellStyle name="Normal 3 4" xfId="92"/>
    <cellStyle name="Normal 4" xfId="83"/>
    <cellStyle name="Normal 4 2" xfId="94"/>
    <cellStyle name="Normal 5" xfId="88"/>
    <cellStyle name="Normal 6" xfId="90"/>
    <cellStyle name="Normal 7" xfId="96"/>
    <cellStyle name="Normal 8" xfId="91"/>
    <cellStyle name="Normal_Rev Req Analysis_Rev1" xfId="89"/>
    <cellStyle name="Normal_TD96Q2" xfId="97"/>
    <cellStyle name="Note" xfId="21" builtinId="10" customBuiltin="1"/>
    <cellStyle name="Output" xfId="16" builtinId="21" customBuiltin="1"/>
    <cellStyle name="Parent row" xfId="76"/>
    <cellStyle name="Percent" xfId="3" builtinId="5"/>
    <cellStyle name="Percent 2" xfId="50"/>
    <cellStyle name="Percent 2 2" xfId="95"/>
    <cellStyle name="Percent 3" xfId="85"/>
    <cellStyle name="Style 21" xfId="51"/>
    <cellStyle name="Style 22" xfId="52"/>
    <cellStyle name="Style 23" xfId="53"/>
    <cellStyle name="Style 24" xfId="54"/>
    <cellStyle name="Style 25" xfId="55"/>
    <cellStyle name="Style 26" xfId="56"/>
    <cellStyle name="Style 27" xfId="57"/>
    <cellStyle name="Style 28" xfId="58"/>
    <cellStyle name="Style 29" xfId="59"/>
    <cellStyle name="Style 30" xfId="60"/>
    <cellStyle name="Style 31" xfId="61"/>
    <cellStyle name="Style 32" xfId="62"/>
    <cellStyle name="Style 33" xfId="63"/>
    <cellStyle name="Style 34" xfId="64"/>
    <cellStyle name="Style 35" xfId="65"/>
    <cellStyle name="Style 36" xfId="66"/>
    <cellStyle name="Style 39" xfId="67"/>
    <cellStyle name="Style 461" xfId="68"/>
    <cellStyle name="Style 462" xfId="69"/>
    <cellStyle name="Style 463" xfId="70"/>
    <cellStyle name="Style 464" xfId="71"/>
    <cellStyle name="Table title" xfId="75"/>
    <cellStyle name="Title" xfId="7" builtinId="15" customBuiltin="1"/>
    <cellStyle name="Total" xfId="23" builtinId="25" customBuiltin="1"/>
    <cellStyle name="Warning Text" xfId="20" builtinId="11" customBuiltin="1"/>
  </cellStyles>
  <dxfs count="21">
    <dxf>
      <font>
        <b val="0"/>
        <i val="0"/>
        <strike val="0"/>
        <condense val="0"/>
        <extend val="0"/>
        <outline val="0"/>
        <shadow val="0"/>
        <u val="none"/>
        <vertAlign val="baseline"/>
        <sz val="11"/>
        <color theme="1"/>
        <name val="Calibri"/>
        <scheme val="minor"/>
      </font>
      <numFmt numFmtId="34" formatCode="_(&quot;$&quot;* #,##0.00_);_(&quot;$&quot;* \(#,##0.00\);_(&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34" formatCode="_(&quot;$&quot;* #,##0.00_);_(&quot;$&quot;* \(#,##0.00\);_(&quot;$&quot;* &quot;-&quot;??_);_(@_)"/>
    </dxf>
    <dxf>
      <numFmt numFmtId="164" formatCode="_(&quot;$&quot;* #,##0_);_(&quot;$&quot;* \(#,##0\);_(&quot;$&quot;* &quot;-&quot;??_);_(@_)"/>
      <border diagonalUp="0" diagonalDown="0" outline="0">
        <left/>
        <right/>
        <top/>
        <bottom/>
      </border>
    </dxf>
    <dxf>
      <numFmt numFmtId="164" formatCode="_(&quot;$&quot;* #,##0_);_(&quot;$&quot;* \(#,##0\);_(&quot;$&quot;* &quot;-&quot;??_);_(@_)"/>
    </dxf>
    <dxf>
      <font>
        <b val="0"/>
        <i val="0"/>
        <strike val="0"/>
        <condense val="0"/>
        <extend val="0"/>
        <outline val="0"/>
        <shadow val="0"/>
        <u val="none"/>
        <vertAlign val="baseline"/>
        <sz val="11"/>
        <color theme="1"/>
        <name val="Calibri"/>
        <scheme val="minor"/>
      </font>
      <numFmt numFmtId="164" formatCode="_(&quot;$&quot;* #,##0_);_(&quot;$&quot;* \(#,##0\);_(&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4" formatCode="_(&quot;$&quot;* #,##0_);_(&quot;$&quot;* \(#,##0\);_(&quot;$&quot;* &quot;-&quot;??_);_(@_)"/>
    </dxf>
    <dxf>
      <font>
        <b val="0"/>
        <i val="0"/>
        <strike val="0"/>
        <condense val="0"/>
        <extend val="0"/>
        <outline val="0"/>
        <shadow val="0"/>
        <u val="none"/>
        <vertAlign val="baseline"/>
        <sz val="11"/>
        <color theme="1"/>
        <name val="Calibri"/>
        <scheme val="minor"/>
      </font>
      <numFmt numFmtId="164" formatCode="_(&quot;$&quot;* #,##0_);_(&quot;$&quot;* \(#,##0\);_(&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4" formatCode="_(&quot;$&quot;* #,##0_);_(&quot;$&quot;* \(#,##0\);_(&quot;$&quot;* &quot;-&quot;??_);_(@_)"/>
    </dxf>
    <dxf>
      <font>
        <b val="0"/>
        <i val="0"/>
        <strike val="0"/>
        <condense val="0"/>
        <extend val="0"/>
        <outline val="0"/>
        <shadow val="0"/>
        <u val="none"/>
        <vertAlign val="baseline"/>
        <sz val="11"/>
        <color theme="1"/>
        <name val="Calibri"/>
        <scheme val="minor"/>
      </font>
      <numFmt numFmtId="34" formatCode="_(&quot;$&quot;* #,##0.00_);_(&quot;$&quot;* \(#,##0.00\);_(&quot;$&quot;* &quot;-&quot;??_);_(@_)"/>
      <border diagonalUp="0" diagonalDown="0" outline="0">
        <left/>
        <right/>
        <top/>
        <bottom/>
      </border>
    </dxf>
    <dxf>
      <font>
        <b val="0"/>
        <i val="0"/>
        <strike val="0"/>
        <condense val="0"/>
        <extend val="0"/>
        <outline val="0"/>
        <shadow val="0"/>
        <u val="none"/>
        <vertAlign val="baseline"/>
        <sz val="11"/>
        <color theme="1"/>
        <name val="Calibri"/>
        <scheme val="minor"/>
      </font>
    </dxf>
    <dxf>
      <numFmt numFmtId="34" formatCode="_(&quot;$&quot;* #,##0.00_);_(&quot;$&quot;* \(#,##0.00\);_(&quot;$&quot;* &quot;-&quot;??_);_(@_)"/>
      <border diagonalUp="0" diagonalDown="0" outline="0">
        <left/>
        <right/>
        <top/>
        <bottom/>
      </border>
    </dxf>
    <dxf>
      <numFmt numFmtId="34" formatCode="_(&quot;$&quot;* #,##0.00_);_(&quot;$&quot;* \(#,##0.00\);_(&quot;$&quot;* &quot;-&quot;??_);_(@_)"/>
    </dxf>
    <dxf>
      <font>
        <b val="0"/>
        <i val="0"/>
        <strike val="0"/>
        <condense val="0"/>
        <extend val="0"/>
        <outline val="0"/>
        <shadow val="0"/>
        <u val="none"/>
        <vertAlign val="baseline"/>
        <sz val="11"/>
        <color theme="1"/>
        <name val="Calibri"/>
        <scheme val="minor"/>
      </font>
      <numFmt numFmtId="165" formatCode="_(* #,##0_);_(* \(#,##0\);_(*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5" formatCode="_(* #,##0_);_(* \(#,##0\);_(* &quot;-&quot;??_);_(@_)"/>
    </dxf>
    <dxf>
      <font>
        <b val="0"/>
        <i val="0"/>
        <strike val="0"/>
        <condense val="0"/>
        <extend val="0"/>
        <outline val="0"/>
        <shadow val="0"/>
        <u val="none"/>
        <vertAlign val="baseline"/>
        <sz val="11"/>
        <color theme="1"/>
        <name val="Calibri"/>
        <scheme val="minor"/>
      </font>
      <numFmt numFmtId="165" formatCode="_(* #,##0_);_(* \(#,##0\);_(*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5" formatCode="_(* #,##0_);_(* \(#,##0\);_(* &quot;-&quot;??_);_(@_)"/>
    </dxf>
    <dxf>
      <font>
        <b val="0"/>
        <i val="0"/>
        <strike val="0"/>
        <condense val="0"/>
        <extend val="0"/>
        <outline val="0"/>
        <shadow val="0"/>
        <u val="none"/>
        <vertAlign val="baseline"/>
        <sz val="11"/>
        <color theme="1"/>
        <name val="Calibri"/>
        <scheme val="minor"/>
      </font>
      <numFmt numFmtId="165" formatCode="_(* #,##0_);_(* \(#,##0\);_(*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5" formatCode="_(* #,##0_);_(* \(#,##0\);_(* &quot;-&quot;??_);_(@_)"/>
    </dxf>
    <dxf>
      <border diagonalUp="0" diagonalDown="0" outline="0">
        <left/>
        <right/>
        <top/>
        <bottom/>
      </border>
    </dxf>
    <dxf>
      <font>
        <b val="0"/>
        <i val="0"/>
        <strike val="0"/>
        <condense val="0"/>
        <extend val="0"/>
        <outline val="0"/>
        <shadow val="0"/>
        <u val="none"/>
        <vertAlign val="baseline"/>
        <sz val="11"/>
        <color theme="1"/>
        <name val="Calibri"/>
        <scheme val="minor"/>
      </font>
    </dxf>
    <dxf>
      <alignment horizontal="general" vertical="bottom" textRotation="0" wrapText="1" indent="0" justifyLastLine="0" shrinkToFit="0" readingOrder="0"/>
    </dxf>
  </dxfs>
  <tableStyles count="0" defaultTableStyle="TableStyleMedium2" defaultPivotStyle="PivotStyleLight16"/>
  <colors>
    <mruColors>
      <color rgb="FF6699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6</xdr:col>
      <xdr:colOff>771525</xdr:colOff>
      <xdr:row>19</xdr:row>
      <xdr:rowOff>171449</xdr:rowOff>
    </xdr:from>
    <xdr:ext cx="3755838" cy="1533525"/>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7200" y="3790949"/>
          <a:ext cx="3755838" cy="1533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7</xdr:col>
      <xdr:colOff>209550</xdr:colOff>
      <xdr:row>7</xdr:row>
      <xdr:rowOff>104776</xdr:rowOff>
    </xdr:from>
    <xdr:to>
      <xdr:col>16</xdr:col>
      <xdr:colOff>581025</xdr:colOff>
      <xdr:row>17</xdr:row>
      <xdr:rowOff>19050</xdr:rowOff>
    </xdr:to>
    <xdr:sp macro="" textlink="">
      <xdr:nvSpPr>
        <xdr:cNvPr id="5" name="Content Placeholder 2"/>
        <xdr:cNvSpPr>
          <a:spLocks noGrp="1"/>
        </xdr:cNvSpPr>
      </xdr:nvSpPr>
      <xdr:spPr>
        <a:xfrm>
          <a:off x="3171825" y="1628776"/>
          <a:ext cx="5857875" cy="1819274"/>
        </a:xfrm>
        <a:prstGeom prst="rect">
          <a:avLst/>
        </a:prstGeom>
      </xdr:spPr>
      <xdr:txBody>
        <a:bodyPr vert="horz" wrap="square" lIns="91440" tIns="45720" rIns="91440" bIns="45720" rtlCol="0">
          <a:normAutofit/>
        </a:bodyPr>
        <a:lstStyle>
          <a:lvl1pPr marL="182880" indent="-182880" algn="l" defTabSz="914400" rtl="0" eaLnBrk="1" latinLnBrk="0" hangingPunct="1">
            <a:lnSpc>
              <a:spcPct val="95000"/>
            </a:lnSpc>
            <a:spcBef>
              <a:spcPts val="1400"/>
            </a:spcBef>
            <a:spcAft>
              <a:spcPts val="200"/>
            </a:spcAft>
            <a:buClr>
              <a:schemeClr val="accent1"/>
            </a:buClr>
            <a:buSzPct val="80000"/>
            <a:buFont typeface="Arial" pitchFamily="34" charset="0"/>
            <a:buChar char="•"/>
            <a:defRPr sz="1800" kern="1200" spc="10" baseline="0">
              <a:solidFill>
                <a:schemeClr val="tx1"/>
              </a:solidFill>
              <a:latin typeface="+mn-lt"/>
              <a:ea typeface="+mn-ea"/>
              <a:cs typeface="+mn-cs"/>
            </a:defRPr>
          </a:lvl1pPr>
          <a:lvl2pPr marL="45720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600" kern="1200">
              <a:solidFill>
                <a:schemeClr val="tx1">
                  <a:lumMod val="85000"/>
                  <a:lumOff val="15000"/>
                </a:schemeClr>
              </a:solidFill>
              <a:latin typeface="+mn-lt"/>
              <a:ea typeface="+mn-ea"/>
              <a:cs typeface="+mn-cs"/>
            </a:defRPr>
          </a:lvl2pPr>
          <a:lvl3pPr marL="73152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3pPr>
          <a:lvl4pPr marL="100584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4pPr>
          <a:lvl5pPr marL="128016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5pPr>
          <a:lvl6pPr marL="16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6pPr>
          <a:lvl7pPr marL="19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7pPr>
          <a:lvl8pPr marL="22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8pPr>
          <a:lvl9pPr marL="25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9pPr>
        </a:lstStyle>
        <a:p>
          <a:r>
            <a:rPr lang="en-US" sz="2000" b="1"/>
            <a:t>Average cost of regulation per MWhr of wind energy:</a:t>
          </a:r>
        </a:p>
        <a:p>
          <a:pPr lvl="1"/>
          <a:r>
            <a:rPr lang="en-US" sz="1800"/>
            <a:t>Annual regulation cost for wind / Annual wind energy</a:t>
          </a:r>
          <a:endParaRPr lang="en-US"/>
        </a:p>
        <a:p>
          <a:pPr lvl="1"/>
          <a:r>
            <a:rPr lang="en-US" sz="1800"/>
            <a:t>$7.6 million / 32.1 million MWhr</a:t>
          </a:r>
        </a:p>
        <a:p>
          <a:pPr lvl="1"/>
          <a:r>
            <a:rPr lang="en-US" sz="1800" b="1">
              <a:solidFill>
                <a:srgbClr val="FF0000"/>
              </a:solidFill>
            </a:rPr>
            <a:t>= $0.24/MWhr </a:t>
          </a:r>
        </a:p>
        <a:p>
          <a:endParaRPr lang="en-US" sz="20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53</xdr:row>
      <xdr:rowOff>9525</xdr:rowOff>
    </xdr:from>
    <xdr:to>
      <xdr:col>2</xdr:col>
      <xdr:colOff>590550</xdr:colOff>
      <xdr:row>72</xdr:row>
      <xdr:rowOff>76200</xdr:rowOff>
    </xdr:to>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390525"/>
          <a:ext cx="3676650" cy="314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38100</xdr:colOff>
          <xdr:row>52</xdr:row>
          <xdr:rowOff>182880</xdr:rowOff>
        </xdr:from>
        <xdr:to>
          <xdr:col>9</xdr:col>
          <xdr:colOff>99060</xdr:colOff>
          <xdr:row>69</xdr:row>
          <xdr:rowOff>83820</xdr:rowOff>
        </xdr:to>
        <xdr:sp macro="" textlink="">
          <xdr:nvSpPr>
            <xdr:cNvPr id="12293" name="Object 5" hidden="1">
              <a:extLst>
                <a:ext uri="{63B3BB69-23CF-44E3-9099-C40C66FF867C}">
                  <a14:compatExt spid="_x0000_s12293"/>
                </a:ext>
              </a:extLst>
            </xdr:cNvPr>
            <xdr:cNvSpPr/>
          </xdr:nvSpPr>
          <xdr:spPr>
            <a:xfrm>
              <a:off x="0" y="0"/>
              <a:ext cx="0" cy="0"/>
            </a:xfrm>
            <a:prstGeom prst="rect">
              <a:avLst/>
            </a:prstGeom>
          </xdr:spPr>
        </xdr:sp>
        <xdr:clientData/>
      </xdr:twoCellAnchor>
    </mc:Choice>
    <mc:Fallback/>
  </mc:AlternateContent>
  <xdr:twoCellAnchor>
    <xdr:from>
      <xdr:col>10</xdr:col>
      <xdr:colOff>0</xdr:colOff>
      <xdr:row>53</xdr:row>
      <xdr:rowOff>0</xdr:rowOff>
    </xdr:from>
    <xdr:to>
      <xdr:col>15</xdr:col>
      <xdr:colOff>47625</xdr:colOff>
      <xdr:row>69</xdr:row>
      <xdr:rowOff>85725</xdr:rowOff>
    </xdr:to>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210675" y="8915400"/>
          <a:ext cx="3667125" cy="3133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T%20MPCSRV02\G-Def-Sup\2015%20Resource%20Procurement%20Plan\Avoided%20Cost\Greycliff\Greycliff%2025MW\Greycliff%20Rate%20Calculation%20sales%20at%20lower%20of%20Colstrip%20or%20zero%2025M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00058205\AppData\Local\Microsoft\Windows\Temporary%20Internet%20Files\Content.Outlook\73AQYGVO\South%20Dakota%20Rate%20Calculation%20V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00058205\AppData\Local\Microsoft\Windows\Temporary%20Internet%20Files\Content.Outlook\FVCK0WXS\Hay%20Creek%20Rate%20Calculation%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MP\2001%20Templat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00058205\AppData\Local\Microsoft\Windows\Temporary%20Internet%20Files\Content.Outlook\FVCK0WXS\Hay%20Creek%20Rate%20Calculatio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00058641\My%20Documents\DB%20and%20401k%20managers020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Temp\Temporary%20Internet%20Files\Content.Outlook\L7MPABZW\Copy%20of%20Exhibit%20(BJL-1)%20-%20Juhl%20Wind%202017-2036%20II.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00058641\My%20Documents\Personal\AT%20Survey%20Result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ept%20PC%20Backup\DiFronzo\Special%20Projects\Lease%20Analysis\Billings%20Sewer%20Plant%20Upgrad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ColstripVOM"/>
      <sheetName val="Generat"/>
      <sheetName val="Sheet1"/>
    </sheetNames>
    <sheetDataSet>
      <sheetData sheetId="0">
        <row r="8">
          <cell r="D8" t="str">
            <v>Excess Sales (MWh)</v>
          </cell>
        </row>
      </sheetData>
      <sheetData sheetId="1"/>
      <sheetData sheetId="2">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157197.43382143544</v>
          </cell>
          <cell r="AA32">
            <v>116173.99759612481</v>
          </cell>
          <cell r="AB32">
            <v>103127.53095953072</v>
          </cell>
          <cell r="AC32">
            <v>89017.787065995741</v>
          </cell>
          <cell r="AD32">
            <v>64675.5113418525</v>
          </cell>
          <cell r="AE32">
            <v>75730.723289633694</v>
          </cell>
          <cell r="AF32">
            <v>77992.013526749928</v>
          </cell>
          <cell r="AG32">
            <v>81087.461836639908</v>
          </cell>
          <cell r="AH32">
            <v>75905.270834689887</v>
          </cell>
          <cell r="AI32">
            <v>92035.715317479931</v>
          </cell>
          <cell r="AJ32">
            <v>114650.79691787921</v>
          </cell>
          <cell r="AK32">
            <v>163604.98381685629</v>
          </cell>
          <cell r="AL32">
            <v>179527.3058876732</v>
          </cell>
          <cell r="AM32">
            <v>118264.41266957902</v>
          </cell>
          <cell r="AN32">
            <v>99374.357791469301</v>
          </cell>
          <cell r="AO32">
            <v>80181.653580655897</v>
          </cell>
          <cell r="AP32">
            <v>66894.367261228326</v>
          </cell>
          <cell r="AQ32">
            <v>77960.538705853847</v>
          </cell>
          <cell r="AR32">
            <v>76190.768181122301</v>
          </cell>
          <cell r="AS32">
            <v>93674.562798312516</v>
          </cell>
          <cell r="AT32">
            <v>85017.01947790671</v>
          </cell>
          <cell r="AU32">
            <v>100200.54093242009</v>
          </cell>
          <cell r="AV32">
            <v>127137.40260770899</v>
          </cell>
          <cell r="AW32">
            <v>169195.32885262021</v>
          </cell>
          <cell r="AX32">
            <v>192393.48923447725</v>
          </cell>
          <cell r="AY32">
            <v>130203.17201438457</v>
          </cell>
          <cell r="AZ32">
            <v>108082.84984907108</v>
          </cell>
          <cell r="BA32">
            <v>86555.400943970191</v>
          </cell>
          <cell r="BB32">
            <v>70961.54433663399</v>
          </cell>
          <cell r="BC32">
            <v>76210.761345962135</v>
          </cell>
          <cell r="BD32">
            <v>80485.0301495202</v>
          </cell>
          <cell r="BE32">
            <v>95767.152837486283</v>
          </cell>
          <cell r="BF32">
            <v>82764.443218316184</v>
          </cell>
          <cell r="BG32">
            <v>109799.75184671974</v>
          </cell>
          <cell r="BH32">
            <v>132296.86612677033</v>
          </cell>
          <cell r="BI32">
            <v>185427.28046979857</v>
          </cell>
          <cell r="BJ32">
            <v>199372.55132816001</v>
          </cell>
          <cell r="BK32">
            <v>136099.15410705027</v>
          </cell>
          <cell r="BL32">
            <v>107609.76273013043</v>
          </cell>
          <cell r="BM32">
            <v>88935.370502495643</v>
          </cell>
          <cell r="BN32">
            <v>75280.862988475303</v>
          </cell>
          <cell r="BO32">
            <v>84640.937736371285</v>
          </cell>
          <cell r="BP32">
            <v>89607.723631807195</v>
          </cell>
          <cell r="BQ32">
            <v>98695.419159069803</v>
          </cell>
          <cell r="BR32">
            <v>84503.565796200128</v>
          </cell>
          <cell r="BS32">
            <v>110389.58470511559</v>
          </cell>
          <cell r="BT32">
            <v>135851.85930419969</v>
          </cell>
          <cell r="BU32">
            <v>183671.41020614569</v>
          </cell>
          <cell r="BV32">
            <v>207148.54929437692</v>
          </cell>
          <cell r="BW32">
            <v>145879.0127932101</v>
          </cell>
          <cell r="BX32">
            <v>113163.45694941026</v>
          </cell>
          <cell r="BY32">
            <v>96302.088722476648</v>
          </cell>
          <cell r="BZ32">
            <v>76156.826892171535</v>
          </cell>
          <cell r="CA32">
            <v>87636.304091761165</v>
          </cell>
          <cell r="CB32">
            <v>97498.421497812204</v>
          </cell>
          <cell r="CC32">
            <v>102696.46640868143</v>
          </cell>
          <cell r="CD32">
            <v>96030.045358439616</v>
          </cell>
          <cell r="CE32">
            <v>117620.95277860566</v>
          </cell>
          <cell r="CF32">
            <v>138226.15802416165</v>
          </cell>
          <cell r="CG32">
            <v>206803.27027800001</v>
          </cell>
          <cell r="CH32">
            <v>220612.29457506468</v>
          </cell>
          <cell r="CI32">
            <v>152333.96885919719</v>
          </cell>
          <cell r="CJ32">
            <v>129994.12113551088</v>
          </cell>
          <cell r="CK32">
            <v>101997.87322400391</v>
          </cell>
          <cell r="CL32">
            <v>83637.529881869777</v>
          </cell>
          <cell r="CM32">
            <v>92287.586143039836</v>
          </cell>
          <cell r="CN32">
            <v>104273.91548540049</v>
          </cell>
          <cell r="CO32">
            <v>107441.3901706695</v>
          </cell>
          <cell r="CP32">
            <v>106828.18368319994</v>
          </cell>
          <cell r="CQ32">
            <v>115580.89622014822</v>
          </cell>
          <cell r="CR32">
            <v>155259.9792047996</v>
          </cell>
          <cell r="CS32">
            <v>223522.78208434058</v>
          </cell>
          <cell r="CT32">
            <v>244455.52175355825</v>
          </cell>
          <cell r="CU32">
            <v>162193.97657821976</v>
          </cell>
          <cell r="CV32">
            <v>139877.68590171702</v>
          </cell>
          <cell r="CW32">
            <v>127037.452626493</v>
          </cell>
          <cell r="CX32">
            <v>91892.443203918214</v>
          </cell>
          <cell r="CY32">
            <v>103713.62023150838</v>
          </cell>
          <cell r="CZ32">
            <v>101144.47689434266</v>
          </cell>
          <cell r="DA32">
            <v>121257.20031586835</v>
          </cell>
          <cell r="DB32">
            <v>112012.52063486114</v>
          </cell>
          <cell r="DC32">
            <v>140352.62659307275</v>
          </cell>
          <cell r="DD32">
            <v>168952.26353320511</v>
          </cell>
          <cell r="DE32">
            <v>238997.47436790023</v>
          </cell>
          <cell r="DF32">
            <v>252341.88358631893</v>
          </cell>
          <cell r="DG32">
            <v>168637.42769522182</v>
          </cell>
          <cell r="DH32">
            <v>148179.53562532386</v>
          </cell>
          <cell r="DI32">
            <v>125270.0644096217</v>
          </cell>
          <cell r="DJ32">
            <v>102890.59381394996</v>
          </cell>
          <cell r="DK32">
            <v>114263.58834671947</v>
          </cell>
          <cell r="DL32">
            <v>117780.53890453515</v>
          </cell>
          <cell r="DM32">
            <v>123875.73752637718</v>
          </cell>
          <cell r="DN32">
            <v>122987.11608430001</v>
          </cell>
          <cell r="DO32">
            <v>143504.08825456008</v>
          </cell>
          <cell r="DP32">
            <v>179064.72899215648</v>
          </cell>
          <cell r="DQ32">
            <v>237231.26493845147</v>
          </cell>
          <cell r="DR32">
            <v>264658.56344059965</v>
          </cell>
          <cell r="DS32">
            <v>188652.47055974966</v>
          </cell>
          <cell r="DT32">
            <v>152387.4935925965</v>
          </cell>
          <cell r="DU32">
            <v>137616.46198387662</v>
          </cell>
          <cell r="DV32">
            <v>108136.36503000002</v>
          </cell>
          <cell r="DW32">
            <v>114727.46709539997</v>
          </cell>
          <cell r="DX32">
            <v>122136.16385984988</v>
          </cell>
          <cell r="DY32">
            <v>133190.8017536008</v>
          </cell>
          <cell r="DZ32">
            <v>121669.14705645996</v>
          </cell>
          <cell r="EA32">
            <v>157811.16033555905</v>
          </cell>
          <cell r="EB32">
            <v>193259.85362731986</v>
          </cell>
          <cell r="EC32">
            <v>245238.15769035433</v>
          </cell>
          <cell r="ED32">
            <v>279715.84625589987</v>
          </cell>
          <cell r="EE32">
            <v>189155.89279047051</v>
          </cell>
          <cell r="EF32">
            <v>160377.03969450708</v>
          </cell>
          <cell r="EG32">
            <v>146697.8815326801</v>
          </cell>
          <cell r="EH32">
            <v>115680.43729295988</v>
          </cell>
          <cell r="EI32">
            <v>123004.11967389641</v>
          </cell>
          <cell r="EJ32">
            <v>124862.4198484003</v>
          </cell>
          <cell r="EK32">
            <v>132301.37121920098</v>
          </cell>
          <cell r="EL32">
            <v>131875.23440462039</v>
          </cell>
          <cell r="EM32">
            <v>163508.3327889434</v>
          </cell>
          <cell r="EN32">
            <v>190305.98756008578</v>
          </cell>
          <cell r="EO32">
            <v>272702.41649175005</v>
          </cell>
          <cell r="EP32">
            <v>287985.23561819078</v>
          </cell>
          <cell r="EQ32">
            <v>201913.60754085248</v>
          </cell>
          <cell r="ER32">
            <v>164905.55117938417</v>
          </cell>
          <cell r="ES32">
            <v>157997.08123459827</v>
          </cell>
          <cell r="ET32">
            <v>118700.88546341448</v>
          </cell>
          <cell r="EU32">
            <v>128750.54304405999</v>
          </cell>
          <cell r="EV32">
            <v>139353.15637884452</v>
          </cell>
          <cell r="EW32">
            <v>143215.98427825962</v>
          </cell>
          <cell r="EX32">
            <v>146198.11505294067</v>
          </cell>
          <cell r="EY32">
            <v>170180.37307699985</v>
          </cell>
          <cell r="EZ32">
            <v>201539.90767862229</v>
          </cell>
          <cell r="FA32">
            <v>282092.46419347811</v>
          </cell>
          <cell r="FB32">
            <v>298814.67912604666</v>
          </cell>
          <cell r="FC32">
            <v>209434.94098752001</v>
          </cell>
          <cell r="FD32">
            <v>178848.78987779337</v>
          </cell>
          <cell r="FE32">
            <v>160661.87679177287</v>
          </cell>
          <cell r="FF32">
            <v>121184.10977805969</v>
          </cell>
          <cell r="FG32">
            <v>136903.66009375564</v>
          </cell>
          <cell r="FH32">
            <v>146433.33440105812</v>
          </cell>
          <cell r="FI32">
            <v>146534.44116627306</v>
          </cell>
          <cell r="FJ32">
            <v>146284.31026926005</v>
          </cell>
          <cell r="FK32">
            <v>174847.9274356901</v>
          </cell>
          <cell r="FL32">
            <v>220930.97604441948</v>
          </cell>
          <cell r="FM32">
            <v>310287.67696592852</v>
          </cell>
          <cell r="FN32">
            <v>321323.75895369001</v>
          </cell>
          <cell r="FO32">
            <v>229639.4538291849</v>
          </cell>
          <cell r="FP32">
            <v>187887.64154375214</v>
          </cell>
          <cell r="FQ32">
            <v>163660.01236159194</v>
          </cell>
          <cell r="FR32">
            <v>137048.85573685492</v>
          </cell>
          <cell r="FS32">
            <v>146767.24304788088</v>
          </cell>
          <cell r="FT32">
            <v>147487.6096902623</v>
          </cell>
          <cell r="FU32">
            <v>164114.97518689008</v>
          </cell>
          <cell r="FV32">
            <v>153574.90198686672</v>
          </cell>
          <cell r="FW32">
            <v>179096.33610297545</v>
          </cell>
          <cell r="FX32">
            <v>233364.46826674149</v>
          </cell>
          <cell r="FY32">
            <v>305817.11704791128</v>
          </cell>
          <cell r="FZ32">
            <v>342177.28064343374</v>
          </cell>
          <cell r="GA32">
            <v>228898.31550649027</v>
          </cell>
          <cell r="GB32">
            <v>196238.41907371886</v>
          </cell>
          <cell r="GC32">
            <v>171671.73633506062</v>
          </cell>
          <cell r="GD32">
            <v>142163.90178156894</v>
          </cell>
          <cell r="GE32">
            <v>152206.01696923931</v>
          </cell>
          <cell r="GF32">
            <v>151575.03483455605</v>
          </cell>
          <cell r="GG32">
            <v>181689.25051537776</v>
          </cell>
          <cell r="GH32">
            <v>158765.49550589896</v>
          </cell>
          <cell r="GI32">
            <v>196192.89079197464</v>
          </cell>
          <cell r="GJ32">
            <v>244758.48925217651</v>
          </cell>
          <cell r="GK32">
            <v>320566.94352837792</v>
          </cell>
          <cell r="GL32">
            <v>350970.20889990154</v>
          </cell>
          <cell r="GM32">
            <v>247248.75065736932</v>
          </cell>
          <cell r="GN32">
            <v>198819.53897694362</v>
          </cell>
          <cell r="GO32">
            <v>192635.61698970603</v>
          </cell>
          <cell r="GP32">
            <v>150312.07960314964</v>
          </cell>
          <cell r="GQ32">
            <v>151030.95261974316</v>
          </cell>
          <cell r="GR32">
            <v>157923.528181453</v>
          </cell>
          <cell r="GS32">
            <v>182223.73276450712</v>
          </cell>
          <cell r="GT32">
            <v>160260.06918806559</v>
          </cell>
          <cell r="GU32">
            <v>204045.3018582378</v>
          </cell>
          <cell r="GV32">
            <v>262294.07309620467</v>
          </cell>
          <cell r="GW32">
            <v>337205.93128200952</v>
          </cell>
          <cell r="GX32">
            <v>372530.21362223534</v>
          </cell>
          <cell r="GY32">
            <v>254623.88797717073</v>
          </cell>
          <cell r="GZ32">
            <v>207705.82994208389</v>
          </cell>
          <cell r="HA32">
            <v>194576.83441291124</v>
          </cell>
          <cell r="HB32">
            <v>158878.65622500048</v>
          </cell>
          <cell r="HC32">
            <v>154030.99458151808</v>
          </cell>
          <cell r="HD32">
            <v>167335.71277935166</v>
          </cell>
          <cell r="HE32">
            <v>187745.02739634723</v>
          </cell>
          <cell r="HF32">
            <v>183926.95723219763</v>
          </cell>
          <cell r="HG32">
            <v>216955.16052816258</v>
          </cell>
          <cell r="HH32">
            <v>259663.36097141981</v>
          </cell>
          <cell r="HI32">
            <v>370728.99466865818</v>
          </cell>
          <cell r="HJ32">
            <v>385213.07667955355</v>
          </cell>
          <cell r="HK32">
            <v>261131.44522228866</v>
          </cell>
          <cell r="HL32">
            <v>227050.22899608072</v>
          </cell>
          <cell r="HM32">
            <v>206902.33894550474</v>
          </cell>
          <cell r="HN32">
            <v>155809.0146511053</v>
          </cell>
          <cell r="HO32">
            <v>169786.505120391</v>
          </cell>
          <cell r="HP32">
            <v>183978.83912146391</v>
          </cell>
          <cell r="HQ32">
            <v>197072.20813151691</v>
          </cell>
          <cell r="HR32">
            <v>187783.71147317576</v>
          </cell>
          <cell r="HS32">
            <v>219365.99808704611</v>
          </cell>
          <cell r="HT32">
            <v>290354.90681677614</v>
          </cell>
          <cell r="HU32">
            <v>397520.73855375906</v>
          </cell>
          <cell r="HV32">
            <v>404139.94821453444</v>
          </cell>
          <cell r="HW32">
            <v>275922.0479343147</v>
          </cell>
          <cell r="HX32">
            <v>234593.92023868684</v>
          </cell>
          <cell r="HY32">
            <v>215400.41740799529</v>
          </cell>
          <cell r="HZ32">
            <v>163932.53952842174</v>
          </cell>
          <cell r="IA32">
            <v>180265.86923107796</v>
          </cell>
          <cell r="IB32">
            <v>184137.53769679044</v>
          </cell>
          <cell r="IC32">
            <v>212978.77107472377</v>
          </cell>
          <cell r="ID32">
            <v>192153.70124811472</v>
          </cell>
          <cell r="IE32">
            <v>228609.75004368366</v>
          </cell>
          <cell r="IF32">
            <v>297025.03419840394</v>
          </cell>
          <cell r="IG32">
            <v>411382.92547800438</v>
          </cell>
          <cell r="IH32">
            <v>427543.11509469105</v>
          </cell>
          <cell r="II32">
            <v>288740.11503386637</v>
          </cell>
          <cell r="IJ32">
            <v>247438.31704502832</v>
          </cell>
          <cell r="IK32">
            <v>219141.08586338692</v>
          </cell>
          <cell r="IL32">
            <v>189577.19020063913</v>
          </cell>
          <cell r="IM32">
            <v>195871.92552827852</v>
          </cell>
          <cell r="IN32">
            <v>183742.53124865485</v>
          </cell>
          <cell r="IO32">
            <v>216268.48393505893</v>
          </cell>
          <cell r="IP32">
            <v>203926.73173654475</v>
          </cell>
          <cell r="IQ32">
            <v>243789.83188932086</v>
          </cell>
          <cell r="IR32">
            <v>310343.61226222396</v>
          </cell>
          <cell r="IS32">
            <v>406986.06016188103</v>
          </cell>
          <cell r="IT32">
            <v>440914.98420786252</v>
          </cell>
          <cell r="IU32">
            <v>303398.68236157548</v>
          </cell>
          <cell r="IV32">
            <v>263037.00573969848</v>
          </cell>
          <cell r="IW32">
            <v>231225.66152492576</v>
          </cell>
          <cell r="IX32">
            <v>190911.34563348553</v>
          </cell>
          <cell r="IY32">
            <v>193056.00363124051</v>
          </cell>
          <cell r="IZ32">
            <v>195215.80986328336</v>
          </cell>
          <cell r="JA32">
            <v>243004.23453539578</v>
          </cell>
          <cell r="JB32">
            <v>224270.99864275826</v>
          </cell>
          <cell r="JC32">
            <v>255034.79374434581</v>
          </cell>
          <cell r="JD32">
            <v>329079.42731841502</v>
          </cell>
          <cell r="JE32">
            <v>416741.74831250636</v>
          </cell>
          <cell r="JF32">
            <v>469770.98322443553</v>
          </cell>
          <cell r="JG32">
            <v>330449.26093509875</v>
          </cell>
          <cell r="JH32">
            <v>270420.43681519025</v>
          </cell>
          <cell r="JI32">
            <v>254652.2044295175</v>
          </cell>
          <cell r="JJ32">
            <v>202069.06859843899</v>
          </cell>
          <cell r="JK32">
            <v>199791.09625579984</v>
          </cell>
          <cell r="JL32">
            <v>222058.51951766419</v>
          </cell>
          <cell r="JM32">
            <v>234990.62326872576</v>
          </cell>
          <cell r="JN32">
            <v>226922.89979034979</v>
          </cell>
          <cell r="JO32">
            <v>273729.35219118488</v>
          </cell>
          <cell r="JP32">
            <v>332831.98644920869</v>
          </cell>
          <cell r="JQ32">
            <v>470882.14197549614</v>
          </cell>
          <cell r="JR32">
            <v>482527.03070662229</v>
          </cell>
          <cell r="JS32">
            <v>332912.7162132524</v>
          </cell>
          <cell r="JT32">
            <v>282473.45363799174</v>
          </cell>
          <cell r="JU32">
            <v>271752.3919372877</v>
          </cell>
          <cell r="JV32">
            <v>202323.3025149804</v>
          </cell>
          <cell r="JW32">
            <v>219210.75353403174</v>
          </cell>
          <cell r="JX32">
            <v>235309.24719508839</v>
          </cell>
          <cell r="JY32">
            <v>238940.57085974145</v>
          </cell>
          <cell r="JZ32">
            <v>239053.95599749673</v>
          </cell>
          <cell r="KA32">
            <v>281962.17454182624</v>
          </cell>
          <cell r="KB32">
            <v>346752.96053951065</v>
          </cell>
          <cell r="KC32">
            <v>483021.69671393977</v>
          </cell>
          <cell r="KD32">
            <v>489990.2183424051</v>
          </cell>
          <cell r="KE32">
            <v>353636.60283113882</v>
          </cell>
          <cell r="KF32">
            <v>298456.6566597381</v>
          </cell>
          <cell r="KG32">
            <v>273399.33884994686</v>
          </cell>
          <cell r="KH32">
            <v>211941.94128660031</v>
          </cell>
          <cell r="KI32">
            <v>231977.92166582466</v>
          </cell>
          <cell r="KJ32">
            <v>252718.58301076692</v>
          </cell>
          <cell r="KK32">
            <v>253602.80781705218</v>
          </cell>
          <cell r="KL32">
            <v>252084.48086649925</v>
          </cell>
          <cell r="KM32">
            <v>284776.5051999726</v>
          </cell>
          <cell r="KN32">
            <v>371684.57819782506</v>
          </cell>
          <cell r="KO32">
            <v>520668.69351935852</v>
          </cell>
          <cell r="KP32">
            <v>539183.23567930772</v>
          </cell>
          <cell r="KQ32">
            <v>359042.44511523796</v>
          </cell>
          <cell r="KR32">
            <v>312482.41779440822</v>
          </cell>
          <cell r="KS32">
            <v>290259.77003773185</v>
          </cell>
          <cell r="KT32">
            <v>219853.38777415347</v>
          </cell>
          <cell r="KU32">
            <v>238450.55142396031</v>
          </cell>
          <cell r="KV32">
            <v>242305.06697587864</v>
          </cell>
          <cell r="KW32">
            <v>276494.38306013268</v>
          </cell>
          <cell r="KX32">
            <v>269235.59989096771</v>
          </cell>
          <cell r="KY32">
            <v>298269.31842663372</v>
          </cell>
          <cell r="KZ32">
            <v>388222.60765913501</v>
          </cell>
          <cell r="LA32">
            <v>547784.89110832324</v>
          </cell>
          <cell r="LB32">
            <v>555249.39306647074</v>
          </cell>
          <cell r="LC32">
            <v>389928.04970134061</v>
          </cell>
          <cell r="LD32">
            <v>335252.65597658401</v>
          </cell>
          <cell r="LE32">
            <v>294535.64868929709</v>
          </cell>
          <cell r="LF32">
            <v>235235.49072243951</v>
          </cell>
          <cell r="LG32">
            <v>250149.26216567235</v>
          </cell>
          <cell r="LH32">
            <v>242623.78899734045</v>
          </cell>
          <cell r="LI32">
            <v>293926.01819658972</v>
          </cell>
          <cell r="LJ32">
            <v>257178.08624720338</v>
          </cell>
          <cell r="LK32">
            <v>329437.41680903704</v>
          </cell>
          <cell r="LL32">
            <v>411960.40011465771</v>
          </cell>
          <cell r="LM32">
            <v>526299.67847885052</v>
          </cell>
          <cell r="LN32">
            <v>0</v>
          </cell>
          <cell r="LO32">
            <v>0</v>
          </cell>
          <cell r="LP32">
            <v>0</v>
          </cell>
          <cell r="LQ32">
            <v>0</v>
          </cell>
          <cell r="LR32">
            <v>0</v>
          </cell>
          <cell r="LS32">
            <v>0</v>
          </cell>
          <cell r="LT32">
            <v>0</v>
          </cell>
          <cell r="LU32">
            <v>0</v>
          </cell>
          <cell r="LV32">
            <v>0</v>
          </cell>
          <cell r="LW32">
            <v>0</v>
          </cell>
          <cell r="LX32">
            <v>0</v>
          </cell>
          <cell r="LY32">
            <v>0</v>
          </cell>
          <cell r="LZ32">
            <v>0</v>
          </cell>
          <cell r="MA32">
            <v>0</v>
          </cell>
          <cell r="MB32">
            <v>0</v>
          </cell>
          <cell r="MC32">
            <v>0</v>
          </cell>
          <cell r="MD32">
            <v>0</v>
          </cell>
          <cell r="ME32">
            <v>0</v>
          </cell>
          <cell r="MF32">
            <v>0</v>
          </cell>
          <cell r="MG32">
            <v>0</v>
          </cell>
          <cell r="MH32">
            <v>0</v>
          </cell>
          <cell r="MI32">
            <v>0</v>
          </cell>
          <cell r="MJ32">
            <v>0</v>
          </cell>
          <cell r="MK32">
            <v>0</v>
          </cell>
          <cell r="ML32">
            <v>0</v>
          </cell>
          <cell r="MM32">
            <v>0</v>
          </cell>
          <cell r="MN32">
            <v>0</v>
          </cell>
          <cell r="MO32">
            <v>0</v>
          </cell>
          <cell r="MP32">
            <v>0</v>
          </cell>
          <cell r="MQ32">
            <v>0</v>
          </cell>
          <cell r="MR32">
            <v>0</v>
          </cell>
          <cell r="MS32">
            <v>0</v>
          </cell>
          <cell r="MT32">
            <v>0</v>
          </cell>
          <cell r="MU32">
            <v>0</v>
          </cell>
          <cell r="MV32">
            <v>0</v>
          </cell>
          <cell r="MW32">
            <v>0</v>
          </cell>
          <cell r="MX32">
            <v>0</v>
          </cell>
          <cell r="MY32">
            <v>0</v>
          </cell>
          <cell r="MZ32">
            <v>0</v>
          </cell>
          <cell r="NA32">
            <v>0</v>
          </cell>
          <cell r="NB32">
            <v>0</v>
          </cell>
          <cell r="NC32">
            <v>0</v>
          </cell>
          <cell r="ND32">
            <v>0</v>
          </cell>
          <cell r="NE32">
            <v>0</v>
          </cell>
          <cell r="NF32">
            <v>0</v>
          </cell>
          <cell r="NG32">
            <v>0</v>
          </cell>
          <cell r="NH32">
            <v>0</v>
          </cell>
          <cell r="NI32">
            <v>0</v>
          </cell>
          <cell r="NJ32">
            <v>0</v>
          </cell>
          <cell r="NK32">
            <v>0</v>
          </cell>
          <cell r="NL32">
            <v>0</v>
          </cell>
          <cell r="NM32">
            <v>0</v>
          </cell>
          <cell r="NN32">
            <v>0</v>
          </cell>
          <cell r="NO32">
            <v>0</v>
          </cell>
          <cell r="NP32">
            <v>0</v>
          </cell>
          <cell r="NQ32">
            <v>0</v>
          </cell>
          <cell r="NR32">
            <v>0</v>
          </cell>
          <cell r="NS32">
            <v>0</v>
          </cell>
          <cell r="NT32">
            <v>0</v>
          </cell>
          <cell r="NU32">
            <v>0</v>
          </cell>
          <cell r="NV32">
            <v>71210.899894022325</v>
          </cell>
          <cell r="NW32">
            <v>55834.96120501923</v>
          </cell>
          <cell r="NX32">
            <v>48528.508231004278</v>
          </cell>
          <cell r="NY32">
            <v>32620.906789945118</v>
          </cell>
          <cell r="NZ32">
            <v>24671.708961337485</v>
          </cell>
          <cell r="OA32">
            <v>22738.109498606274</v>
          </cell>
          <cell r="OB32">
            <v>32938.270662890085</v>
          </cell>
          <cell r="OC32">
            <v>30152.773862284084</v>
          </cell>
          <cell r="OD32">
            <v>31377.972915339367</v>
          </cell>
          <cell r="OE32">
            <v>46644.555074960765</v>
          </cell>
          <cell r="OF32">
            <v>53563.593363356253</v>
          </cell>
          <cell r="OG32">
            <v>65089.045984112832</v>
          </cell>
          <cell r="OH32">
            <v>55150.973185994604</v>
          </cell>
          <cell r="OI32">
            <v>58528.040045139627</v>
          </cell>
          <cell r="OJ32">
            <v>46020.519552451369</v>
          </cell>
          <cell r="OK32">
            <v>37557.585349442874</v>
          </cell>
          <cell r="OL32">
            <v>22781.857147221555</v>
          </cell>
          <cell r="OM32">
            <v>21437.655889874884</v>
          </cell>
          <cell r="ON32">
            <v>30335.461897640191</v>
          </cell>
          <cell r="OO32">
            <v>28192.508241433537</v>
          </cell>
          <cell r="OP32">
            <v>30685.657501218997</v>
          </cell>
          <cell r="OQ32">
            <v>40738.753564013845</v>
          </cell>
          <cell r="OR32">
            <v>44961.615679891569</v>
          </cell>
          <cell r="OS32">
            <v>76232.898872033387</v>
          </cell>
          <cell r="OT32">
            <v>59205.883304620656</v>
          </cell>
          <cell r="OU32">
            <v>62785.683448473006</v>
          </cell>
          <cell r="OV32">
            <v>45592.973435493441</v>
          </cell>
          <cell r="OW32">
            <v>35277.885154073127</v>
          </cell>
          <cell r="OX32">
            <v>21119.286410471042</v>
          </cell>
          <cell r="OY32">
            <v>20953.315432470146</v>
          </cell>
          <cell r="OZ32">
            <v>29031.07841655349</v>
          </cell>
          <cell r="PA32">
            <v>29354.655111373009</v>
          </cell>
          <cell r="PB32">
            <v>36198.603561169803</v>
          </cell>
          <cell r="PC32">
            <v>38512.838764639222</v>
          </cell>
          <cell r="PD32">
            <v>43780.476281151641</v>
          </cell>
          <cell r="PE32">
            <v>78817.014453950396</v>
          </cell>
          <cell r="PF32">
            <v>59810.270401360591</v>
          </cell>
          <cell r="PG32">
            <v>62725.210137331611</v>
          </cell>
          <cell r="PH32">
            <v>48430.233392218281</v>
          </cell>
          <cell r="PI32">
            <v>36542.364049611861</v>
          </cell>
          <cell r="PJ32">
            <v>23873.04344688827</v>
          </cell>
          <cell r="PK32">
            <v>24761.412832557333</v>
          </cell>
          <cell r="PL32">
            <v>27260.568417975202</v>
          </cell>
          <cell r="PM32">
            <v>29041.017763890181</v>
          </cell>
          <cell r="PN32">
            <v>34497.903681955911</v>
          </cell>
          <cell r="PO32">
            <v>39373.72245374287</v>
          </cell>
          <cell r="PP32">
            <v>51018.434797399663</v>
          </cell>
          <cell r="PQ32">
            <v>87990.928312723699</v>
          </cell>
          <cell r="PR32">
            <v>69242.385087527204</v>
          </cell>
          <cell r="PS32">
            <v>58919.393419940709</v>
          </cell>
          <cell r="PT32">
            <v>48427.493545280166</v>
          </cell>
          <cell r="PU32">
            <v>33649.768810125497</v>
          </cell>
          <cell r="PV32">
            <v>25433.389126393882</v>
          </cell>
          <cell r="PW32">
            <v>20398.554845548984</v>
          </cell>
          <cell r="PX32">
            <v>29974.156532425604</v>
          </cell>
          <cell r="PY32">
            <v>33779.047201946531</v>
          </cell>
          <cell r="PZ32">
            <v>30911.608453517565</v>
          </cell>
          <cell r="QA32">
            <v>37037.148285462645</v>
          </cell>
          <cell r="QB32">
            <v>50604.490999839312</v>
          </cell>
          <cell r="QC32">
            <v>75250.970563510884</v>
          </cell>
          <cell r="QD32">
            <v>74484.528939559532</v>
          </cell>
          <cell r="QE32">
            <v>68366.762471994967</v>
          </cell>
          <cell r="QF32">
            <v>49178.640154275367</v>
          </cell>
          <cell r="QG32">
            <v>32553.539489754494</v>
          </cell>
          <cell r="QH32">
            <v>26410.663877215044</v>
          </cell>
          <cell r="QI32">
            <v>24127.183871749079</v>
          </cell>
          <cell r="QJ32">
            <v>31050.743149406797</v>
          </cell>
          <cell r="QK32">
            <v>34714.024662304706</v>
          </cell>
          <cell r="QL32">
            <v>32712.475332757924</v>
          </cell>
          <cell r="QM32">
            <v>45649.485972385999</v>
          </cell>
          <cell r="QN32">
            <v>49732.054680773108</v>
          </cell>
          <cell r="QO32">
            <v>78606.850261799409</v>
          </cell>
          <cell r="QP32">
            <v>94175.690030942045</v>
          </cell>
          <cell r="QQ32">
            <v>91396.291594016991</v>
          </cell>
          <cell r="QR32">
            <v>66044.534474479806</v>
          </cell>
          <cell r="QS32">
            <v>45212.539427196527</v>
          </cell>
          <cell r="QT32">
            <v>31285.431380429909</v>
          </cell>
          <cell r="QU32">
            <v>29150.94287030409</v>
          </cell>
          <cell r="QV32">
            <v>40395.576514874898</v>
          </cell>
          <cell r="QW32">
            <v>40958.301242529073</v>
          </cell>
          <cell r="QX32">
            <v>48059.900914543636</v>
          </cell>
          <cell r="QY32">
            <v>68774.370543239347</v>
          </cell>
          <cell r="QZ32">
            <v>79188.931599842399</v>
          </cell>
          <cell r="RA32">
            <v>92407.209322454481</v>
          </cell>
          <cell r="RB32">
            <v>92093.264238427524</v>
          </cell>
          <cell r="RC32">
            <v>94715.211118246836</v>
          </cell>
          <cell r="RD32">
            <v>70358.05015837762</v>
          </cell>
          <cell r="RE32">
            <v>51472.205681725231</v>
          </cell>
          <cell r="RF32">
            <v>30540.832385382921</v>
          </cell>
          <cell r="RG32">
            <v>26541.307076089015</v>
          </cell>
          <cell r="RH32">
            <v>43919.137923041839</v>
          </cell>
          <cell r="RI32">
            <v>47265.741641455199</v>
          </cell>
          <cell r="RJ32">
            <v>50734.722309841534</v>
          </cell>
          <cell r="RK32">
            <v>69803.299515716528</v>
          </cell>
          <cell r="RL32">
            <v>79636.632631346612</v>
          </cell>
          <cell r="RM32">
            <v>110548.00084449045</v>
          </cell>
          <cell r="RN32">
            <v>90832.06637494106</v>
          </cell>
          <cell r="RO32">
            <v>90110.382803709552</v>
          </cell>
          <cell r="RP32">
            <v>81020.451707842745</v>
          </cell>
          <cell r="RQ32">
            <v>47740.869218907959</v>
          </cell>
          <cell r="RR32">
            <v>30631.535966661952</v>
          </cell>
          <cell r="RS32">
            <v>32061.232634932479</v>
          </cell>
          <cell r="RT32">
            <v>41815.960165715289</v>
          </cell>
          <cell r="RU32">
            <v>48390.234844349834</v>
          </cell>
          <cell r="RV32">
            <v>59951.43266621769</v>
          </cell>
          <cell r="RW32">
            <v>70906.955230939711</v>
          </cell>
          <cell r="RX32">
            <v>95466.754014430262</v>
          </cell>
          <cell r="RY32">
            <v>129092.30108993094</v>
          </cell>
          <cell r="RZ32">
            <v>114361.99390468284</v>
          </cell>
          <cell r="SA32">
            <v>108113.53877707884</v>
          </cell>
          <cell r="SB32">
            <v>82627.528304827676</v>
          </cell>
          <cell r="SC32">
            <v>60646.508360337713</v>
          </cell>
          <cell r="SD32">
            <v>39631.169972699921</v>
          </cell>
          <cell r="SE32">
            <v>37720.459491722111</v>
          </cell>
          <cell r="SF32">
            <v>45374.98548176117</v>
          </cell>
          <cell r="SG32">
            <v>59291.302685026109</v>
          </cell>
          <cell r="SH32">
            <v>56684.517359780519</v>
          </cell>
          <cell r="SI32">
            <v>77085.436661576547</v>
          </cell>
          <cell r="SJ32">
            <v>111499.66041096304</v>
          </cell>
          <cell r="SK32">
            <v>137079.06115438178</v>
          </cell>
          <cell r="SL32">
            <v>120390.39477360442</v>
          </cell>
          <cell r="SM32">
            <v>117410.36724395034</v>
          </cell>
          <cell r="SN32">
            <v>91558.15689656137</v>
          </cell>
          <cell r="SO32">
            <v>64072.953133949872</v>
          </cell>
          <cell r="SP32">
            <v>45292.061047980111</v>
          </cell>
          <cell r="SQ32">
            <v>37921.441451561797</v>
          </cell>
          <cell r="SR32">
            <v>45925.045294049727</v>
          </cell>
          <cell r="SS32">
            <v>60701.366445644009</v>
          </cell>
          <cell r="ST32">
            <v>61936.606529952565</v>
          </cell>
          <cell r="SU32">
            <v>82256.439902415994</v>
          </cell>
          <cell r="SV32">
            <v>107823.79795380408</v>
          </cell>
          <cell r="SW32">
            <v>144622.23529739864</v>
          </cell>
          <cell r="SX32">
            <v>136196.36146734687</v>
          </cell>
          <cell r="SY32">
            <v>121176.16306625701</v>
          </cell>
          <cell r="SZ32">
            <v>88719.410856787406</v>
          </cell>
          <cell r="TA32">
            <v>70111.426735603294</v>
          </cell>
          <cell r="TB32">
            <v>49368.101720381681</v>
          </cell>
          <cell r="TC32">
            <v>42359.424294342512</v>
          </cell>
          <cell r="TD32">
            <v>47711.10043358236</v>
          </cell>
          <cell r="TE32">
            <v>62451.236092662424</v>
          </cell>
          <cell r="TF32">
            <v>60275.546469846246</v>
          </cell>
          <cell r="TG32">
            <v>91961.647656227855</v>
          </cell>
          <cell r="TH32">
            <v>115954.56548841542</v>
          </cell>
          <cell r="TI32">
            <v>143847.93286078126</v>
          </cell>
          <cell r="TJ32">
            <v>144997.81527908472</v>
          </cell>
          <cell r="TK32">
            <v>119024.42408535787</v>
          </cell>
          <cell r="TL32">
            <v>91131.738130394573</v>
          </cell>
          <cell r="TM32">
            <v>77385.127620239349</v>
          </cell>
          <cell r="TN32">
            <v>48976.921408783914</v>
          </cell>
          <cell r="TO32">
            <v>43604.571938667577</v>
          </cell>
          <cell r="TP32">
            <v>58201.543005064159</v>
          </cell>
          <cell r="TQ32">
            <v>61614.806093498439</v>
          </cell>
          <cell r="TR32">
            <v>64991.492681310192</v>
          </cell>
          <cell r="TS32">
            <v>86044.28084714101</v>
          </cell>
          <cell r="TT32">
            <v>115223.03882856303</v>
          </cell>
          <cell r="TU32">
            <v>175421.05844669827</v>
          </cell>
          <cell r="TV32">
            <v>161228.49412310438</v>
          </cell>
          <cell r="TW32">
            <v>146569.48873733942</v>
          </cell>
          <cell r="TX32">
            <v>107384.06172033653</v>
          </cell>
          <cell r="TY32">
            <v>87269.396860778535</v>
          </cell>
          <cell r="TZ32">
            <v>57408.581177755368</v>
          </cell>
          <cell r="UA32">
            <v>46811.167221946009</v>
          </cell>
          <cell r="UB32">
            <v>59789.862281682894</v>
          </cell>
          <cell r="UC32">
            <v>67349.333109707106</v>
          </cell>
          <cell r="UD32">
            <v>79721.749506531516</v>
          </cell>
          <cell r="UE32">
            <v>100176.83022628624</v>
          </cell>
          <cell r="UF32">
            <v>140333.53715281386</v>
          </cell>
          <cell r="UG32">
            <v>205198.93347643912</v>
          </cell>
          <cell r="UH32">
            <v>170917.84641008047</v>
          </cell>
          <cell r="UI32">
            <v>154642.22329084974</v>
          </cell>
          <cell r="UJ32">
            <v>116570.18789789331</v>
          </cell>
          <cell r="UK32">
            <v>85749.557523916272</v>
          </cell>
          <cell r="UL32">
            <v>60799.364957319864</v>
          </cell>
          <cell r="UM32">
            <v>49906.493829274819</v>
          </cell>
          <cell r="UN32">
            <v>60405.754420779776</v>
          </cell>
          <cell r="UO32">
            <v>71365.168556112651</v>
          </cell>
          <cell r="UP32">
            <v>85260.728931081147</v>
          </cell>
          <cell r="UQ32">
            <v>106599.26203879631</v>
          </cell>
          <cell r="UR32">
            <v>148843.50924607407</v>
          </cell>
          <cell r="US32">
            <v>214632.50675181474</v>
          </cell>
          <cell r="UT32">
            <v>190407.66091379215</v>
          </cell>
          <cell r="UU32">
            <v>162600.62596059937</v>
          </cell>
          <cell r="UV32">
            <v>123252.92893823195</v>
          </cell>
          <cell r="UW32">
            <v>94842.796061608562</v>
          </cell>
          <cell r="UX32">
            <v>62268.272033376168</v>
          </cell>
          <cell r="UY32">
            <v>54460.853159652142</v>
          </cell>
          <cell r="UZ32">
            <v>66120.844906262282</v>
          </cell>
          <cell r="VA32">
            <v>84846.192295050554</v>
          </cell>
          <cell r="VB32">
            <v>82686.634854081276</v>
          </cell>
          <cell r="VC32">
            <v>106001.24995010719</v>
          </cell>
          <cell r="VD32">
            <v>165754.15757178521</v>
          </cell>
          <cell r="VE32">
            <v>223765.86175505471</v>
          </cell>
          <cell r="VF32">
            <v>198873.65424818546</v>
          </cell>
          <cell r="VG32">
            <v>169532.5009363376</v>
          </cell>
          <cell r="VH32">
            <v>124520.24726589001</v>
          </cell>
          <cell r="VI32">
            <v>99464.837748917853</v>
          </cell>
          <cell r="VJ32">
            <v>71060.135031939295</v>
          </cell>
          <cell r="VK32">
            <v>53796.179595221729</v>
          </cell>
          <cell r="VL32">
            <v>63010.785603740653</v>
          </cell>
          <cell r="VM32">
            <v>85108.401810598938</v>
          </cell>
          <cell r="VN32">
            <v>88166.78779636386</v>
          </cell>
          <cell r="VO32">
            <v>124838.95027201276</v>
          </cell>
          <cell r="VP32">
            <v>168865.92697338347</v>
          </cell>
          <cell r="VQ32">
            <v>215625.20130120157</v>
          </cell>
          <cell r="VR32">
            <v>227920.44322754935</v>
          </cell>
          <cell r="VS32">
            <v>181841.64260327548</v>
          </cell>
          <cell r="VT32">
            <v>129604.66175793106</v>
          </cell>
          <cell r="VU32">
            <v>101347.52758008338</v>
          </cell>
          <cell r="VV32">
            <v>75657.428079315679</v>
          </cell>
          <cell r="VW32">
            <v>58914.521423201826</v>
          </cell>
          <cell r="VX32">
            <v>76184.300746896028</v>
          </cell>
          <cell r="VY32">
            <v>84941.129346030299</v>
          </cell>
          <cell r="VZ32">
            <v>91899.407173541462</v>
          </cell>
          <cell r="WA32">
            <v>131378.75057741915</v>
          </cell>
          <cell r="WB32">
            <v>178974.45818514429</v>
          </cell>
          <cell r="WC32">
            <v>234029.74044576834</v>
          </cell>
          <cell r="WD32">
            <v>227259.39973957045</v>
          </cell>
          <cell r="WE32">
            <v>186740.62797067763</v>
          </cell>
          <cell r="WF32">
            <v>135155.36763973048</v>
          </cell>
          <cell r="WG32">
            <v>110816.90984119795</v>
          </cell>
          <cell r="WH32">
            <v>71934.502085719287</v>
          </cell>
          <cell r="WI32">
            <v>63938.737372319767</v>
          </cell>
          <cell r="WJ32">
            <v>83958.851273679276</v>
          </cell>
          <cell r="WK32">
            <v>86622.592725273222</v>
          </cell>
          <cell r="WL32">
            <v>100318.15703875873</v>
          </cell>
          <cell r="WM32">
            <v>135207.52617622184</v>
          </cell>
          <cell r="WN32">
            <v>183844.30981222977</v>
          </cell>
          <cell r="WO32">
            <v>264954.28720472642</v>
          </cell>
          <cell r="WP32">
            <v>243230.99882063668</v>
          </cell>
          <cell r="WQ32">
            <v>194848.57546029374</v>
          </cell>
          <cell r="WR32">
            <v>138087.33624026112</v>
          </cell>
          <cell r="WS32">
            <v>118909.74094426807</v>
          </cell>
          <cell r="WT32">
            <v>81074.329244658686</v>
          </cell>
          <cell r="WU32">
            <v>63761.567930441066</v>
          </cell>
          <cell r="WV32">
            <v>85743.042005683732</v>
          </cell>
          <cell r="WW32">
            <v>90953.040487397913</v>
          </cell>
          <cell r="WX32">
            <v>103109.35973433794</v>
          </cell>
          <cell r="WY32">
            <v>130728.3454780317</v>
          </cell>
          <cell r="WZ32">
            <v>194851.83802403911</v>
          </cell>
          <cell r="XA32">
            <v>293594.98609463114</v>
          </cell>
          <cell r="XB32">
            <v>318148.99456144549</v>
          </cell>
          <cell r="XC32">
            <v>219615.32381841095</v>
          </cell>
          <cell r="XD32">
            <v>176380.9527392078</v>
          </cell>
          <cell r="XE32">
            <v>131707.70542161117</v>
          </cell>
          <cell r="XF32">
            <v>91218.418038280462</v>
          </cell>
          <cell r="XG32">
            <v>77164.506149518347</v>
          </cell>
          <cell r="XH32">
            <v>86541.071955264124</v>
          </cell>
          <cell r="XI32">
            <v>112242.36351793188</v>
          </cell>
          <cell r="XJ32">
            <v>115112.22092336405</v>
          </cell>
          <cell r="XK32">
            <v>163637.66645128964</v>
          </cell>
          <cell r="XL32">
            <v>235220.85607885502</v>
          </cell>
          <cell r="XM32">
            <v>294527.84344468213</v>
          </cell>
          <cell r="XN32">
            <v>336039.58173998375</v>
          </cell>
          <cell r="XO32">
            <v>230090.01502758602</v>
          </cell>
          <cell r="XP32">
            <v>186412.86759899577</v>
          </cell>
          <cell r="XQ32">
            <v>134048.53947539863</v>
          </cell>
          <cell r="XR32">
            <v>106524.79631701708</v>
          </cell>
          <cell r="XS32">
            <v>79172.713178880178</v>
          </cell>
          <cell r="XT32">
            <v>87161.136521496635</v>
          </cell>
          <cell r="XU32">
            <v>119494.81660568084</v>
          </cell>
          <cell r="XV32">
            <v>121039.81614446981</v>
          </cell>
          <cell r="XW32">
            <v>167548.68497329528</v>
          </cell>
          <cell r="XX32">
            <v>246504.38847599895</v>
          </cell>
          <cell r="XY32">
            <v>313908.37655832816</v>
          </cell>
          <cell r="XZ32">
            <v>368461.79005412338</v>
          </cell>
          <cell r="YA32">
            <v>245197.70118935261</v>
          </cell>
          <cell r="YB32">
            <v>183555.66773435308</v>
          </cell>
          <cell r="YC32">
            <v>137609.04711956868</v>
          </cell>
          <cell r="YD32">
            <v>106354.23536908366</v>
          </cell>
          <cell r="YE32">
            <v>79241.070490186001</v>
          </cell>
          <cell r="YF32">
            <v>87873.909312206772</v>
          </cell>
          <cell r="YG32">
            <v>123338.67123195225</v>
          </cell>
          <cell r="YH32">
            <v>127603.21975727937</v>
          </cell>
          <cell r="YI32">
            <v>185074.22769179309</v>
          </cell>
          <cell r="YJ32">
            <v>252505.92906990403</v>
          </cell>
          <cell r="YK32">
            <v>310473.15159408277</v>
          </cell>
          <cell r="YL32">
            <v>364311.39499254373</v>
          </cell>
          <cell r="YM32">
            <v>250271.29807334501</v>
          </cell>
          <cell r="YN32">
            <v>196155.55938828923</v>
          </cell>
          <cell r="YO32">
            <v>145347.25713039981</v>
          </cell>
          <cell r="YP32">
            <v>109848.55728531047</v>
          </cell>
          <cell r="YQ32">
            <v>82147.72439470324</v>
          </cell>
          <cell r="YR32">
            <v>105745.70623953897</v>
          </cell>
          <cell r="YS32">
            <v>120875.19849230125</v>
          </cell>
          <cell r="YT32">
            <v>135068.9684813499</v>
          </cell>
          <cell r="YU32">
            <v>194598.43650340545</v>
          </cell>
          <cell r="YV32">
            <v>265131.38768569322</v>
          </cell>
          <cell r="YW32">
            <v>328439.27336302202</v>
          </cell>
          <cell r="YX32">
            <v>388524.31003916991</v>
          </cell>
          <cell r="YY32">
            <v>266087.99733024556</v>
          </cell>
          <cell r="YZ32">
            <v>206658.49778391042</v>
          </cell>
          <cell r="ZA32">
            <v>159237.2730096525</v>
          </cell>
          <cell r="ZB32">
            <v>112147.97293570856</v>
          </cell>
          <cell r="ZC32">
            <v>88011.465691304358</v>
          </cell>
          <cell r="ZD32">
            <v>112925.31243334425</v>
          </cell>
          <cell r="ZE32">
            <v>129417.8948488069</v>
          </cell>
          <cell r="ZF32">
            <v>150289.72107587726</v>
          </cell>
          <cell r="ZG32">
            <v>193578.84628135178</v>
          </cell>
          <cell r="ZH32">
            <v>272437.64096492325</v>
          </cell>
          <cell r="ZI32">
            <v>373498.68974903016</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9507.4710392047182</v>
          </cell>
          <cell r="AA35">
            <v>7849.807504108202</v>
          </cell>
          <cell r="AB35">
            <v>4352.5813999712682</v>
          </cell>
          <cell r="AC35">
            <v>12522.847028878577</v>
          </cell>
          <cell r="AD35">
            <v>10517.901717906776</v>
          </cell>
          <cell r="AE35">
            <v>8169.3619515586206</v>
          </cell>
          <cell r="AF35">
            <v>5169.5948481221394</v>
          </cell>
          <cell r="AG35">
            <v>7039.8121661807127</v>
          </cell>
          <cell r="AH35">
            <v>10093.122160295219</v>
          </cell>
          <cell r="AI35">
            <v>8558.719609692087</v>
          </cell>
          <cell r="AJ35">
            <v>12799.194933229908</v>
          </cell>
          <cell r="AK35">
            <v>14802.883842180472</v>
          </cell>
          <cell r="AL35">
            <v>8934.1567279054216</v>
          </cell>
          <cell r="AM35">
            <v>7099.009489479603</v>
          </cell>
          <cell r="AN35">
            <v>8011.3662052746295</v>
          </cell>
          <cell r="AO35">
            <v>13504.929152355633</v>
          </cell>
          <cell r="AP35">
            <v>10634.146914717818</v>
          </cell>
          <cell r="AQ35">
            <v>6583.251708066332</v>
          </cell>
          <cell r="AR35">
            <v>2333.79115162875</v>
          </cell>
          <cell r="AS35">
            <v>4197.5678375690431</v>
          </cell>
          <cell r="AT35">
            <v>6373.2105688660258</v>
          </cell>
          <cell r="AU35">
            <v>5744.8343732491803</v>
          </cell>
          <cell r="AV35">
            <v>10969.832349729988</v>
          </cell>
          <cell r="AW35">
            <v>7367.0230425656673</v>
          </cell>
          <cell r="AX35">
            <v>5888.3637225679649</v>
          </cell>
          <cell r="AY35">
            <v>4094.2706070515378</v>
          </cell>
          <cell r="AZ35">
            <v>7024.1614437754488</v>
          </cell>
          <cell r="BA35">
            <v>10707.885036750718</v>
          </cell>
          <cell r="BB35">
            <v>8209.1113397847112</v>
          </cell>
          <cell r="BC35">
            <v>6880.7137409398447</v>
          </cell>
          <cell r="BD35">
            <v>1961.0003213155633</v>
          </cell>
          <cell r="BE35">
            <v>3937.8123964107099</v>
          </cell>
          <cell r="BF35">
            <v>5136.7853370145313</v>
          </cell>
          <cell r="BG35">
            <v>5132.5497337961369</v>
          </cell>
          <cell r="BH35">
            <v>10460.243264555733</v>
          </cell>
          <cell r="BI35">
            <v>7297.3600224527781</v>
          </cell>
          <cell r="BJ35">
            <v>6711.8636210752484</v>
          </cell>
          <cell r="BK35">
            <v>4753.800402652224</v>
          </cell>
          <cell r="BL35">
            <v>8534.7465425913633</v>
          </cell>
          <cell r="BM35">
            <v>11686.032098802882</v>
          </cell>
          <cell r="BN35">
            <v>7782.7604983271467</v>
          </cell>
          <cell r="BO35">
            <v>3786.1859909523505</v>
          </cell>
          <cell r="BP35">
            <v>3118.7605411464219</v>
          </cell>
          <cell r="BQ35">
            <v>3294.8774686938264</v>
          </cell>
          <cell r="BR35">
            <v>5190.0263535824679</v>
          </cell>
          <cell r="BS35">
            <v>6907.2298889916665</v>
          </cell>
          <cell r="BT35">
            <v>9849.0220747873936</v>
          </cell>
          <cell r="BU35">
            <v>7243.3080456805983</v>
          </cell>
          <cell r="BV35">
            <v>6385.0754535842798</v>
          </cell>
          <cell r="BW35">
            <v>6561.2950585817425</v>
          </cell>
          <cell r="BX35">
            <v>6735.5495379744198</v>
          </cell>
          <cell r="BY35">
            <v>10710.340383670236</v>
          </cell>
          <cell r="BZ35">
            <v>6044.588774244844</v>
          </cell>
          <cell r="CA35">
            <v>5279.5586505306346</v>
          </cell>
          <cell r="CB35">
            <v>2704.2237392975098</v>
          </cell>
          <cell r="CC35">
            <v>3153.8044347794421</v>
          </cell>
          <cell r="CD35">
            <v>6582.5000069171765</v>
          </cell>
          <cell r="CE35">
            <v>6860.7560877282767</v>
          </cell>
          <cell r="CF35">
            <v>11311.755825128042</v>
          </cell>
          <cell r="CG35">
            <v>8789.0433224495901</v>
          </cell>
          <cell r="CH35">
            <v>5489.3061907646215</v>
          </cell>
          <cell r="CI35">
            <v>5369.7943074516552</v>
          </cell>
          <cell r="CJ35">
            <v>7068.6214936486094</v>
          </cell>
          <cell r="CK35">
            <v>16605.526454360763</v>
          </cell>
          <cell r="CL35">
            <v>11432.147168721598</v>
          </cell>
          <cell r="CM35">
            <v>8939.7241518394239</v>
          </cell>
          <cell r="CN35">
            <v>3811.0082350561893</v>
          </cell>
          <cell r="CO35">
            <v>3012.7923117622622</v>
          </cell>
          <cell r="CP35">
            <v>6019.4038472219645</v>
          </cell>
          <cell r="CQ35">
            <v>10072.41486163274</v>
          </cell>
          <cell r="CR35">
            <v>10276.221555693492</v>
          </cell>
          <cell r="CS35">
            <v>9143.2415712209386</v>
          </cell>
          <cell r="CT35">
            <v>3042.4758969287168</v>
          </cell>
          <cell r="CU35">
            <v>1699.6854430088997</v>
          </cell>
          <cell r="CV35">
            <v>2646.6330534403792</v>
          </cell>
          <cell r="CW35">
            <v>5011.9842519991034</v>
          </cell>
          <cell r="CX35">
            <v>5463.3569267888834</v>
          </cell>
          <cell r="CY35">
            <v>2882.8081804424787</v>
          </cell>
          <cell r="CZ35">
            <v>2101.9518256531214</v>
          </cell>
          <cell r="DA35">
            <v>2399.1715258432068</v>
          </cell>
          <cell r="DB35">
            <v>3967.3151490119817</v>
          </cell>
          <cell r="DC35">
            <v>2135.8310507364872</v>
          </cell>
          <cell r="DD35">
            <v>5617.2021937615827</v>
          </cell>
          <cell r="DE35">
            <v>5937.8997807754113</v>
          </cell>
          <cell r="DF35">
            <v>2919.8866602350472</v>
          </cell>
          <cell r="DG35">
            <v>3364.7580580153667</v>
          </cell>
          <cell r="DH35">
            <v>2173.8399606180114</v>
          </cell>
          <cell r="DI35">
            <v>5623.147398524653</v>
          </cell>
          <cell r="DJ35">
            <v>5941.0209720828325</v>
          </cell>
          <cell r="DK35">
            <v>3974.5197378790822</v>
          </cell>
          <cell r="DL35">
            <v>1502.2746248239782</v>
          </cell>
          <cell r="DM35">
            <v>1959.29253828228</v>
          </cell>
          <cell r="DN35">
            <v>3038.8556831001533</v>
          </cell>
          <cell r="DO35">
            <v>2079.8723249345826</v>
          </cell>
          <cell r="DP35">
            <v>5370.6837449917221</v>
          </cell>
          <cell r="DQ35">
            <v>5143.1795227670527</v>
          </cell>
          <cell r="DR35">
            <v>3498.8946439572255</v>
          </cell>
          <cell r="DS35">
            <v>2345.0688958272403</v>
          </cell>
          <cell r="DT35">
            <v>3219.9312957131947</v>
          </cell>
          <cell r="DU35">
            <v>5775.9639024967764</v>
          </cell>
          <cell r="DV35">
            <v>4657.3407345375399</v>
          </cell>
          <cell r="DW35">
            <v>3219.5029181368413</v>
          </cell>
          <cell r="DX35">
            <v>1386.0871177823678</v>
          </cell>
          <cell r="DY35">
            <v>2171.9626411979939</v>
          </cell>
          <cell r="DZ35">
            <v>2798.5819511280374</v>
          </cell>
          <cell r="EA35">
            <v>3171.2838795286052</v>
          </cell>
          <cell r="EB35">
            <v>3436.2067872051225</v>
          </cell>
          <cell r="EC35">
            <v>3259.1984514585347</v>
          </cell>
          <cell r="ED35">
            <v>2043.4464260215059</v>
          </cell>
          <cell r="EE35">
            <v>1335.4465879984464</v>
          </cell>
          <cell r="EF35">
            <v>1666.1727652293032</v>
          </cell>
          <cell r="EG35">
            <v>4588.603310169281</v>
          </cell>
          <cell r="EH35">
            <v>3252.8638191388363</v>
          </cell>
          <cell r="EI35">
            <v>1237.6371464150079</v>
          </cell>
          <cell r="EJ35">
            <v>1389.1769999308783</v>
          </cell>
          <cell r="EK35">
            <v>1396.6343483327062</v>
          </cell>
          <cell r="EL35">
            <v>3251.3608565801464</v>
          </cell>
          <cell r="EM35">
            <v>1783.6430558397833</v>
          </cell>
          <cell r="EN35">
            <v>2963.6811414073754</v>
          </cell>
          <cell r="EO35">
            <v>2710.4640931210124</v>
          </cell>
          <cell r="EP35">
            <v>2221.5138523663054</v>
          </cell>
          <cell r="EQ35">
            <v>1836.2737318417919</v>
          </cell>
          <cell r="ER35">
            <v>2226.8767667919874</v>
          </cell>
          <cell r="ES35">
            <v>3171.3575642240498</v>
          </cell>
          <cell r="ET35">
            <v>2536.5597145302254</v>
          </cell>
          <cell r="EU35">
            <v>1380.3741266414636</v>
          </cell>
          <cell r="EV35">
            <v>952.57355555583717</v>
          </cell>
          <cell r="EW35">
            <v>1421.4506898873401</v>
          </cell>
          <cell r="EX35">
            <v>1802.7186432661367</v>
          </cell>
          <cell r="EY35">
            <v>1841.2918859786469</v>
          </cell>
          <cell r="EZ35">
            <v>3884.0243093922077</v>
          </cell>
          <cell r="FA35">
            <v>4472.7927994367328</v>
          </cell>
          <cell r="FB35">
            <v>2113.1046658094497</v>
          </cell>
          <cell r="FC35">
            <v>1611.9290403416553</v>
          </cell>
          <cell r="FD35">
            <v>2519.3448206989819</v>
          </cell>
          <cell r="FE35">
            <v>4631.6678184295288</v>
          </cell>
          <cell r="FF35">
            <v>4815.7683666270914</v>
          </cell>
          <cell r="FG35">
            <v>2527.7234851909425</v>
          </cell>
          <cell r="FH35">
            <v>1818.3392528681818</v>
          </cell>
          <cell r="FI35">
            <v>1493.635591399689</v>
          </cell>
          <cell r="FJ35">
            <v>3236.0340903472002</v>
          </cell>
          <cell r="FK35">
            <v>2257.815156486964</v>
          </cell>
          <cell r="FL35">
            <v>2591.6660112947879</v>
          </cell>
          <cell r="FM35">
            <v>3228.4695576681006</v>
          </cell>
          <cell r="FN35">
            <v>1859.4094688104065</v>
          </cell>
          <cell r="FO35">
            <v>2033.9906836178211</v>
          </cell>
          <cell r="FP35">
            <v>2896.5075482588395</v>
          </cell>
          <cell r="FQ35">
            <v>3954.4361698751791</v>
          </cell>
          <cell r="FR35">
            <v>1798.1233502843579</v>
          </cell>
          <cell r="FS35">
            <v>2142.9211214986808</v>
          </cell>
          <cell r="FT35">
            <v>656.85187467065543</v>
          </cell>
          <cell r="FU35">
            <v>2021.5038363947276</v>
          </cell>
          <cell r="FV35">
            <v>2734.1614940242052</v>
          </cell>
          <cell r="FW35">
            <v>3208.4144122909943</v>
          </cell>
          <cell r="FX35">
            <v>2469.441247787408</v>
          </cell>
          <cell r="FY35">
            <v>2626.3389694785642</v>
          </cell>
          <cell r="FZ35">
            <v>587.12039001964547</v>
          </cell>
          <cell r="GA35">
            <v>332.01976789465908</v>
          </cell>
          <cell r="GB35">
            <v>2490.5756702016138</v>
          </cell>
          <cell r="GC35">
            <v>3493.2664670059053</v>
          </cell>
          <cell r="GD35">
            <v>984.96473648059987</v>
          </cell>
          <cell r="GE35">
            <v>1265.6653713998398</v>
          </cell>
          <cell r="GF35">
            <v>584.92132162208259</v>
          </cell>
          <cell r="GG35">
            <v>513.5219010195799</v>
          </cell>
          <cell r="GH35">
            <v>1002.5747524969983</v>
          </cell>
          <cell r="GI35">
            <v>807.61974075914668</v>
          </cell>
          <cell r="GJ35">
            <v>872.48707909808729</v>
          </cell>
          <cell r="GK35">
            <v>794.84319012625986</v>
          </cell>
          <cell r="GL35">
            <v>916.6742555203416</v>
          </cell>
          <cell r="GM35">
            <v>318.45820509228975</v>
          </cell>
          <cell r="GN35">
            <v>1010.2001060168188</v>
          </cell>
          <cell r="GO35">
            <v>2832.9052236889179</v>
          </cell>
          <cell r="GP35">
            <v>1907.9736997672119</v>
          </cell>
          <cell r="GQ35">
            <v>1438.4730976307926</v>
          </cell>
          <cell r="GR35">
            <v>400.81682655884657</v>
          </cell>
          <cell r="GS35">
            <v>492.61856278757847</v>
          </cell>
          <cell r="GT35">
            <v>603.11395358333732</v>
          </cell>
          <cell r="GU35">
            <v>742.82656495446463</v>
          </cell>
          <cell r="GV35">
            <v>698.40494526853411</v>
          </cell>
          <cell r="GW35">
            <v>729.60131283432406</v>
          </cell>
          <cell r="GX35">
            <v>662.78203383657808</v>
          </cell>
          <cell r="GY35">
            <v>305.11694390525537</v>
          </cell>
          <cell r="GZ35">
            <v>942.51533725290346</v>
          </cell>
          <cell r="HA35">
            <v>4244.9342635215071</v>
          </cell>
          <cell r="HB35">
            <v>2555.4585065213319</v>
          </cell>
          <cell r="HC35">
            <v>2360.485206917198</v>
          </cell>
          <cell r="HD35">
            <v>680.97277470008692</v>
          </cell>
          <cell r="HE35">
            <v>259.04881555633438</v>
          </cell>
          <cell r="HF35">
            <v>649.32452914359999</v>
          </cell>
          <cell r="HG35">
            <v>760.54940054526287</v>
          </cell>
          <cell r="HH35">
            <v>1525.4004409210258</v>
          </cell>
          <cell r="HI35">
            <v>516.89703450446859</v>
          </cell>
          <cell r="HJ35">
            <v>574.35696486001132</v>
          </cell>
          <cell r="HK35">
            <v>781.438224075275</v>
          </cell>
          <cell r="HL35">
            <v>813.45586829648914</v>
          </cell>
          <cell r="HM35">
            <v>2401.0881005689257</v>
          </cell>
          <cell r="HN35">
            <v>1266.7743019693592</v>
          </cell>
          <cell r="HO35">
            <v>3200.7230878905607</v>
          </cell>
          <cell r="HP35">
            <v>472.13351551310205</v>
          </cell>
          <cell r="HQ35">
            <v>167.7817001507857</v>
          </cell>
          <cell r="HR35">
            <v>1008.9555423523931</v>
          </cell>
          <cell r="HS35">
            <v>467.38898737070718</v>
          </cell>
          <cell r="HT35">
            <v>304.5570573009864</v>
          </cell>
          <cell r="HU35">
            <v>411.89181464681099</v>
          </cell>
          <cell r="HV35">
            <v>575.67663683291414</v>
          </cell>
          <cell r="HW35">
            <v>152.28219515270854</v>
          </cell>
          <cell r="HX35">
            <v>1438.8240538613616</v>
          </cell>
          <cell r="HY35">
            <v>2352.8616217031454</v>
          </cell>
          <cell r="HZ35">
            <v>2256.7703553163592</v>
          </cell>
          <cell r="IA35">
            <v>2519.6758497169571</v>
          </cell>
          <cell r="IB35">
            <v>206.26691369043002</v>
          </cell>
          <cell r="IC35">
            <v>115.79872184429719</v>
          </cell>
          <cell r="ID35">
            <v>1021.6374047988759</v>
          </cell>
          <cell r="IE35">
            <v>576.42492543303001</v>
          </cell>
          <cell r="IF35">
            <v>628.97832682499745</v>
          </cell>
          <cell r="IG35">
            <v>546.45580685101118</v>
          </cell>
          <cell r="IH35">
            <v>513.7691284974926</v>
          </cell>
          <cell r="II35">
            <v>344.12403943611611</v>
          </cell>
          <cell r="IJ35">
            <v>678.05837725828678</v>
          </cell>
          <cell r="IK35">
            <v>2458.0160902794946</v>
          </cell>
          <cell r="IL35">
            <v>1533.089119274649</v>
          </cell>
          <cell r="IM35">
            <v>365.96910186878608</v>
          </cell>
          <cell r="IN35">
            <v>389.15003788683208</v>
          </cell>
          <cell r="IO35">
            <v>403.18951563959655</v>
          </cell>
          <cell r="IP35">
            <v>674.98594759744378</v>
          </cell>
          <cell r="IQ35">
            <v>538.58622039486397</v>
          </cell>
          <cell r="IR35">
            <v>686.51954256853003</v>
          </cell>
          <cell r="IS35">
            <v>300.12922446333761</v>
          </cell>
          <cell r="IT35">
            <v>279.17252865352475</v>
          </cell>
          <cell r="IU35">
            <v>379.52275488924721</v>
          </cell>
          <cell r="IV35">
            <v>966.75503256138654</v>
          </cell>
          <cell r="IW35">
            <v>2674.6563379327122</v>
          </cell>
          <cell r="IX35">
            <v>748.03590942296933</v>
          </cell>
          <cell r="IY35">
            <v>1840.2904214506646</v>
          </cell>
          <cell r="IZ35">
            <v>244.000281389913</v>
          </cell>
          <cell r="JA35">
            <v>133.06899022509609</v>
          </cell>
          <cell r="JB35">
            <v>585.67145009094406</v>
          </cell>
          <cell r="JC35">
            <v>799.73847894158553</v>
          </cell>
          <cell r="JD35">
            <v>255.9442332266855</v>
          </cell>
          <cell r="JE35">
            <v>160.75653172287846</v>
          </cell>
          <cell r="JF35">
            <v>27.99826780430999</v>
          </cell>
          <cell r="JG35">
            <v>0</v>
          </cell>
          <cell r="JH35">
            <v>2.261913807444496</v>
          </cell>
          <cell r="JI35">
            <v>118.09205391989168</v>
          </cell>
          <cell r="JJ35">
            <v>544.96052342651763</v>
          </cell>
          <cell r="JK35">
            <v>40.08150505304291</v>
          </cell>
          <cell r="JL35">
            <v>17.533386144031816</v>
          </cell>
          <cell r="JM35">
            <v>0</v>
          </cell>
          <cell r="JN35">
            <v>20.247623389080005</v>
          </cell>
          <cell r="JO35">
            <v>0</v>
          </cell>
          <cell r="JP35">
            <v>0.68828419101567007</v>
          </cell>
          <cell r="JQ35">
            <v>0</v>
          </cell>
          <cell r="JR35">
            <v>0</v>
          </cell>
          <cell r="JS35">
            <v>0</v>
          </cell>
          <cell r="JT35">
            <v>0</v>
          </cell>
          <cell r="JU35">
            <v>21.419827466415832</v>
          </cell>
          <cell r="JV35">
            <v>307.35909042278337</v>
          </cell>
          <cell r="JW35">
            <v>95.083030187242443</v>
          </cell>
          <cell r="JX35">
            <v>23.445070101221475</v>
          </cell>
          <cell r="JY35">
            <v>0</v>
          </cell>
          <cell r="JZ35">
            <v>0</v>
          </cell>
          <cell r="KA35">
            <v>0</v>
          </cell>
          <cell r="KB35">
            <v>0</v>
          </cell>
          <cell r="KC35">
            <v>0</v>
          </cell>
          <cell r="KD35">
            <v>0</v>
          </cell>
          <cell r="KE35">
            <v>0</v>
          </cell>
          <cell r="KF35">
            <v>6.7270566271085972</v>
          </cell>
          <cell r="KG35">
            <v>77.59825805160304</v>
          </cell>
          <cell r="KH35">
            <v>55.955057688615007</v>
          </cell>
          <cell r="KI35">
            <v>63.939429722567901</v>
          </cell>
          <cell r="KJ35">
            <v>32.095684058940108</v>
          </cell>
          <cell r="KK35">
            <v>0</v>
          </cell>
          <cell r="KL35">
            <v>0</v>
          </cell>
          <cell r="KM35">
            <v>0</v>
          </cell>
          <cell r="KN35">
            <v>0</v>
          </cell>
          <cell r="KO35">
            <v>0</v>
          </cell>
          <cell r="KP35">
            <v>0</v>
          </cell>
          <cell r="KQ35">
            <v>0</v>
          </cell>
          <cell r="KR35">
            <v>7.8101668887266067</v>
          </cell>
          <cell r="KS35">
            <v>31.076865431701265</v>
          </cell>
          <cell r="KT35">
            <v>152.11241227460965</v>
          </cell>
          <cell r="KU35">
            <v>81.106457547781844</v>
          </cell>
          <cell r="KV35">
            <v>11.057136831373711</v>
          </cell>
          <cell r="KW35">
            <v>0</v>
          </cell>
          <cell r="KX35">
            <v>0.80057110010217958</v>
          </cell>
          <cell r="KY35">
            <v>0</v>
          </cell>
          <cell r="KZ35">
            <v>0</v>
          </cell>
          <cell r="LA35">
            <v>0</v>
          </cell>
          <cell r="LB35">
            <v>0</v>
          </cell>
          <cell r="LC35">
            <v>0</v>
          </cell>
          <cell r="LD35">
            <v>0</v>
          </cell>
          <cell r="LE35">
            <v>89.482092910051591</v>
          </cell>
          <cell r="LF35">
            <v>123.81444481343789</v>
          </cell>
          <cell r="LG35">
            <v>10.180070081125903</v>
          </cell>
          <cell r="LH35">
            <v>0</v>
          </cell>
          <cell r="LI35">
            <v>0</v>
          </cell>
          <cell r="LJ35">
            <v>0</v>
          </cell>
          <cell r="LK35">
            <v>0</v>
          </cell>
          <cell r="LL35">
            <v>0</v>
          </cell>
          <cell r="LM35">
            <v>0</v>
          </cell>
          <cell r="LN35">
            <v>0</v>
          </cell>
          <cell r="LO35">
            <v>0</v>
          </cell>
          <cell r="LP35">
            <v>0</v>
          </cell>
          <cell r="LQ35">
            <v>0</v>
          </cell>
          <cell r="LR35">
            <v>0</v>
          </cell>
          <cell r="LS35">
            <v>0</v>
          </cell>
          <cell r="LT35">
            <v>0</v>
          </cell>
          <cell r="LU35">
            <v>0</v>
          </cell>
          <cell r="LV35">
            <v>0</v>
          </cell>
          <cell r="LW35">
            <v>0</v>
          </cell>
          <cell r="LX35">
            <v>0</v>
          </cell>
          <cell r="LY35">
            <v>0</v>
          </cell>
          <cell r="LZ35">
            <v>0</v>
          </cell>
          <cell r="MA35">
            <v>0</v>
          </cell>
          <cell r="MB35">
            <v>0</v>
          </cell>
          <cell r="MC35">
            <v>0</v>
          </cell>
          <cell r="MD35">
            <v>0</v>
          </cell>
          <cell r="ME35">
            <v>0</v>
          </cell>
          <cell r="MF35">
            <v>0</v>
          </cell>
          <cell r="MG35">
            <v>0</v>
          </cell>
          <cell r="MH35">
            <v>0</v>
          </cell>
          <cell r="MI35">
            <v>0</v>
          </cell>
          <cell r="MJ35">
            <v>0</v>
          </cell>
          <cell r="MK35">
            <v>0</v>
          </cell>
          <cell r="ML35">
            <v>0</v>
          </cell>
          <cell r="MM35">
            <v>0</v>
          </cell>
          <cell r="MN35">
            <v>0</v>
          </cell>
          <cell r="MO35">
            <v>0</v>
          </cell>
          <cell r="MP35">
            <v>0</v>
          </cell>
          <cell r="MQ35">
            <v>0</v>
          </cell>
          <cell r="MR35">
            <v>0</v>
          </cell>
          <cell r="MS35">
            <v>0</v>
          </cell>
          <cell r="MT35">
            <v>0</v>
          </cell>
          <cell r="MU35">
            <v>0</v>
          </cell>
          <cell r="MV35">
            <v>0</v>
          </cell>
          <cell r="MW35">
            <v>0</v>
          </cell>
          <cell r="MX35">
            <v>0</v>
          </cell>
          <cell r="MY35">
            <v>0</v>
          </cell>
          <cell r="MZ35">
            <v>0</v>
          </cell>
          <cell r="NA35">
            <v>0</v>
          </cell>
          <cell r="NB35">
            <v>0</v>
          </cell>
          <cell r="NC35">
            <v>0</v>
          </cell>
          <cell r="ND35">
            <v>0</v>
          </cell>
          <cell r="NE35">
            <v>0</v>
          </cell>
          <cell r="NF35">
            <v>0</v>
          </cell>
          <cell r="NG35">
            <v>0</v>
          </cell>
          <cell r="NH35">
            <v>0</v>
          </cell>
          <cell r="NI35">
            <v>0</v>
          </cell>
          <cell r="NJ35">
            <v>0</v>
          </cell>
          <cell r="NK35">
            <v>0</v>
          </cell>
          <cell r="NL35">
            <v>0</v>
          </cell>
          <cell r="NM35">
            <v>0</v>
          </cell>
          <cell r="NN35">
            <v>0</v>
          </cell>
          <cell r="NO35">
            <v>0</v>
          </cell>
          <cell r="NP35">
            <v>0</v>
          </cell>
          <cell r="NQ35">
            <v>0</v>
          </cell>
          <cell r="NR35">
            <v>0</v>
          </cell>
          <cell r="NS35">
            <v>0</v>
          </cell>
          <cell r="NT35">
            <v>0</v>
          </cell>
          <cell r="NU35">
            <v>0</v>
          </cell>
          <cell r="NV35">
            <v>37393.659370624657</v>
          </cell>
          <cell r="NW35">
            <v>18997.957061058012</v>
          </cell>
          <cell r="NX35">
            <v>11395.780453158637</v>
          </cell>
          <cell r="NY35">
            <v>0</v>
          </cell>
          <cell r="NZ35">
            <v>0</v>
          </cell>
          <cell r="OA35">
            <v>0</v>
          </cell>
          <cell r="OB35">
            <v>0</v>
          </cell>
          <cell r="OC35">
            <v>8373.4090034517558</v>
          </cell>
          <cell r="OD35">
            <v>10267.893887727549</v>
          </cell>
          <cell r="OE35">
            <v>16812.005922826884</v>
          </cell>
          <cell r="OF35">
            <v>23932.59115352029</v>
          </cell>
          <cell r="OG35">
            <v>28012.558450688295</v>
          </cell>
          <cell r="OH35">
            <v>42865.584874368273</v>
          </cell>
          <cell r="OI35">
            <v>16672.556099860656</v>
          </cell>
          <cell r="OJ35">
            <v>12738.892023188113</v>
          </cell>
          <cell r="OK35">
            <v>0</v>
          </cell>
          <cell r="OL35">
            <v>0</v>
          </cell>
          <cell r="OM35">
            <v>0</v>
          </cell>
          <cell r="ON35">
            <v>0</v>
          </cell>
          <cell r="OO35">
            <v>11799.534379401448</v>
          </cell>
          <cell r="OP35">
            <v>14986.57997596619</v>
          </cell>
          <cell r="OQ35">
            <v>17421.608814434538</v>
          </cell>
          <cell r="OR35">
            <v>31168.103237668976</v>
          </cell>
          <cell r="OS35">
            <v>30502.121835447895</v>
          </cell>
          <cell r="OT35">
            <v>44928.410271197048</v>
          </cell>
          <cell r="OU35">
            <v>19065.531798238906</v>
          </cell>
          <cell r="OV35">
            <v>17734.613682927917</v>
          </cell>
          <cell r="OW35">
            <v>19756.064774382488</v>
          </cell>
          <cell r="OX35">
            <v>0</v>
          </cell>
          <cell r="OY35">
            <v>0</v>
          </cell>
          <cell r="OZ35">
            <v>0</v>
          </cell>
          <cell r="PA35">
            <v>9500.3871065540134</v>
          </cell>
          <cell r="PB35">
            <v>9957.800870651261</v>
          </cell>
          <cell r="PC35">
            <v>20694.093041480515</v>
          </cell>
          <cell r="PD35">
            <v>36081.134174144274</v>
          </cell>
          <cell r="PE35">
            <v>31651.475638825974</v>
          </cell>
          <cell r="PF35">
            <v>51403.816367197054</v>
          </cell>
          <cell r="PG35">
            <v>24586.524608572898</v>
          </cell>
          <cell r="PH35">
            <v>23420.311243993277</v>
          </cell>
          <cell r="PI35">
            <v>19738.628928858005</v>
          </cell>
          <cell r="PJ35">
            <v>0</v>
          </cell>
          <cell r="PK35">
            <v>0</v>
          </cell>
          <cell r="PL35">
            <v>0</v>
          </cell>
          <cell r="PM35">
            <v>10249.887304469383</v>
          </cell>
          <cell r="PN35">
            <v>14163.639870409801</v>
          </cell>
          <cell r="PO35">
            <v>23599.010963301011</v>
          </cell>
          <cell r="PP35">
            <v>37154.90460278697</v>
          </cell>
          <cell r="PQ35">
            <v>34538.200620774187</v>
          </cell>
          <cell r="PR35">
            <v>48729.120192620132</v>
          </cell>
          <cell r="PS35">
            <v>28186.963653991043</v>
          </cell>
          <cell r="PT35">
            <v>27200.588468958573</v>
          </cell>
          <cell r="PU35">
            <v>20285.081542522283</v>
          </cell>
          <cell r="PV35">
            <v>0</v>
          </cell>
          <cell r="PW35">
            <v>0</v>
          </cell>
          <cell r="PX35">
            <v>6642.1466464736013</v>
          </cell>
          <cell r="PY35">
            <v>12396.810819195523</v>
          </cell>
          <cell r="PZ35">
            <v>15625.5482872474</v>
          </cell>
          <cell r="QA35">
            <v>25571.741127470093</v>
          </cell>
          <cell r="QB35">
            <v>36551.010465986525</v>
          </cell>
          <cell r="QC35">
            <v>35316.936431791903</v>
          </cell>
          <cell r="QD35">
            <v>54793.248464852746</v>
          </cell>
          <cell r="QE35">
            <v>25428.82941950882</v>
          </cell>
          <cell r="QF35">
            <v>23876.829183597434</v>
          </cell>
          <cell r="QG35">
            <v>27054.604129004954</v>
          </cell>
          <cell r="QH35">
            <v>0</v>
          </cell>
          <cell r="QI35">
            <v>0</v>
          </cell>
          <cell r="QJ35">
            <v>10971.595844478328</v>
          </cell>
          <cell r="QK35">
            <v>15074.379395684295</v>
          </cell>
          <cell r="QL35">
            <v>16104.00092561272</v>
          </cell>
          <cell r="QM35">
            <v>28472.308766942369</v>
          </cell>
          <cell r="QN35">
            <v>40366.709328781886</v>
          </cell>
          <cell r="QO35">
            <v>36766.607981995905</v>
          </cell>
          <cell r="QP35">
            <v>37913.656195136857</v>
          </cell>
          <cell r="QQ35">
            <v>12573.810155220543</v>
          </cell>
          <cell r="QR35">
            <v>14586.115656545606</v>
          </cell>
          <cell r="QS35">
            <v>15887.036726636468</v>
          </cell>
          <cell r="QT35">
            <v>0</v>
          </cell>
          <cell r="QU35">
            <v>0</v>
          </cell>
          <cell r="QV35">
            <v>6236.4059371724616</v>
          </cell>
          <cell r="QW35">
            <v>6464.2498256383979</v>
          </cell>
          <cell r="QX35">
            <v>8136.3604033981983</v>
          </cell>
          <cell r="QY35">
            <v>14315.507212591527</v>
          </cell>
          <cell r="QZ35">
            <v>23693.65477506983</v>
          </cell>
          <cell r="RA35">
            <v>28797.724742598533</v>
          </cell>
          <cell r="RB35">
            <v>41757.001582989236</v>
          </cell>
          <cell r="RC35">
            <v>15086.632783515126</v>
          </cell>
          <cell r="RD35">
            <v>13224.822535547755</v>
          </cell>
          <cell r="RE35">
            <v>17416.421531156018</v>
          </cell>
          <cell r="RF35">
            <v>0</v>
          </cell>
          <cell r="RG35">
            <v>0</v>
          </cell>
          <cell r="RH35">
            <v>7015.1570939827061</v>
          </cell>
          <cell r="RI35">
            <v>8008.5669965232055</v>
          </cell>
          <cell r="RJ35">
            <v>8244.3578604309878</v>
          </cell>
          <cell r="RK35">
            <v>13634.709337679908</v>
          </cell>
          <cell r="RL35">
            <v>24952.189001190556</v>
          </cell>
          <cell r="RM35">
            <v>28864.662936864766</v>
          </cell>
          <cell r="RN35">
            <v>46257.031313182284</v>
          </cell>
          <cell r="RO35">
            <v>20002.005287526121</v>
          </cell>
          <cell r="RP35">
            <v>13342.278145889899</v>
          </cell>
          <cell r="RQ35">
            <v>19786.430158300176</v>
          </cell>
          <cell r="RR35">
            <v>0</v>
          </cell>
          <cell r="RS35">
            <v>0</v>
          </cell>
          <cell r="RT35">
            <v>6498.0624134680575</v>
          </cell>
          <cell r="RU35">
            <v>7144.8137454970629</v>
          </cell>
          <cell r="RV35">
            <v>7079.8926125201251</v>
          </cell>
          <cell r="RW35">
            <v>14247.524930353304</v>
          </cell>
          <cell r="RX35">
            <v>18688.586083149399</v>
          </cell>
          <cell r="RY35">
            <v>26390.443081948957</v>
          </cell>
          <cell r="RZ35">
            <v>37123.355499227087</v>
          </cell>
          <cell r="SA35">
            <v>11997.11808961026</v>
          </cell>
          <cell r="SB35">
            <v>12222.256892385813</v>
          </cell>
          <cell r="SC35">
            <v>12833.42971287999</v>
          </cell>
          <cell r="SD35">
            <v>0</v>
          </cell>
          <cell r="SE35">
            <v>0</v>
          </cell>
          <cell r="SF35">
            <v>6767.6696966884319</v>
          </cell>
          <cell r="SG35">
            <v>6699.7758108486523</v>
          </cell>
          <cell r="SH35">
            <v>6531.4914950815109</v>
          </cell>
          <cell r="SI35">
            <v>12042.516388692851</v>
          </cell>
          <cell r="SJ35">
            <v>18885.672660667544</v>
          </cell>
          <cell r="SK35">
            <v>20779.961645525927</v>
          </cell>
          <cell r="SL35">
            <v>38899.212600325423</v>
          </cell>
          <cell r="SM35">
            <v>12358.693556489678</v>
          </cell>
          <cell r="SN35">
            <v>11728.042026677578</v>
          </cell>
          <cell r="SO35">
            <v>13082.532191774775</v>
          </cell>
          <cell r="SP35">
            <v>12977.461860445357</v>
          </cell>
          <cell r="SQ35">
            <v>0</v>
          </cell>
          <cell r="SR35">
            <v>6035.6698847461603</v>
          </cell>
          <cell r="SS35">
            <v>7287.7064147073406</v>
          </cell>
          <cell r="ST35">
            <v>7277.7328667061256</v>
          </cell>
          <cell r="SU35">
            <v>13455.311467290663</v>
          </cell>
          <cell r="SV35">
            <v>21711.141734197739</v>
          </cell>
          <cell r="SW35">
            <v>21415.273575534648</v>
          </cell>
          <cell r="SX35">
            <v>37137.776232471988</v>
          </cell>
          <cell r="SY35">
            <v>11769.55268486555</v>
          </cell>
          <cell r="SZ35">
            <v>12819.536188570268</v>
          </cell>
          <cell r="TA35">
            <v>11551.659356027774</v>
          </cell>
          <cell r="TB35">
            <v>13789.167070429778</v>
          </cell>
          <cell r="TC35">
            <v>0</v>
          </cell>
          <cell r="TD35">
            <v>6082.5346927722403</v>
          </cell>
          <cell r="TE35">
            <v>7618.4990067993695</v>
          </cell>
          <cell r="TF35">
            <v>8394.4398823762604</v>
          </cell>
          <cell r="TG35">
            <v>12240.278722243196</v>
          </cell>
          <cell r="TH35">
            <v>17918.486797026169</v>
          </cell>
          <cell r="TI35">
            <v>20131.185318349078</v>
          </cell>
          <cell r="TJ35">
            <v>34682.911649081878</v>
          </cell>
          <cell r="TK35">
            <v>16516.053883492688</v>
          </cell>
          <cell r="TL35">
            <v>14311.944803084079</v>
          </cell>
          <cell r="TM35">
            <v>11034.521137093621</v>
          </cell>
          <cell r="TN35">
            <v>12963.660729535888</v>
          </cell>
          <cell r="TO35">
            <v>0</v>
          </cell>
          <cell r="TP35">
            <v>5014.6429110635399</v>
          </cell>
          <cell r="TQ35">
            <v>6332.1306716888384</v>
          </cell>
          <cell r="TR35">
            <v>8004.197464823058</v>
          </cell>
          <cell r="TS35">
            <v>15094.507234104291</v>
          </cell>
          <cell r="TT35">
            <v>20394.9358168129</v>
          </cell>
          <cell r="TU35">
            <v>16456.447486314439</v>
          </cell>
          <cell r="TV35">
            <v>29954.058767383947</v>
          </cell>
          <cell r="TW35">
            <v>6851.0789307602608</v>
          </cell>
          <cell r="TX35">
            <v>8808.4346660876363</v>
          </cell>
          <cell r="TY35">
            <v>7175.0141733835853</v>
          </cell>
          <cell r="TZ35">
            <v>8362.7208083549303</v>
          </cell>
          <cell r="UA35">
            <v>0</v>
          </cell>
          <cell r="UB35">
            <v>3463.4097574384828</v>
          </cell>
          <cell r="UC35">
            <v>4746.9528394493673</v>
          </cell>
          <cell r="UD35">
            <v>3232.9990050500628</v>
          </cell>
          <cell r="UE35">
            <v>10207.906716519514</v>
          </cell>
          <cell r="UF35">
            <v>13304.295340787146</v>
          </cell>
          <cell r="UG35">
            <v>10645.340847270589</v>
          </cell>
          <cell r="UH35">
            <v>30368.102069062945</v>
          </cell>
          <cell r="UI35">
            <v>7395.2910326037654</v>
          </cell>
          <cell r="UJ35">
            <v>9017.6176418198866</v>
          </cell>
          <cell r="UK35">
            <v>6488.3836054120093</v>
          </cell>
          <cell r="UL35">
            <v>7814.6897063852894</v>
          </cell>
          <cell r="UM35">
            <v>0</v>
          </cell>
          <cell r="UN35">
            <v>3149.5424690384125</v>
          </cell>
          <cell r="UO35">
            <v>3879.5776760821486</v>
          </cell>
          <cell r="UP35">
            <v>3436.4386014058036</v>
          </cell>
          <cell r="UQ35">
            <v>8224.0190421346306</v>
          </cell>
          <cell r="UR35">
            <v>10648.436483205163</v>
          </cell>
          <cell r="US35">
            <v>8563.2896802876621</v>
          </cell>
          <cell r="UT35">
            <v>27170.911546491359</v>
          </cell>
          <cell r="UU35">
            <v>7183.2634101026633</v>
          </cell>
          <cell r="UV35">
            <v>9276.8810601558325</v>
          </cell>
          <cell r="UW35">
            <v>8729.937224599209</v>
          </cell>
          <cell r="UX35">
            <v>8508.0927152734112</v>
          </cell>
          <cell r="UY35">
            <v>8233.4895246513643</v>
          </cell>
          <cell r="UZ35">
            <v>3814.8767337048234</v>
          </cell>
          <cell r="VA35">
            <v>3386.6892297846807</v>
          </cell>
          <cell r="VB35">
            <v>4809.0253977627917</v>
          </cell>
          <cell r="VC35">
            <v>8281.8281605105331</v>
          </cell>
          <cell r="VD35">
            <v>11158.201660191617</v>
          </cell>
          <cell r="VE35">
            <v>7708.6405377122674</v>
          </cell>
          <cell r="VF35">
            <v>26521.812690463841</v>
          </cell>
          <cell r="VG35">
            <v>9012.0904795326169</v>
          </cell>
          <cell r="VH35">
            <v>7878.8469482078235</v>
          </cell>
          <cell r="VI35">
            <v>7037.9734557510947</v>
          </cell>
          <cell r="VJ35">
            <v>7631.9059916981059</v>
          </cell>
          <cell r="VK35">
            <v>6519.6626254009789</v>
          </cell>
          <cell r="VL35">
            <v>3489.2237593567074</v>
          </cell>
          <cell r="VM35">
            <v>4231.3251040800606</v>
          </cell>
          <cell r="VN35">
            <v>5026.2045832378917</v>
          </cell>
          <cell r="VO35">
            <v>7755.2640966032632</v>
          </cell>
          <cell r="VP35">
            <v>8858.7287884659072</v>
          </cell>
          <cell r="VQ35">
            <v>7906.1611558873456</v>
          </cell>
          <cell r="VR35">
            <v>21507.37324186222</v>
          </cell>
          <cell r="VS35">
            <v>4401.7758408735899</v>
          </cell>
          <cell r="VT35">
            <v>8249.9483174755424</v>
          </cell>
          <cell r="VU35">
            <v>7509.3421069505594</v>
          </cell>
          <cell r="VV35">
            <v>6918.704422462828</v>
          </cell>
          <cell r="VW35">
            <v>4809.8445793307656</v>
          </cell>
          <cell r="VX35">
            <v>3067.0232370300323</v>
          </cell>
          <cell r="VY35">
            <v>3934.6601054012744</v>
          </cell>
          <cell r="VZ35">
            <v>4909.9723802712188</v>
          </cell>
          <cell r="WA35">
            <v>7533.9325358830538</v>
          </cell>
          <cell r="WB35">
            <v>9071.7113311964113</v>
          </cell>
          <cell r="WC35">
            <v>5818.0029202456981</v>
          </cell>
          <cell r="WD35">
            <v>24942.532208529381</v>
          </cell>
          <cell r="WE35">
            <v>5034.9882511632732</v>
          </cell>
          <cell r="WF35">
            <v>8982.052078011393</v>
          </cell>
          <cell r="WG35">
            <v>6586.6162666555592</v>
          </cell>
          <cell r="WH35">
            <v>6369.3814642162924</v>
          </cell>
          <cell r="WI35">
            <v>2909.180513220238</v>
          </cell>
          <cell r="WJ35">
            <v>3064.4810875101639</v>
          </cell>
          <cell r="WK35">
            <v>3582.3952136175285</v>
          </cell>
          <cell r="WL35">
            <v>4250.5516011247546</v>
          </cell>
          <cell r="WM35">
            <v>8374.6469104887165</v>
          </cell>
          <cell r="WN35">
            <v>10562.118959224523</v>
          </cell>
          <cell r="WO35">
            <v>6539.5138819532895</v>
          </cell>
          <cell r="WP35">
            <v>23897.328064884103</v>
          </cell>
          <cell r="WQ35">
            <v>4128.5162428924095</v>
          </cell>
          <cell r="WR35">
            <v>9456.1909871609605</v>
          </cell>
          <cell r="WS35">
            <v>7279.6735034175563</v>
          </cell>
          <cell r="WT35">
            <v>4520.2822613582757</v>
          </cell>
          <cell r="WU35">
            <v>5428.7382054377085</v>
          </cell>
          <cell r="WV35">
            <v>2435.1537142870238</v>
          </cell>
          <cell r="WW35">
            <v>3116.413299261515</v>
          </cell>
          <cell r="WX35">
            <v>3396.7773172805787</v>
          </cell>
          <cell r="WY35">
            <v>8676.8218568921548</v>
          </cell>
          <cell r="WZ35">
            <v>8869.0040011750098</v>
          </cell>
          <cell r="XA35">
            <v>4693.3662172990835</v>
          </cell>
          <cell r="XB35">
            <v>1265.67799353039</v>
          </cell>
          <cell r="XC35">
            <v>736.76572515594398</v>
          </cell>
          <cell r="XD35">
            <v>775.72336039083666</v>
          </cell>
          <cell r="XE35">
            <v>1788.284493088034</v>
          </cell>
          <cell r="XF35">
            <v>911.77631379608692</v>
          </cell>
          <cell r="XG35">
            <v>412.95186995976525</v>
          </cell>
          <cell r="XH35">
            <v>375.73740353038301</v>
          </cell>
          <cell r="XI35">
            <v>202.250718378605</v>
          </cell>
          <cell r="XJ35">
            <v>307.46196778735543</v>
          </cell>
          <cell r="XK35">
            <v>904.05005573509641</v>
          </cell>
          <cell r="XL35">
            <v>1147.4691563050474</v>
          </cell>
          <cell r="XM35">
            <v>485.62280304171753</v>
          </cell>
          <cell r="XN35">
            <v>1094.49959461713</v>
          </cell>
          <cell r="XO35">
            <v>990.43987572821618</v>
          </cell>
          <cell r="XP35">
            <v>1088.64678503394</v>
          </cell>
          <cell r="XQ35">
            <v>1992.23871913946</v>
          </cell>
          <cell r="XR35">
            <v>461.10316859903168</v>
          </cell>
          <cell r="XS35">
            <v>676.8938033468487</v>
          </cell>
          <cell r="XT35">
            <v>452.0591833930248</v>
          </cell>
          <cell r="XU35">
            <v>350.9071614288448</v>
          </cell>
          <cell r="XV35">
            <v>386.33476598826763</v>
          </cell>
          <cell r="XW35">
            <v>908.26268285702213</v>
          </cell>
          <cell r="XX35">
            <v>1466.5546339555701</v>
          </cell>
          <cell r="XY35">
            <v>1138.2776655143321</v>
          </cell>
          <cell r="XZ35">
            <v>792.2199429778201</v>
          </cell>
          <cell r="YA35">
            <v>723.26066988564367</v>
          </cell>
          <cell r="YB35">
            <v>1380.5217321776456</v>
          </cell>
          <cell r="YC35">
            <v>2746.9032706321218</v>
          </cell>
          <cell r="YD35">
            <v>541.17225518817247</v>
          </cell>
          <cell r="YE35">
            <v>344.62430621440166</v>
          </cell>
          <cell r="YF35">
            <v>238.06994473210449</v>
          </cell>
          <cell r="YG35">
            <v>210.07353536170916</v>
          </cell>
          <cell r="YH35">
            <v>144.67949093520829</v>
          </cell>
          <cell r="YI35">
            <v>735.8174740346418</v>
          </cell>
          <cell r="YJ35">
            <v>659.51361027852863</v>
          </cell>
          <cell r="YK35">
            <v>500.71038556597</v>
          </cell>
          <cell r="YL35">
            <v>572.73737649954069</v>
          </cell>
          <cell r="YM35">
            <v>286.65450074658719</v>
          </cell>
          <cell r="YN35">
            <v>778.29228404368985</v>
          </cell>
          <cell r="YO35">
            <v>1325.3972304317522</v>
          </cell>
          <cell r="YP35">
            <v>734.97725546145477</v>
          </cell>
          <cell r="YQ35">
            <v>347.36391502514095</v>
          </cell>
          <cell r="YR35">
            <v>219.57434587891046</v>
          </cell>
          <cell r="YS35">
            <v>100.74642633658642</v>
          </cell>
          <cell r="YT35">
            <v>186.52303899580548</v>
          </cell>
          <cell r="YU35">
            <v>415.56262169634823</v>
          </cell>
          <cell r="YV35">
            <v>495.92010289661243</v>
          </cell>
          <cell r="YW35">
            <v>448.04687981604866</v>
          </cell>
          <cell r="YX35">
            <v>514.28201911757219</v>
          </cell>
          <cell r="YY35">
            <v>278.07941497471592</v>
          </cell>
          <cell r="YZ35">
            <v>561.13107212120599</v>
          </cell>
          <cell r="ZA35">
            <v>1469.9240072111202</v>
          </cell>
          <cell r="ZB35">
            <v>430.18305459583792</v>
          </cell>
          <cell r="ZC35">
            <v>311.74453685996201</v>
          </cell>
          <cell r="ZD35">
            <v>143.4844936535635</v>
          </cell>
          <cell r="ZE35">
            <v>66.691476075815004</v>
          </cell>
          <cell r="ZF35">
            <v>374.57549311554578</v>
          </cell>
          <cell r="ZG35">
            <v>332.61990223014993</v>
          </cell>
          <cell r="ZH35">
            <v>492.01977274106372</v>
          </cell>
          <cell r="ZI35">
            <v>458.78508348726905</v>
          </cell>
        </row>
      </sheetData>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Bigstone VOM"/>
      <sheetName val="Generat"/>
      <sheetName val="Foreword curve"/>
    </sheetNames>
    <sheetDataSet>
      <sheetData sheetId="0" refreshError="1"/>
      <sheetData sheetId="1" refreshError="1">
        <row r="24">
          <cell r="B24">
            <v>10872</v>
          </cell>
          <cell r="E24">
            <v>1.010958904109589</v>
          </cell>
        </row>
      </sheetData>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ColstripVOM"/>
      <sheetName val="Generat"/>
      <sheetName val="Sheet1"/>
    </sheetNames>
    <sheetDataSet>
      <sheetData sheetId="0" refreshError="1"/>
      <sheetData sheetId="1" refreshError="1"/>
      <sheetData sheetId="2" refreshError="1">
        <row r="27">
          <cell r="Z27">
            <v>1019.4931350000002</v>
          </cell>
          <cell r="AA27">
            <v>1088.6579360000001</v>
          </cell>
          <cell r="AB27">
            <v>1195.6212050000004</v>
          </cell>
          <cell r="AC27">
            <v>2025.1677049999998</v>
          </cell>
          <cell r="AD27">
            <v>1011.9020049999999</v>
          </cell>
          <cell r="AE27">
            <v>806.11291600000004</v>
          </cell>
          <cell r="AF27">
            <v>727.87010399999963</v>
          </cell>
          <cell r="AG27">
            <v>935.62742600000001</v>
          </cell>
          <cell r="AH27">
            <v>1620.1158300000006</v>
          </cell>
          <cell r="AI27">
            <v>1535.3302509999994</v>
          </cell>
          <cell r="AJ27">
            <v>1811.7846470000004</v>
          </cell>
          <cell r="AK27">
            <v>1913.5797999999995</v>
          </cell>
          <cell r="AL27">
            <v>980.97495500000014</v>
          </cell>
          <cell r="AM27">
            <v>1116.7989519999996</v>
          </cell>
          <cell r="AN27">
            <v>1274.6776380000001</v>
          </cell>
          <cell r="AO27">
            <v>1794.4398089999995</v>
          </cell>
          <cell r="AP27">
            <v>1238.3705550000004</v>
          </cell>
          <cell r="AQ27">
            <v>886.6307710000001</v>
          </cell>
          <cell r="AR27">
            <v>500.22166199999992</v>
          </cell>
          <cell r="AS27">
            <v>574.85937000000013</v>
          </cell>
          <cell r="AT27">
            <v>1153.5398889999997</v>
          </cell>
          <cell r="AU27">
            <v>1100.5949350000005</v>
          </cell>
          <cell r="AV27">
            <v>1492.1268400000008</v>
          </cell>
          <cell r="AW27">
            <v>820.92068199999994</v>
          </cell>
          <cell r="AX27">
            <v>583.68337100000008</v>
          </cell>
          <cell r="AY27">
            <v>675.93497200000002</v>
          </cell>
          <cell r="AZ27">
            <v>1069.0340109999997</v>
          </cell>
          <cell r="BA27">
            <v>1362.809655</v>
          </cell>
          <cell r="BB27">
            <v>965.3252050000001</v>
          </cell>
          <cell r="BC27">
            <v>805.5749679999999</v>
          </cell>
          <cell r="BD27">
            <v>382.73202600000013</v>
          </cell>
          <cell r="BE27">
            <v>602.1734349999997</v>
          </cell>
          <cell r="BF27">
            <v>1061.9759720000002</v>
          </cell>
          <cell r="BG27">
            <v>1245.1440380000004</v>
          </cell>
          <cell r="BH27">
            <v>1357.4613910000003</v>
          </cell>
          <cell r="BI27">
            <v>953.62316400000009</v>
          </cell>
          <cell r="BJ27">
            <v>654.82908300000008</v>
          </cell>
          <cell r="BK27">
            <v>602.87805500000013</v>
          </cell>
          <cell r="BL27">
            <v>1256.6773819999999</v>
          </cell>
          <cell r="BM27">
            <v>1681.5733120000004</v>
          </cell>
          <cell r="BN27">
            <v>749.62371200000052</v>
          </cell>
          <cell r="BO27">
            <v>416.46809200000007</v>
          </cell>
          <cell r="BP27">
            <v>401.51788099999999</v>
          </cell>
          <cell r="BQ27">
            <v>533.32767400000012</v>
          </cell>
          <cell r="BR27">
            <v>860.97509700000046</v>
          </cell>
          <cell r="BS27">
            <v>1119.8096480000004</v>
          </cell>
          <cell r="BT27">
            <v>1473.9769680000009</v>
          </cell>
          <cell r="BU27">
            <v>858.76133299999992</v>
          </cell>
          <cell r="BV27">
            <v>661.07195299999967</v>
          </cell>
          <cell r="BW27">
            <v>804.40775499999972</v>
          </cell>
          <cell r="BX27">
            <v>1116.8888270000007</v>
          </cell>
          <cell r="BY27">
            <v>1786.3114500000011</v>
          </cell>
          <cell r="BZ27">
            <v>802.86727500000052</v>
          </cell>
          <cell r="CA27">
            <v>593.04161499999964</v>
          </cell>
          <cell r="CB27">
            <v>410.12369499999977</v>
          </cell>
          <cell r="CC27">
            <v>341.18867</v>
          </cell>
          <cell r="CD27">
            <v>953.19094899999982</v>
          </cell>
          <cell r="CE27">
            <v>1149.1391669999998</v>
          </cell>
          <cell r="CF27">
            <v>1172.593938</v>
          </cell>
          <cell r="CG27">
            <v>868.96263499999986</v>
          </cell>
          <cell r="CH27">
            <v>403.17355900000007</v>
          </cell>
          <cell r="CI27">
            <v>621.3241350000003</v>
          </cell>
          <cell r="CJ27">
            <v>842.75867100000005</v>
          </cell>
          <cell r="CK27">
            <v>1805.0389599999999</v>
          </cell>
          <cell r="CL27">
            <v>1001.879288000001</v>
          </cell>
          <cell r="CM27">
            <v>909.3458870000004</v>
          </cell>
          <cell r="CN27">
            <v>389.34945799999991</v>
          </cell>
          <cell r="CO27">
            <v>446.05560999999989</v>
          </cell>
          <cell r="CP27">
            <v>808.32489200000009</v>
          </cell>
          <cell r="CQ27">
            <v>1406.8580730000003</v>
          </cell>
          <cell r="CR27">
            <v>1195.3280579999996</v>
          </cell>
          <cell r="CS27">
            <v>901.15936200000033</v>
          </cell>
          <cell r="CT27">
            <v>444.76522699999987</v>
          </cell>
          <cell r="CU27">
            <v>323.03631900000005</v>
          </cell>
          <cell r="CV27">
            <v>396.50697000000014</v>
          </cell>
          <cell r="CW27">
            <v>728.85400300000038</v>
          </cell>
          <cell r="CX27">
            <v>597.77435700000024</v>
          </cell>
          <cell r="CY27">
            <v>305.788724</v>
          </cell>
          <cell r="CZ27">
            <v>246.56112600000006</v>
          </cell>
          <cell r="DA27">
            <v>439.65244099999995</v>
          </cell>
          <cell r="DB27">
            <v>696.73665100000017</v>
          </cell>
          <cell r="DC27">
            <v>569.25466599999982</v>
          </cell>
          <cell r="DD27">
            <v>741.68744599999991</v>
          </cell>
          <cell r="DE27">
            <v>740.93613399999981</v>
          </cell>
          <cell r="DF27">
            <v>356.67159100000003</v>
          </cell>
          <cell r="DG27">
            <v>259.34856600000001</v>
          </cell>
          <cell r="DH27">
            <v>280.90344200000004</v>
          </cell>
          <cell r="DI27">
            <v>680.15375100000028</v>
          </cell>
          <cell r="DJ27">
            <v>638.4274190000001</v>
          </cell>
          <cell r="DK27">
            <v>404.52207999999996</v>
          </cell>
          <cell r="DL27">
            <v>210.12084600000003</v>
          </cell>
          <cell r="DM27">
            <v>369.6065480000002</v>
          </cell>
          <cell r="DN27">
            <v>730.9283419999997</v>
          </cell>
          <cell r="DO27">
            <v>435.8533030000001</v>
          </cell>
          <cell r="DP27">
            <v>700.82421000000022</v>
          </cell>
          <cell r="DQ27">
            <v>607.61870900000008</v>
          </cell>
          <cell r="DR27">
            <v>373.92269499999998</v>
          </cell>
          <cell r="DS27">
            <v>331.12472600000001</v>
          </cell>
          <cell r="DT27">
            <v>459.51387699999987</v>
          </cell>
          <cell r="DU27">
            <v>748.94871899999998</v>
          </cell>
          <cell r="DV27">
            <v>558.50425299999984</v>
          </cell>
          <cell r="DW27">
            <v>304.25253599999996</v>
          </cell>
          <cell r="DX27">
            <v>164.29721199999994</v>
          </cell>
          <cell r="DY27">
            <v>274.90641799999992</v>
          </cell>
          <cell r="DZ27">
            <v>337.32659199999989</v>
          </cell>
          <cell r="EA27">
            <v>546.04196400000001</v>
          </cell>
          <cell r="EB27">
            <v>491.05047100000002</v>
          </cell>
          <cell r="EC27">
            <v>319.04475300000001</v>
          </cell>
          <cell r="ED27">
            <v>226.741533</v>
          </cell>
          <cell r="EE27">
            <v>159.20853800000003</v>
          </cell>
          <cell r="EF27">
            <v>425.70890800000006</v>
          </cell>
          <cell r="EG27">
            <v>667.92399799999976</v>
          </cell>
          <cell r="EH27">
            <v>344.51132299999995</v>
          </cell>
          <cell r="EI27">
            <v>187.346138</v>
          </cell>
          <cell r="EJ27">
            <v>183.72866099999987</v>
          </cell>
          <cell r="EK27">
            <v>264.23269800000003</v>
          </cell>
          <cell r="EL27">
            <v>502.82609100000013</v>
          </cell>
          <cell r="EM27">
            <v>291.15972299999999</v>
          </cell>
          <cell r="EN27">
            <v>441.68015700000001</v>
          </cell>
          <cell r="EO27">
            <v>330.65379200000007</v>
          </cell>
          <cell r="EP27">
            <v>267.97742100000005</v>
          </cell>
          <cell r="EQ27">
            <v>161.59256999999997</v>
          </cell>
          <cell r="ER27">
            <v>422.86149599999999</v>
          </cell>
          <cell r="ES27">
            <v>459.41932599999973</v>
          </cell>
          <cell r="ET27">
            <v>238.83849999999995</v>
          </cell>
          <cell r="EU27">
            <v>165.18595900000003</v>
          </cell>
          <cell r="EV27">
            <v>147.13767899999993</v>
          </cell>
          <cell r="EW27">
            <v>210.17301400000008</v>
          </cell>
          <cell r="EX27">
            <v>363.23575699999992</v>
          </cell>
          <cell r="EY27">
            <v>411.20700899999997</v>
          </cell>
          <cell r="EZ27">
            <v>446.16068600000017</v>
          </cell>
          <cell r="FA27">
            <v>452.43826100000001</v>
          </cell>
          <cell r="FB27">
            <v>192.09400200000005</v>
          </cell>
          <cell r="FC27">
            <v>184.845665</v>
          </cell>
          <cell r="FD27">
            <v>409.43155200000001</v>
          </cell>
          <cell r="FE27">
            <v>645.62143400000014</v>
          </cell>
          <cell r="FF27">
            <v>487.34275799999978</v>
          </cell>
          <cell r="FG27">
            <v>293.75394200000005</v>
          </cell>
          <cell r="FH27">
            <v>254.56390899999997</v>
          </cell>
          <cell r="FI27">
            <v>279.18968399999994</v>
          </cell>
          <cell r="FJ27">
            <v>556.20619800000009</v>
          </cell>
          <cell r="FK27">
            <v>483.9133139999999</v>
          </cell>
          <cell r="FL27">
            <v>361.63172699999996</v>
          </cell>
          <cell r="FM27">
            <v>340.50353300000006</v>
          </cell>
          <cell r="FN27">
            <v>248.65560400000004</v>
          </cell>
          <cell r="FO27">
            <v>257.98815499999989</v>
          </cell>
          <cell r="FP27">
            <v>464.87869499999988</v>
          </cell>
          <cell r="FQ27">
            <v>608.72195699999975</v>
          </cell>
          <cell r="FR27">
            <v>269.46774100000005</v>
          </cell>
          <cell r="FS27">
            <v>203.23878200000001</v>
          </cell>
          <cell r="FT27">
            <v>104.81246300000001</v>
          </cell>
          <cell r="FU27">
            <v>253.21133499999996</v>
          </cell>
          <cell r="FV27">
            <v>431.14614400000005</v>
          </cell>
          <cell r="FW27">
            <v>505.31733799999984</v>
          </cell>
          <cell r="FX27">
            <v>296.68089999999995</v>
          </cell>
          <cell r="FY27">
            <v>252.55463400000002</v>
          </cell>
          <cell r="FZ27">
            <v>52.780945999999986</v>
          </cell>
          <cell r="GA27">
            <v>33.193753999999998</v>
          </cell>
          <cell r="GB27">
            <v>343.24878799999999</v>
          </cell>
          <cell r="GC27">
            <v>484.79086899999993</v>
          </cell>
          <cell r="GD27">
            <v>165.41627499999993</v>
          </cell>
          <cell r="GE27">
            <v>116.470924</v>
          </cell>
          <cell r="GF27">
            <v>56.01615000000001</v>
          </cell>
          <cell r="GG27">
            <v>96.261427999999995</v>
          </cell>
          <cell r="GH27">
            <v>172.56281799999999</v>
          </cell>
          <cell r="GI27">
            <v>142.096655</v>
          </cell>
          <cell r="GJ27">
            <v>117.48676800000001</v>
          </cell>
          <cell r="GK27">
            <v>79.726156000000003</v>
          </cell>
          <cell r="GL27">
            <v>47.044926000000004</v>
          </cell>
          <cell r="GM27">
            <v>28.112131000000002</v>
          </cell>
          <cell r="GN27">
            <v>125.21449800000002</v>
          </cell>
          <cell r="GO27">
            <v>476.24118999999996</v>
          </cell>
          <cell r="GP27">
            <v>294.36177199999997</v>
          </cell>
          <cell r="GQ27">
            <v>177.64904300000001</v>
          </cell>
          <cell r="GR27">
            <v>70.465903999999995</v>
          </cell>
          <cell r="GS27">
            <v>54.825207000000006</v>
          </cell>
          <cell r="GT27">
            <v>173.34114600000004</v>
          </cell>
          <cell r="GU27">
            <v>127.73379200000002</v>
          </cell>
          <cell r="GV27">
            <v>79.423846999999995</v>
          </cell>
          <cell r="GW27">
            <v>103.29973699999999</v>
          </cell>
          <cell r="GX27">
            <v>46.271646000000004</v>
          </cell>
          <cell r="GY27">
            <v>51.095272000000008</v>
          </cell>
          <cell r="GZ27">
            <v>134.39858699999999</v>
          </cell>
          <cell r="HA27">
            <v>571.94127899999967</v>
          </cell>
          <cell r="HB27">
            <v>353.70075599999996</v>
          </cell>
          <cell r="HC27">
            <v>226.23161100000004</v>
          </cell>
          <cell r="HD27">
            <v>135.44717800000001</v>
          </cell>
          <cell r="HE27">
            <v>25.081817000000001</v>
          </cell>
          <cell r="HF27">
            <v>126.03255299999998</v>
          </cell>
          <cell r="HG27">
            <v>149.41270899999998</v>
          </cell>
          <cell r="HH27">
            <v>142.38790899999998</v>
          </cell>
          <cell r="HI27">
            <v>37.004919999999998</v>
          </cell>
          <cell r="HJ27">
            <v>55.821208000000013</v>
          </cell>
          <cell r="HK27">
            <v>74.237178999999998</v>
          </cell>
          <cell r="HL27">
            <v>114.85390700000002</v>
          </cell>
          <cell r="HM27">
            <v>422.57348799999988</v>
          </cell>
          <cell r="HN27">
            <v>164.77244899999994</v>
          </cell>
          <cell r="HO27">
            <v>248.530753</v>
          </cell>
          <cell r="HP27">
            <v>106.98646000000002</v>
          </cell>
          <cell r="HQ27">
            <v>47.085464999999999</v>
          </cell>
          <cell r="HR27">
            <v>142.92182000000003</v>
          </cell>
          <cell r="HS27">
            <v>72.266462000000018</v>
          </cell>
          <cell r="HT27">
            <v>82.481855000000024</v>
          </cell>
          <cell r="HU27">
            <v>74.904890999999992</v>
          </cell>
          <cell r="HV27">
            <v>66.52213900000001</v>
          </cell>
          <cell r="HW27">
            <v>22.945261000000002</v>
          </cell>
          <cell r="HX27">
            <v>164.16211000000004</v>
          </cell>
          <cell r="HY27">
            <v>205.556466</v>
          </cell>
          <cell r="HZ27">
            <v>223.83027299999992</v>
          </cell>
          <cell r="IA27">
            <v>281.77642300000002</v>
          </cell>
          <cell r="IB27">
            <v>48.744351000000009</v>
          </cell>
          <cell r="IC27">
            <v>42.674706999999998</v>
          </cell>
          <cell r="ID27">
            <v>111.22015200000001</v>
          </cell>
          <cell r="IE27">
            <v>63.218184999999991</v>
          </cell>
          <cell r="IF27">
            <v>76.719812000000005</v>
          </cell>
          <cell r="IG27">
            <v>33.996169000000002</v>
          </cell>
          <cell r="IH27">
            <v>22.448237999999996</v>
          </cell>
          <cell r="II27">
            <v>17.829381999999999</v>
          </cell>
          <cell r="IJ27">
            <v>196.14526900000004</v>
          </cell>
          <cell r="IK27">
            <v>400.94479000000001</v>
          </cell>
          <cell r="IL27">
            <v>185.51424999999995</v>
          </cell>
          <cell r="IM27">
            <v>79.874757999999986</v>
          </cell>
          <cell r="IN27">
            <v>46.507939999999991</v>
          </cell>
          <cell r="IO27">
            <v>33.911585000000002</v>
          </cell>
          <cell r="IP27">
            <v>136.75561999999996</v>
          </cell>
          <cell r="IQ27">
            <v>51.593492999999995</v>
          </cell>
          <cell r="IR27">
            <v>68.546610000000001</v>
          </cell>
          <cell r="IS27">
            <v>20.796923</v>
          </cell>
          <cell r="IT27">
            <v>16.849529</v>
          </cell>
          <cell r="IU27">
            <v>49.80609299999999</v>
          </cell>
          <cell r="IV27">
            <v>162.03068400000001</v>
          </cell>
          <cell r="IW27">
            <v>305.59455000000003</v>
          </cell>
          <cell r="IX27">
            <v>93.042189000000008</v>
          </cell>
          <cell r="IY27">
            <v>144.00914200000005</v>
          </cell>
          <cell r="IZ27">
            <v>44.720845000000011</v>
          </cell>
          <cell r="JA27">
            <v>18.419236000000001</v>
          </cell>
          <cell r="JB27">
            <v>71.709463</v>
          </cell>
          <cell r="JC27">
            <v>84.090062999999986</v>
          </cell>
          <cell r="JD27">
            <v>38.914684000000001</v>
          </cell>
          <cell r="JE27">
            <v>27.125717999999999</v>
          </cell>
          <cell r="JF27">
            <v>0</v>
          </cell>
          <cell r="JG27">
            <v>0</v>
          </cell>
          <cell r="JH27">
            <v>0.93272299999999997</v>
          </cell>
          <cell r="JI27">
            <v>21.870273999999998</v>
          </cell>
          <cell r="JJ27">
            <v>71.528337999999991</v>
          </cell>
          <cell r="JK27">
            <v>11.941910000000004</v>
          </cell>
          <cell r="JL27">
            <v>1.3063020000000001</v>
          </cell>
          <cell r="JM27">
            <v>0</v>
          </cell>
          <cell r="JN27">
            <v>1.3329869999999999</v>
          </cell>
          <cell r="JO27">
            <v>0</v>
          </cell>
          <cell r="JP27">
            <v>1.9558769999999999</v>
          </cell>
          <cell r="JQ27">
            <v>0</v>
          </cell>
          <cell r="JR27">
            <v>0</v>
          </cell>
          <cell r="JS27">
            <v>0</v>
          </cell>
          <cell r="JT27">
            <v>0</v>
          </cell>
          <cell r="JU27">
            <v>8.1118190000000006</v>
          </cell>
          <cell r="JV27">
            <v>49.535984999999982</v>
          </cell>
          <cell r="JW27">
            <v>22.868021000000006</v>
          </cell>
          <cell r="JX27">
            <v>7.3731360000000006</v>
          </cell>
          <cell r="JY27">
            <v>0.13119</v>
          </cell>
          <cell r="JZ27">
            <v>2.6884279999999996</v>
          </cell>
          <cell r="KA27">
            <v>0</v>
          </cell>
          <cell r="KB27">
            <v>0</v>
          </cell>
          <cell r="KC27">
            <v>0</v>
          </cell>
          <cell r="KD27">
            <v>0.464895</v>
          </cell>
          <cell r="KE27">
            <v>0</v>
          </cell>
          <cell r="KF27">
            <v>0.76955600000000002</v>
          </cell>
          <cell r="KG27">
            <v>5.7571159999999999</v>
          </cell>
          <cell r="KH27">
            <v>8.6159730000000003</v>
          </cell>
          <cell r="KI27">
            <v>2.1354690000000001</v>
          </cell>
          <cell r="KJ27">
            <v>4.0143789999999999</v>
          </cell>
          <cell r="KK27">
            <v>0</v>
          </cell>
          <cell r="KL27">
            <v>0</v>
          </cell>
          <cell r="KM27">
            <v>0</v>
          </cell>
          <cell r="KN27">
            <v>0</v>
          </cell>
          <cell r="KO27">
            <v>0</v>
          </cell>
          <cell r="KP27">
            <v>0</v>
          </cell>
          <cell r="KQ27">
            <v>0</v>
          </cell>
          <cell r="KR27">
            <v>0</v>
          </cell>
          <cell r="KS27">
            <v>21.375185999999996</v>
          </cell>
          <cell r="KT27">
            <v>15.009099999999998</v>
          </cell>
          <cell r="KU27">
            <v>19.910000999999998</v>
          </cell>
          <cell r="KV27">
            <v>1.9383980000000001</v>
          </cell>
          <cell r="KW27">
            <v>0</v>
          </cell>
          <cell r="KX27">
            <v>2.308227</v>
          </cell>
          <cell r="KY27">
            <v>0.197129</v>
          </cell>
          <cell r="KZ27">
            <v>0</v>
          </cell>
          <cell r="LA27">
            <v>0</v>
          </cell>
          <cell r="LB27">
            <v>0</v>
          </cell>
          <cell r="LC27">
            <v>0</v>
          </cell>
          <cell r="LD27">
            <v>0</v>
          </cell>
          <cell r="LE27">
            <v>20.737224999999999</v>
          </cell>
          <cell r="LF27">
            <v>7.0545350000000004</v>
          </cell>
          <cell r="LG27">
            <v>2.3573930000000005</v>
          </cell>
          <cell r="LH27">
            <v>0</v>
          </cell>
          <cell r="LI27">
            <v>0</v>
          </cell>
          <cell r="LJ27">
            <v>0</v>
          </cell>
          <cell r="LK27">
            <v>0</v>
          </cell>
          <cell r="LL27">
            <v>0</v>
          </cell>
          <cell r="LM27">
            <v>0</v>
          </cell>
          <cell r="NV27">
            <v>3499.4075140000023</v>
          </cell>
          <cell r="NW27">
            <v>2304.5274659999995</v>
          </cell>
          <cell r="NX27">
            <v>1754.3917519999995</v>
          </cell>
          <cell r="NY27">
            <v>2093.4106900000006</v>
          </cell>
          <cell r="NZ27">
            <v>1259.348383999999</v>
          </cell>
          <cell r="OA27">
            <v>976.04818899999918</v>
          </cell>
          <cell r="OB27">
            <v>1182.915395</v>
          </cell>
          <cell r="OC27">
            <v>1042.3470190000007</v>
          </cell>
          <cell r="OD27">
            <v>1557.9624669999994</v>
          </cell>
          <cell r="OE27">
            <v>1770.1322700000019</v>
          </cell>
          <cell r="OF27">
            <v>2906.1004169999978</v>
          </cell>
          <cell r="OG27">
            <v>3260.1272759999993</v>
          </cell>
          <cell r="OH27">
            <v>3746.1926669999957</v>
          </cell>
          <cell r="OI27">
            <v>2217.6912790000006</v>
          </cell>
          <cell r="OJ27">
            <v>1779.5111840000009</v>
          </cell>
          <cell r="OK27">
            <v>2209.0137109999996</v>
          </cell>
          <cell r="OL27">
            <v>1303.0667809999995</v>
          </cell>
          <cell r="OM27">
            <v>1146.6150419999994</v>
          </cell>
          <cell r="ON27">
            <v>1221.9143640000002</v>
          </cell>
          <cell r="OO27">
            <v>1188.1130200000007</v>
          </cell>
          <cell r="OP27">
            <v>1746.1859719999993</v>
          </cell>
          <cell r="OQ27">
            <v>2055.8168699999987</v>
          </cell>
          <cell r="OR27">
            <v>3545.3376879999996</v>
          </cell>
          <cell r="OS27">
            <v>3287.5758110000024</v>
          </cell>
          <cell r="OT27">
            <v>3653.0998210000034</v>
          </cell>
          <cell r="OU27">
            <v>2186.1917230000017</v>
          </cell>
          <cell r="OV27">
            <v>2224.1200489999974</v>
          </cell>
          <cell r="OW27">
            <v>2434.914888000003</v>
          </cell>
          <cell r="OX27">
            <v>1324.6378889999978</v>
          </cell>
          <cell r="OY27">
            <v>1216.8845729999994</v>
          </cell>
          <cell r="OZ27">
            <v>887.71404400000029</v>
          </cell>
          <cell r="PA27">
            <v>1134.688474999999</v>
          </cell>
          <cell r="PB27">
            <v>1818.6708700000017</v>
          </cell>
          <cell r="PC27">
            <v>2133.9800800000012</v>
          </cell>
          <cell r="PD27">
            <v>3759.7792669999981</v>
          </cell>
          <cell r="PE27">
            <v>3487.4521280000008</v>
          </cell>
          <cell r="PF27">
            <v>3764.1781820000033</v>
          </cell>
          <cell r="PG27">
            <v>2421.0370419999999</v>
          </cell>
          <cell r="PH27">
            <v>2452.6169919999993</v>
          </cell>
          <cell r="PI27">
            <v>2248.7251419999993</v>
          </cell>
          <cell r="PJ27">
            <v>1250.5325660000017</v>
          </cell>
          <cell r="PK27">
            <v>1041.4166100000002</v>
          </cell>
          <cell r="PL27">
            <v>1123.7456469999997</v>
          </cell>
          <cell r="PM27">
            <v>1178.4649759999993</v>
          </cell>
          <cell r="PN27">
            <v>1901.829773999998</v>
          </cell>
          <cell r="PO27">
            <v>2264.2788099999998</v>
          </cell>
          <cell r="PP27">
            <v>3678.7855920000002</v>
          </cell>
          <cell r="PQ27">
            <v>3502.4743570000028</v>
          </cell>
          <cell r="PR27">
            <v>3695.4556359999988</v>
          </cell>
          <cell r="PS27">
            <v>2673.894185000001</v>
          </cell>
          <cell r="PT27">
            <v>2698.9256419999983</v>
          </cell>
          <cell r="PU27">
            <v>2612.5510900000008</v>
          </cell>
          <cell r="PV27">
            <v>1393.2058940000024</v>
          </cell>
          <cell r="PW27">
            <v>1128.2859779999999</v>
          </cell>
          <cell r="PX27">
            <v>1157.5264000000006</v>
          </cell>
          <cell r="PY27">
            <v>1117.1999980000001</v>
          </cell>
          <cell r="PZ27">
            <v>1778.5950310000007</v>
          </cell>
          <cell r="QA27">
            <v>2194.9066539999985</v>
          </cell>
          <cell r="QB27">
            <v>3675.6124759999984</v>
          </cell>
          <cell r="QC27">
            <v>3341.4817210000001</v>
          </cell>
          <cell r="QD27">
            <v>3751.6394910000017</v>
          </cell>
          <cell r="QE27">
            <v>2203.7025889999986</v>
          </cell>
          <cell r="QF27">
            <v>2151.703937000002</v>
          </cell>
          <cell r="QG27">
            <v>2587.3489719999998</v>
          </cell>
          <cell r="QH27">
            <v>1532.1912740000007</v>
          </cell>
          <cell r="QI27">
            <v>1374.7199199999995</v>
          </cell>
          <cell r="QJ27">
            <v>1199.2701649999999</v>
          </cell>
          <cell r="QK27">
            <v>1245.5910579999982</v>
          </cell>
          <cell r="QL27">
            <v>1832.2243300000009</v>
          </cell>
          <cell r="QM27">
            <v>2296.402266000001</v>
          </cell>
          <cell r="QN27">
            <v>3611.3267290000003</v>
          </cell>
          <cell r="QO27">
            <v>3272.8747059999987</v>
          </cell>
          <cell r="QP27">
            <v>3095.8390419999996</v>
          </cell>
          <cell r="QQ27">
            <v>1554.6478779999998</v>
          </cell>
          <cell r="QR27">
            <v>1512.7752959999998</v>
          </cell>
          <cell r="QS27">
            <v>1736.088377</v>
          </cell>
          <cell r="QT27">
            <v>1274.9476520000007</v>
          </cell>
          <cell r="QU27">
            <v>971.95122199999969</v>
          </cell>
          <cell r="QV27">
            <v>778.69232400000055</v>
          </cell>
          <cell r="QW27">
            <v>965.7087019999999</v>
          </cell>
          <cell r="QX27">
            <v>1304.0069469999999</v>
          </cell>
          <cell r="QY27">
            <v>1443.2057089999998</v>
          </cell>
          <cell r="QZ27">
            <v>2562.3352489999997</v>
          </cell>
          <cell r="RA27">
            <v>3267.3393980000001</v>
          </cell>
          <cell r="RB27">
            <v>3465.8968080000013</v>
          </cell>
          <cell r="RC27">
            <v>1481.4632629999996</v>
          </cell>
          <cell r="RD27">
            <v>1400.5666540000002</v>
          </cell>
          <cell r="RE27">
            <v>1920.7901529999999</v>
          </cell>
          <cell r="RF27">
            <v>1186.3343859999986</v>
          </cell>
          <cell r="RG27">
            <v>1196.3632280000002</v>
          </cell>
          <cell r="RH27">
            <v>862.55255399999987</v>
          </cell>
          <cell r="RI27">
            <v>910.33659500000067</v>
          </cell>
          <cell r="RJ27">
            <v>1515.4396469999992</v>
          </cell>
          <cell r="RK27">
            <v>1597.8595370000003</v>
          </cell>
          <cell r="RL27">
            <v>2784.4416669999991</v>
          </cell>
          <cell r="RM27">
            <v>3381.4955680000021</v>
          </cell>
          <cell r="RN27">
            <v>3398.7491669999945</v>
          </cell>
          <cell r="RO27">
            <v>1991.9314510000004</v>
          </cell>
          <cell r="RP27">
            <v>1547.5630929999988</v>
          </cell>
          <cell r="RQ27">
            <v>2052.9469410000002</v>
          </cell>
          <cell r="RR27">
            <v>1271.7671840000003</v>
          </cell>
          <cell r="RS27">
            <v>1180.9934279999998</v>
          </cell>
          <cell r="RT27">
            <v>757.83710400000018</v>
          </cell>
          <cell r="RU27">
            <v>848.68643599999996</v>
          </cell>
          <cell r="RV27">
            <v>1228.0846739999997</v>
          </cell>
          <cell r="RW27">
            <v>1287.6801729999988</v>
          </cell>
          <cell r="RX27">
            <v>2177.08662</v>
          </cell>
          <cell r="RY27">
            <v>2798.1546090000011</v>
          </cell>
          <cell r="RZ27">
            <v>2855.1250350000009</v>
          </cell>
          <cell r="SA27">
            <v>1273.7107999999998</v>
          </cell>
          <cell r="SB27">
            <v>1683.7200659999999</v>
          </cell>
          <cell r="SC27">
            <v>1493.7937679999995</v>
          </cell>
          <cell r="SD27">
            <v>970.47898299999906</v>
          </cell>
          <cell r="SE27">
            <v>907.43375099999957</v>
          </cell>
          <cell r="SF27">
            <v>880.5645399999994</v>
          </cell>
          <cell r="SG27">
            <v>849.38688600000023</v>
          </cell>
          <cell r="SH27">
            <v>1234.9218060000003</v>
          </cell>
          <cell r="SI27">
            <v>1250.2430919999988</v>
          </cell>
          <cell r="SJ27">
            <v>2100.9689209999997</v>
          </cell>
          <cell r="SK27">
            <v>2460.6787640000002</v>
          </cell>
          <cell r="SL27">
            <v>2961.5061380000006</v>
          </cell>
          <cell r="SM27">
            <v>1323.2787100000005</v>
          </cell>
          <cell r="SN27">
            <v>1450.1264809999993</v>
          </cell>
          <cell r="SO27">
            <v>1487.2337370000005</v>
          </cell>
          <cell r="SP27">
            <v>898.8151969999999</v>
          </cell>
          <cell r="SQ27">
            <v>743.91769700000077</v>
          </cell>
          <cell r="SR27">
            <v>821.18282500000078</v>
          </cell>
          <cell r="SS27">
            <v>799.92332800000077</v>
          </cell>
          <cell r="ST27">
            <v>1234.531101999999</v>
          </cell>
          <cell r="SU27">
            <v>1291.8917799999999</v>
          </cell>
          <cell r="SV27">
            <v>2452.4245190000001</v>
          </cell>
          <cell r="SW27">
            <v>2064.6556959999998</v>
          </cell>
          <cell r="SX27">
            <v>2839.8497949999983</v>
          </cell>
          <cell r="SY27">
            <v>1334.0436640000007</v>
          </cell>
          <cell r="SZ27">
            <v>1526.2340789999998</v>
          </cell>
          <cell r="TA27">
            <v>1373.262807000001</v>
          </cell>
          <cell r="TB27">
            <v>937.44282500000008</v>
          </cell>
          <cell r="TC27">
            <v>764.36456700000053</v>
          </cell>
          <cell r="TD27">
            <v>820.71652999999969</v>
          </cell>
          <cell r="TE27">
            <v>881.36870600000111</v>
          </cell>
          <cell r="TF27">
            <v>1329.5973630000008</v>
          </cell>
          <cell r="TG27">
            <v>1366.4410449999996</v>
          </cell>
          <cell r="TH27">
            <v>2102.846286</v>
          </cell>
          <cell r="TI27">
            <v>2083.6690400000007</v>
          </cell>
          <cell r="TJ27">
            <v>2795.0875979999983</v>
          </cell>
          <cell r="TK27">
            <v>1634.7453310000001</v>
          </cell>
          <cell r="TL27">
            <v>1338.467630000001</v>
          </cell>
          <cell r="TM27">
            <v>1516.3172670000004</v>
          </cell>
          <cell r="TN27">
            <v>881.6659810000001</v>
          </cell>
          <cell r="TO27">
            <v>747.20622999999978</v>
          </cell>
          <cell r="TP27">
            <v>762.28432299999986</v>
          </cell>
          <cell r="TQ27">
            <v>811.49729600000046</v>
          </cell>
          <cell r="TR27">
            <v>1257.0763360000001</v>
          </cell>
          <cell r="TS27">
            <v>1251.5411710000008</v>
          </cell>
          <cell r="TT27">
            <v>2052.8364899999997</v>
          </cell>
          <cell r="TU27">
            <v>1905.6313550000004</v>
          </cell>
          <cell r="TV27">
            <v>2184.8555749999996</v>
          </cell>
          <cell r="TW27">
            <v>679.70529100000022</v>
          </cell>
          <cell r="TX27">
            <v>1137.9666260000004</v>
          </cell>
          <cell r="TY27">
            <v>1128.5694999999996</v>
          </cell>
          <cell r="TZ27">
            <v>649.76102300000002</v>
          </cell>
          <cell r="UA27">
            <v>620.99031100000002</v>
          </cell>
          <cell r="UB27">
            <v>723.33415100000002</v>
          </cell>
          <cell r="UC27">
            <v>602.90412399999968</v>
          </cell>
          <cell r="UD27">
            <v>806.34464600000047</v>
          </cell>
          <cell r="UE27">
            <v>1106.391936</v>
          </cell>
          <cell r="UF27">
            <v>1499.2372440000008</v>
          </cell>
          <cell r="UG27">
            <v>1017.721732</v>
          </cell>
          <cell r="UH27">
            <v>2164.0280189999994</v>
          </cell>
          <cell r="UI27">
            <v>670.15646099999981</v>
          </cell>
          <cell r="UJ27">
            <v>1064.0220580000005</v>
          </cell>
          <cell r="UK27">
            <v>1056.8386609999998</v>
          </cell>
          <cell r="UL27">
            <v>629.60988199999974</v>
          </cell>
          <cell r="UM27">
            <v>660.0645310000009</v>
          </cell>
          <cell r="UN27">
            <v>571.49962700000015</v>
          </cell>
          <cell r="UO27">
            <v>535.26043200000004</v>
          </cell>
          <cell r="UP27">
            <v>727.44638500000019</v>
          </cell>
          <cell r="UQ27">
            <v>962.15618000000086</v>
          </cell>
          <cell r="UR27">
            <v>1151.3813709999995</v>
          </cell>
          <cell r="US27">
            <v>867.64216100000021</v>
          </cell>
          <cell r="UT27">
            <v>2045.6350839999996</v>
          </cell>
          <cell r="UU27">
            <v>785.87616900000012</v>
          </cell>
          <cell r="UV27">
            <v>1092.3697979999997</v>
          </cell>
          <cell r="UW27">
            <v>1082.4664930000008</v>
          </cell>
          <cell r="UX27">
            <v>723.46188299999994</v>
          </cell>
          <cell r="UY27">
            <v>602.90764100000069</v>
          </cell>
          <cell r="UZ27">
            <v>618.28484500000013</v>
          </cell>
          <cell r="VA27">
            <v>498.29831200000035</v>
          </cell>
          <cell r="VB27">
            <v>774.39495799999986</v>
          </cell>
          <cell r="VC27">
            <v>944.82870900000034</v>
          </cell>
          <cell r="VD27">
            <v>1090.3714319999999</v>
          </cell>
          <cell r="VE27">
            <v>754.95254699999987</v>
          </cell>
          <cell r="VF27">
            <v>1866.7648550000013</v>
          </cell>
          <cell r="VG27">
            <v>931.3837880000001</v>
          </cell>
          <cell r="VH27">
            <v>998.00598200000059</v>
          </cell>
          <cell r="VI27">
            <v>1106.1293089999999</v>
          </cell>
          <cell r="VJ27">
            <v>593.58111300000019</v>
          </cell>
          <cell r="VK27">
            <v>556.01260599999978</v>
          </cell>
          <cell r="VL27">
            <v>750.9180750000005</v>
          </cell>
          <cell r="VM27">
            <v>564.44246999999996</v>
          </cell>
          <cell r="VN27">
            <v>596.02870100000018</v>
          </cell>
          <cell r="VO27">
            <v>923.88031899999987</v>
          </cell>
          <cell r="VP27">
            <v>951.63836199999969</v>
          </cell>
          <cell r="VQ27">
            <v>745.98974399999975</v>
          </cell>
          <cell r="VR27">
            <v>1651.1984400000001</v>
          </cell>
          <cell r="VS27">
            <v>451.99157199999991</v>
          </cell>
          <cell r="VT27">
            <v>831.71637800000008</v>
          </cell>
          <cell r="VU27">
            <v>896.79776200000015</v>
          </cell>
          <cell r="VV27">
            <v>560.53277400000024</v>
          </cell>
          <cell r="VW27">
            <v>473.59927199999993</v>
          </cell>
          <cell r="VX27">
            <v>570.89496800000006</v>
          </cell>
          <cell r="VY27">
            <v>395.43756199999962</v>
          </cell>
          <cell r="VZ27">
            <v>711.81582500000013</v>
          </cell>
          <cell r="WA27">
            <v>672.03889500000014</v>
          </cell>
          <cell r="WB27">
            <v>1060.6427559999997</v>
          </cell>
          <cell r="WC27">
            <v>577.43815399999994</v>
          </cell>
          <cell r="WD27">
            <v>1738.5535119999995</v>
          </cell>
          <cell r="WE27">
            <v>500.18696</v>
          </cell>
          <cell r="WF27">
            <v>1057.6234929999991</v>
          </cell>
          <cell r="WG27">
            <v>1009.1950219999999</v>
          </cell>
          <cell r="WH27">
            <v>565.78395199999977</v>
          </cell>
          <cell r="WI27">
            <v>342.08265299999994</v>
          </cell>
          <cell r="WJ27">
            <v>503.9052499999998</v>
          </cell>
          <cell r="WK27">
            <v>364.46162400000003</v>
          </cell>
          <cell r="WL27">
            <v>608.39682900000025</v>
          </cell>
          <cell r="WM27">
            <v>897.26917900000035</v>
          </cell>
          <cell r="WN27">
            <v>970.84290599999986</v>
          </cell>
          <cell r="WO27">
            <v>587.49071300000014</v>
          </cell>
          <cell r="WP27">
            <v>1671.6252740000009</v>
          </cell>
          <cell r="WQ27">
            <v>437.13066099999992</v>
          </cell>
          <cell r="WR27">
            <v>1097.1019669999996</v>
          </cell>
          <cell r="WS27">
            <v>1008.3540170000006</v>
          </cell>
          <cell r="WT27">
            <v>517.92322000000013</v>
          </cell>
          <cell r="WU27">
            <v>492.23757499999965</v>
          </cell>
          <cell r="WV27">
            <v>567.373243</v>
          </cell>
          <cell r="WW27">
            <v>417.02959299999975</v>
          </cell>
          <cell r="WX27">
            <v>651.62699600000042</v>
          </cell>
          <cell r="WY27">
            <v>808.89836300000024</v>
          </cell>
          <cell r="WZ27">
            <v>795.94965400000001</v>
          </cell>
          <cell r="XA27">
            <v>563.38020600000004</v>
          </cell>
          <cell r="XB27">
            <v>96.038460999999984</v>
          </cell>
          <cell r="XC27">
            <v>45.208238000000001</v>
          </cell>
          <cell r="XD27">
            <v>89.633817999999962</v>
          </cell>
          <cell r="XE27">
            <v>242.63938599999994</v>
          </cell>
          <cell r="XF27">
            <v>150.41941199999997</v>
          </cell>
          <cell r="XG27">
            <v>50.047768000000019</v>
          </cell>
          <cell r="XH27">
            <v>86.985506000000015</v>
          </cell>
          <cell r="XI27">
            <v>22.388060000000003</v>
          </cell>
          <cell r="XJ27">
            <v>59.183526000000015</v>
          </cell>
          <cell r="XK27">
            <v>83.410848999999985</v>
          </cell>
          <cell r="XL27">
            <v>162.34839800000003</v>
          </cell>
          <cell r="XM27">
            <v>77.953703000000019</v>
          </cell>
          <cell r="XN27">
            <v>94.47600700000001</v>
          </cell>
          <cell r="XO27">
            <v>69.751030999999998</v>
          </cell>
          <cell r="XP27">
            <v>106.86481700000002</v>
          </cell>
          <cell r="XQ27">
            <v>336.18081299999994</v>
          </cell>
          <cell r="XR27">
            <v>132.04898800000001</v>
          </cell>
          <cell r="XS27">
            <v>113.68157000000002</v>
          </cell>
          <cell r="XT27">
            <v>124.10057800000004</v>
          </cell>
          <cell r="XU27">
            <v>51.669246000000015</v>
          </cell>
          <cell r="XV27">
            <v>75.659291999999994</v>
          </cell>
          <cell r="XW27">
            <v>81.573191000000008</v>
          </cell>
          <cell r="XX27">
            <v>165.42512399999998</v>
          </cell>
          <cell r="XY27">
            <v>85.442491999999987</v>
          </cell>
          <cell r="XZ27">
            <v>104.01936699999999</v>
          </cell>
          <cell r="YA27">
            <v>51.790265999999995</v>
          </cell>
          <cell r="YB27">
            <v>130.66554199999999</v>
          </cell>
          <cell r="YC27">
            <v>312.32580599999994</v>
          </cell>
          <cell r="YD27">
            <v>105.10467799999998</v>
          </cell>
          <cell r="YE27">
            <v>67.76771500000001</v>
          </cell>
          <cell r="YF27">
            <v>100.92619399999998</v>
          </cell>
          <cell r="YG27">
            <v>47.400970000000015</v>
          </cell>
          <cell r="YH27">
            <v>41.701286000000003</v>
          </cell>
          <cell r="YI27">
            <v>66.65323699999999</v>
          </cell>
          <cell r="YJ27">
            <v>102.413509</v>
          </cell>
          <cell r="YK27">
            <v>35.806286</v>
          </cell>
          <cell r="YL27">
            <v>57.179094000000006</v>
          </cell>
          <cell r="YM27">
            <v>36.455290999999995</v>
          </cell>
          <cell r="YN27">
            <v>89.741964999999993</v>
          </cell>
          <cell r="YO27">
            <v>220.37654400000008</v>
          </cell>
          <cell r="YP27">
            <v>92.256075000000038</v>
          </cell>
          <cell r="YQ27">
            <v>81.307646999999974</v>
          </cell>
          <cell r="YR27">
            <v>60.963301000000001</v>
          </cell>
          <cell r="YS27">
            <v>14.720978000000002</v>
          </cell>
          <cell r="YT27">
            <v>58.031966999999995</v>
          </cell>
          <cell r="YU27">
            <v>57.495130000000017</v>
          </cell>
          <cell r="YV27">
            <v>68.475671000000006</v>
          </cell>
          <cell r="YW27">
            <v>17.520011000000004</v>
          </cell>
          <cell r="YX27">
            <v>31.417312000000003</v>
          </cell>
          <cell r="YY27">
            <v>50.021293000000007</v>
          </cell>
          <cell r="YZ27">
            <v>80.24972200000002</v>
          </cell>
          <cell r="ZA27">
            <v>222.3293339999999</v>
          </cell>
          <cell r="ZB27">
            <v>87.902002999999979</v>
          </cell>
          <cell r="ZC27">
            <v>42.847225999999992</v>
          </cell>
          <cell r="ZD27">
            <v>32.647255000000008</v>
          </cell>
          <cell r="ZE27">
            <v>12.077847999999999</v>
          </cell>
          <cell r="ZF27">
            <v>26.678317000000003</v>
          </cell>
          <cell r="ZG27">
            <v>38.625320999999992</v>
          </cell>
          <cell r="ZH27">
            <v>16.902355999999997</v>
          </cell>
          <cell r="ZI27">
            <v>19.904758000000001</v>
          </cell>
        </row>
        <row r="37">
          <cell r="Z37">
            <v>148031.45350275683</v>
          </cell>
          <cell r="AA37">
            <v>104971.56583652283</v>
          </cell>
          <cell r="AB37">
            <v>90223.233944194173</v>
          </cell>
          <cell r="AC37">
            <v>78710.084534217414</v>
          </cell>
          <cell r="AD37">
            <v>39810.552481700775</v>
          </cell>
          <cell r="AE37">
            <v>59740.114457400006</v>
          </cell>
          <cell r="AF37">
            <v>44350.375024946661</v>
          </cell>
          <cell r="AG37">
            <v>48443.082486535386</v>
          </cell>
          <cell r="AH37">
            <v>47190.426079758407</v>
          </cell>
          <cell r="AI37">
            <v>76328.909791712504</v>
          </cell>
          <cell r="AJ37">
            <v>105456.41406362005</v>
          </cell>
          <cell r="AK37">
            <v>153088.39631191632</v>
          </cell>
          <cell r="AL37">
            <v>168214.51645305968</v>
          </cell>
          <cell r="AM37">
            <v>109338.53598568008</v>
          </cell>
          <cell r="AN37">
            <v>91837.24688695051</v>
          </cell>
          <cell r="AO37">
            <v>74235.581276250086</v>
          </cell>
          <cell r="AP37">
            <v>38265.330537043112</v>
          </cell>
          <cell r="AQ37">
            <v>58969.340017256989</v>
          </cell>
          <cell r="AR37">
            <v>57986.182820255679</v>
          </cell>
          <cell r="AS37">
            <v>60845.019859881853</v>
          </cell>
          <cell r="AT37">
            <v>61464.996894080017</v>
          </cell>
          <cell r="AU37">
            <v>87805.771855762825</v>
          </cell>
          <cell r="AV37">
            <v>120460.70897855992</v>
          </cell>
          <cell r="AW37">
            <v>176302.98631458281</v>
          </cell>
          <cell r="AX37">
            <v>190147.78602519349</v>
          </cell>
          <cell r="AY37">
            <v>129953.26275772064</v>
          </cell>
          <cell r="AZ37">
            <v>101058.99382953289</v>
          </cell>
          <cell r="BA37">
            <v>86033.226616749191</v>
          </cell>
          <cell r="BB37">
            <v>44030.565534623784</v>
          </cell>
          <cell r="BC37">
            <v>61063.195245831033</v>
          </cell>
          <cell r="BD37">
            <v>59075.69773118</v>
          </cell>
          <cell r="BE37">
            <v>64484.287513191921</v>
          </cell>
          <cell r="BF37">
            <v>59867.616178240052</v>
          </cell>
          <cell r="BG37">
            <v>97632.357150119889</v>
          </cell>
          <cell r="BH37">
            <v>130682.44562602951</v>
          </cell>
          <cell r="BI37">
            <v>180381.08486009255</v>
          </cell>
          <cell r="BJ37">
            <v>197008.51291183996</v>
          </cell>
          <cell r="BK37">
            <v>135556.84320973005</v>
          </cell>
          <cell r="BL37">
            <v>97628.558520231731</v>
          </cell>
          <cell r="BM37">
            <v>86654.486673584513</v>
          </cell>
          <cell r="BN37">
            <v>49142.484063338423</v>
          </cell>
          <cell r="BO37">
            <v>69399.266688456846</v>
          </cell>
          <cell r="BP37">
            <v>62583.722361502987</v>
          </cell>
          <cell r="BQ37">
            <v>71071.051165981029</v>
          </cell>
          <cell r="BR37">
            <v>70827.406105770453</v>
          </cell>
          <cell r="BS37">
            <v>97427.360962411447</v>
          </cell>
          <cell r="BT37">
            <v>130381.15176194007</v>
          </cell>
          <cell r="BU37">
            <v>186062.65743512442</v>
          </cell>
          <cell r="BV37">
            <v>204354.02962004</v>
          </cell>
          <cell r="BW37">
            <v>138319.60566977103</v>
          </cell>
          <cell r="BX37">
            <v>105383.74088620501</v>
          </cell>
          <cell r="BY37">
            <v>88583.104363463746</v>
          </cell>
          <cell r="BZ37">
            <v>51469.500675599731</v>
          </cell>
          <cell r="CA37">
            <v>71674.105982400011</v>
          </cell>
          <cell r="CB37">
            <v>71726.599221480443</v>
          </cell>
          <cell r="CC37">
            <v>76065.363796099526</v>
          </cell>
          <cell r="CD37">
            <v>77088.571709097087</v>
          </cell>
          <cell r="CE37">
            <v>107493.35786543471</v>
          </cell>
          <cell r="CF37">
            <v>140332.76367167401</v>
          </cell>
          <cell r="CG37">
            <v>210057.75143941492</v>
          </cell>
          <cell r="CH37">
            <v>213870.03229098767</v>
          </cell>
          <cell r="CI37">
            <v>152052.36118031695</v>
          </cell>
          <cell r="CJ37">
            <v>127871.74948199987</v>
          </cell>
          <cell r="CK37">
            <v>100958.09104817272</v>
          </cell>
          <cell r="CL37">
            <v>49683.140971303481</v>
          </cell>
          <cell r="CM37">
            <v>70215.443882927415</v>
          </cell>
          <cell r="CN37">
            <v>80443.328565941309</v>
          </cell>
          <cell r="CO37">
            <v>75711.840286936102</v>
          </cell>
          <cell r="CP37">
            <v>87011.266374181199</v>
          </cell>
          <cell r="CQ37">
            <v>99810.073385304451</v>
          </cell>
          <cell r="CR37">
            <v>151227.87811422013</v>
          </cell>
          <cell r="CS37">
            <v>230939.3478742752</v>
          </cell>
          <cell r="CT37">
            <v>311107.50421419082</v>
          </cell>
          <cell r="CU37">
            <v>227480.3724552131</v>
          </cell>
          <cell r="CV37">
            <v>204403.0326211006</v>
          </cell>
          <cell r="CW37">
            <v>191736.33256259986</v>
          </cell>
          <cell r="CX37">
            <v>99382.49224867727</v>
          </cell>
          <cell r="CY37">
            <v>128405.85262624123</v>
          </cell>
          <cell r="CZ37">
            <v>101830.7266406283</v>
          </cell>
          <cell r="DA37">
            <v>108434.0941728703</v>
          </cell>
          <cell r="DB37">
            <v>128864.97449969985</v>
          </cell>
          <cell r="DC37">
            <v>180997.25094625194</v>
          </cell>
          <cell r="DD37">
            <v>239069.45648512023</v>
          </cell>
          <cell r="DE37">
            <v>316035.0862258058</v>
          </cell>
          <cell r="DF37">
            <v>330129.85700373026</v>
          </cell>
          <cell r="DG37">
            <v>243786.42746486361</v>
          </cell>
          <cell r="DH37">
            <v>216396.72951425173</v>
          </cell>
          <cell r="DI37">
            <v>194203.72839006913</v>
          </cell>
          <cell r="DJ37">
            <v>105262.93953149962</v>
          </cell>
          <cell r="DK37">
            <v>129505.60140620376</v>
          </cell>
          <cell r="DL37">
            <v>109209.89214306499</v>
          </cell>
          <cell r="DM37">
            <v>115991.64807015503</v>
          </cell>
          <cell r="DN37">
            <v>127949.23981861994</v>
          </cell>
          <cell r="DO37">
            <v>190739.31311448457</v>
          </cell>
          <cell r="DP37">
            <v>250839.81526714741</v>
          </cell>
          <cell r="DQ37">
            <v>308877.32575304131</v>
          </cell>
          <cell r="DR37">
            <v>341465.9796559352</v>
          </cell>
          <cell r="DS37">
            <v>252096.51657446983</v>
          </cell>
          <cell r="DT37">
            <v>209171.31187420033</v>
          </cell>
          <cell r="DU37">
            <v>205950.66884683006</v>
          </cell>
          <cell r="DV37">
            <v>115040.20531811111</v>
          </cell>
          <cell r="DW37">
            <v>135941.59266911686</v>
          </cell>
          <cell r="DX37">
            <v>132854.66339006007</v>
          </cell>
          <cell r="DY37">
            <v>132918.26736755928</v>
          </cell>
          <cell r="DZ37">
            <v>148877.48521425045</v>
          </cell>
          <cell r="EA37">
            <v>208817.77961997699</v>
          </cell>
          <cell r="EB37">
            <v>277904.25814885937</v>
          </cell>
          <cell r="EC37">
            <v>341419.52678917191</v>
          </cell>
          <cell r="ED37">
            <v>367482.83436429559</v>
          </cell>
          <cell r="EE37">
            <v>269377.62352700264</v>
          </cell>
          <cell r="EF37">
            <v>222416.08199372946</v>
          </cell>
          <cell r="EG37">
            <v>227085.22456401581</v>
          </cell>
          <cell r="EH37">
            <v>123908.73031336789</v>
          </cell>
          <cell r="EI37">
            <v>149980.90707862837</v>
          </cell>
          <cell r="EJ37">
            <v>132764.68919310454</v>
          </cell>
          <cell r="EK37">
            <v>136253.31746838053</v>
          </cell>
          <cell r="EL37">
            <v>148929.60546623508</v>
          </cell>
          <cell r="EM37">
            <v>233352.56529904806</v>
          </cell>
          <cell r="EN37">
            <v>276292.26415339747</v>
          </cell>
          <cell r="EO37">
            <v>371731.23077341996</v>
          </cell>
          <cell r="EP37">
            <v>381421.72683903587</v>
          </cell>
          <cell r="EQ37">
            <v>278116.05653936265</v>
          </cell>
          <cell r="ER37">
            <v>237892.72335091143</v>
          </cell>
          <cell r="ES37">
            <v>245566.84208615983</v>
          </cell>
          <cell r="ET37">
            <v>127878.8427082758</v>
          </cell>
          <cell r="EU37">
            <v>163895.03777555918</v>
          </cell>
          <cell r="EV37">
            <v>143167.48953817616</v>
          </cell>
          <cell r="EW37">
            <v>140913.24768929364</v>
          </cell>
          <cell r="EX37">
            <v>169051.54133976909</v>
          </cell>
          <cell r="EY37">
            <v>234113.88564591997</v>
          </cell>
          <cell r="EZ37">
            <v>291633.04632927303</v>
          </cell>
          <cell r="FA37">
            <v>380147.88798066729</v>
          </cell>
          <cell r="FB37">
            <v>388754.69302235323</v>
          </cell>
          <cell r="FC37">
            <v>290777.81561400497</v>
          </cell>
          <cell r="FD37">
            <v>255222.24287844947</v>
          </cell>
          <cell r="FE37">
            <v>248562.25242348693</v>
          </cell>
          <cell r="FF37">
            <v>124990.65319613426</v>
          </cell>
          <cell r="FG37">
            <v>158130.28085076986</v>
          </cell>
          <cell r="FH37">
            <v>148868.58432936299</v>
          </cell>
          <cell r="FI37">
            <v>143954.3930779958</v>
          </cell>
          <cell r="FJ37">
            <v>164332.67127969963</v>
          </cell>
          <cell r="FK37">
            <v>227130.5342574231</v>
          </cell>
          <cell r="FL37">
            <v>320702.6007185838</v>
          </cell>
          <cell r="FM37">
            <v>422592.94786951283</v>
          </cell>
          <cell r="FN37">
            <v>418649.92988555296</v>
          </cell>
          <cell r="FO37">
            <v>301330.85686411819</v>
          </cell>
          <cell r="FP37">
            <v>268799.7035816281</v>
          </cell>
          <cell r="FQ37">
            <v>244630.44863132806</v>
          </cell>
          <cell r="FR37">
            <v>145663.59656081325</v>
          </cell>
          <cell r="FS37">
            <v>178168.52961033516</v>
          </cell>
          <cell r="FT37">
            <v>153166.73027990366</v>
          </cell>
          <cell r="FU37">
            <v>157983.8052150516</v>
          </cell>
          <cell r="FV37">
            <v>178848.67463285997</v>
          </cell>
          <cell r="FW37">
            <v>239476.2624553114</v>
          </cell>
          <cell r="FX37">
            <v>342318.11393865495</v>
          </cell>
          <cell r="FY37">
            <v>417785.84866301413</v>
          </cell>
          <cell r="FZ37">
            <v>448920.70517402375</v>
          </cell>
          <cell r="GA37">
            <v>326827.84519915184</v>
          </cell>
          <cell r="GB37">
            <v>279000.88491659606</v>
          </cell>
          <cell r="GC37">
            <v>270561.26077650016</v>
          </cell>
          <cell r="GD37">
            <v>158507.46883660115</v>
          </cell>
          <cell r="GE37">
            <v>186606.54498937089</v>
          </cell>
          <cell r="GF37">
            <v>163572.76436339933</v>
          </cell>
          <cell r="GG37">
            <v>176962.12990764604</v>
          </cell>
          <cell r="GH37">
            <v>199960.67831410011</v>
          </cell>
          <cell r="GI37">
            <v>288591.7880563896</v>
          </cell>
          <cell r="GJ37">
            <v>364728.10915049742</v>
          </cell>
          <cell r="GK37">
            <v>443956.55344898603</v>
          </cell>
          <cell r="GL37">
            <v>471574.82454138726</v>
          </cell>
          <cell r="GM37">
            <v>340383.26705152605</v>
          </cell>
          <cell r="GN37">
            <v>297361.0667913268</v>
          </cell>
          <cell r="GO37">
            <v>293312.39296463988</v>
          </cell>
          <cell r="GP37">
            <v>157917.41519309129</v>
          </cell>
          <cell r="GQ37">
            <v>181707.07613900237</v>
          </cell>
          <cell r="GR37">
            <v>166802.19139019068</v>
          </cell>
          <cell r="GS37">
            <v>188738.08053543171</v>
          </cell>
          <cell r="GT37">
            <v>203177.02893051252</v>
          </cell>
          <cell r="GU37">
            <v>297550.91432805994</v>
          </cell>
          <cell r="GV37">
            <v>386528.75813192845</v>
          </cell>
          <cell r="GW37">
            <v>466927.587125519</v>
          </cell>
          <cell r="GX37">
            <v>491839.1552928497</v>
          </cell>
          <cell r="GY37">
            <v>361527.55180567288</v>
          </cell>
          <cell r="GZ37">
            <v>307489.10995841096</v>
          </cell>
          <cell r="HA37">
            <v>301974.7414615241</v>
          </cell>
          <cell r="HB37">
            <v>168440.3295088546</v>
          </cell>
          <cell r="HC37">
            <v>185317.28880668653</v>
          </cell>
          <cell r="HD37">
            <v>167404.07480668809</v>
          </cell>
          <cell r="HE37">
            <v>190233.49939250576</v>
          </cell>
          <cell r="HF37">
            <v>226150.26082833594</v>
          </cell>
          <cell r="HG37">
            <v>309771.67897746223</v>
          </cell>
          <cell r="HH37">
            <v>383633.81549108314</v>
          </cell>
          <cell r="HI37">
            <v>510691.67716837535</v>
          </cell>
          <cell r="HJ37">
            <v>514209.08626391296</v>
          </cell>
          <cell r="HK37">
            <v>356343.68980582431</v>
          </cell>
          <cell r="HL37">
            <v>332356.51080326177</v>
          </cell>
          <cell r="HM37">
            <v>321089.81893526309</v>
          </cell>
          <cell r="HN37">
            <v>172711.00281083188</v>
          </cell>
          <cell r="HO37">
            <v>200434.01874887937</v>
          </cell>
          <cell r="HP37">
            <v>191452.21870031612</v>
          </cell>
          <cell r="HQ37">
            <v>196632.60947880324</v>
          </cell>
          <cell r="HR37">
            <v>241266.98561736508</v>
          </cell>
          <cell r="HS37">
            <v>310517.23024386918</v>
          </cell>
          <cell r="HT37">
            <v>421549.89669007831</v>
          </cell>
          <cell r="HU37">
            <v>554200.35858838574</v>
          </cell>
          <cell r="HV37">
            <v>536838.74490675493</v>
          </cell>
          <cell r="HW37">
            <v>390488.6322411747</v>
          </cell>
          <cell r="HX37">
            <v>352642.27611711848</v>
          </cell>
          <cell r="HY37">
            <v>349545.41181574593</v>
          </cell>
          <cell r="HZ37">
            <v>177601.15237395174</v>
          </cell>
          <cell r="IA37">
            <v>221271.28292122396</v>
          </cell>
          <cell r="IB37">
            <v>187405.96865620915</v>
          </cell>
          <cell r="IC37">
            <v>215260.55052978997</v>
          </cell>
          <cell r="ID37">
            <v>257706.96069553384</v>
          </cell>
          <cell r="IE37">
            <v>329862.93853028136</v>
          </cell>
          <cell r="IF37">
            <v>440083.92894430808</v>
          </cell>
          <cell r="IG37">
            <v>571784.40789467527</v>
          </cell>
          <cell r="IH37">
            <v>562725.43537850806</v>
          </cell>
          <cell r="II37">
            <v>411411.00732714985</v>
          </cell>
          <cell r="IJ37">
            <v>356613.41163773282</v>
          </cell>
          <cell r="IK37">
            <v>340432.59345362557</v>
          </cell>
          <cell r="IL37">
            <v>197683.78861339859</v>
          </cell>
          <cell r="IM37">
            <v>238588.12784304738</v>
          </cell>
          <cell r="IN37">
            <v>199948.97114833671</v>
          </cell>
          <cell r="IO37">
            <v>224567.74496568085</v>
          </cell>
          <cell r="IP37">
            <v>262687.18677271181</v>
          </cell>
          <cell r="IQ37">
            <v>342993.28353431216</v>
          </cell>
          <cell r="IR37">
            <v>459313.86188490409</v>
          </cell>
          <cell r="IS37">
            <v>555992.97570346249</v>
          </cell>
          <cell r="IT37">
            <v>586538.17490386125</v>
          </cell>
          <cell r="IU37">
            <v>434927.43398384075</v>
          </cell>
          <cell r="IV37">
            <v>378451.32566479017</v>
          </cell>
          <cell r="IW37">
            <v>361361.22445162438</v>
          </cell>
          <cell r="IX37">
            <v>216612.08323851565</v>
          </cell>
          <cell r="IY37">
            <v>248272.88814330118</v>
          </cell>
          <cell r="IZ37">
            <v>215513.64089425211</v>
          </cell>
          <cell r="JA37">
            <v>239859.90898784655</v>
          </cell>
          <cell r="JB37">
            <v>262105.90420275653</v>
          </cell>
          <cell r="JC37">
            <v>377914.532701583</v>
          </cell>
          <cell r="JD37">
            <v>482355.47167160851</v>
          </cell>
          <cell r="JE37">
            <v>590602.21513406152</v>
          </cell>
          <cell r="JF37">
            <v>621188.96804742282</v>
          </cell>
          <cell r="JG37">
            <v>461347.10141959717</v>
          </cell>
          <cell r="JH37">
            <v>390642.98074732977</v>
          </cell>
          <cell r="JI37">
            <v>411837.96030185901</v>
          </cell>
          <cell r="JJ37">
            <v>219807.22004538274</v>
          </cell>
          <cell r="JK37">
            <v>252157.76481883414</v>
          </cell>
          <cell r="JL37">
            <v>222336.33313134938</v>
          </cell>
          <cell r="JM37">
            <v>248563.01712607019</v>
          </cell>
          <cell r="JN37">
            <v>314685.76327104669</v>
          </cell>
          <cell r="JO37">
            <v>401181.95644344419</v>
          </cell>
          <cell r="JP37">
            <v>493968.65655002912</v>
          </cell>
          <cell r="JQ37">
            <v>634149.29686227138</v>
          </cell>
          <cell r="JR37">
            <v>648026.78750590305</v>
          </cell>
          <cell r="JS37">
            <v>477773.30655339814</v>
          </cell>
          <cell r="JT37">
            <v>420464.72186452098</v>
          </cell>
          <cell r="JU37">
            <v>428573.70808843628</v>
          </cell>
          <cell r="JV37">
            <v>229162.89008287177</v>
          </cell>
          <cell r="JW37">
            <v>273122.78475169418</v>
          </cell>
          <cell r="JX37">
            <v>262808.70106476505</v>
          </cell>
          <cell r="JY37">
            <v>247918.76512003076</v>
          </cell>
          <cell r="JZ37">
            <v>312932.79796178127</v>
          </cell>
          <cell r="KA37">
            <v>414817.29492820113</v>
          </cell>
          <cell r="KB37">
            <v>513099.48444534495</v>
          </cell>
          <cell r="KC37">
            <v>680576.16780107003</v>
          </cell>
          <cell r="KD37">
            <v>652870.03468462755</v>
          </cell>
          <cell r="KE37">
            <v>496651.2591933356</v>
          </cell>
          <cell r="KF37">
            <v>443180.13476373244</v>
          </cell>
          <cell r="KG37">
            <v>453157.30018342659</v>
          </cell>
          <cell r="KH37">
            <v>244787.09774297991</v>
          </cell>
          <cell r="KI37">
            <v>292272.37606728956</v>
          </cell>
          <cell r="KJ37">
            <v>277591.6988217269</v>
          </cell>
          <cell r="KK37">
            <v>264939.91389230848</v>
          </cell>
          <cell r="KL37">
            <v>325793.67931783147</v>
          </cell>
          <cell r="KM37">
            <v>413017.11472621176</v>
          </cell>
          <cell r="KN37">
            <v>555287.31067743828</v>
          </cell>
          <cell r="KO37">
            <v>719839.02994398016</v>
          </cell>
          <cell r="KP37">
            <v>709080.49472437531</v>
          </cell>
          <cell r="KQ37">
            <v>506884.4292157513</v>
          </cell>
          <cell r="KR37">
            <v>467111.67907495424</v>
          </cell>
          <cell r="KS37">
            <v>475673.1141954998</v>
          </cell>
          <cell r="KT37">
            <v>251504.68909960854</v>
          </cell>
          <cell r="KU37">
            <v>309341.08536611352</v>
          </cell>
          <cell r="KV37">
            <v>260734.33185614951</v>
          </cell>
          <cell r="KW37">
            <v>275752.88068469835</v>
          </cell>
          <cell r="KX37">
            <v>327823.72915753251</v>
          </cell>
          <cell r="KY37">
            <v>431984.82768664608</v>
          </cell>
          <cell r="KZ37">
            <v>578891.99380275351</v>
          </cell>
          <cell r="LA37">
            <v>754100.35940771119</v>
          </cell>
          <cell r="LB37">
            <v>731870.16825364984</v>
          </cell>
          <cell r="LC37">
            <v>545073.8101239152</v>
          </cell>
          <cell r="LD37">
            <v>490410.10856800125</v>
          </cell>
          <cell r="LE37">
            <v>480561.96589924122</v>
          </cell>
          <cell r="LF37">
            <v>263788.14236186637</v>
          </cell>
          <cell r="LG37">
            <v>325154.98113087501</v>
          </cell>
          <cell r="LH37">
            <v>272965.33018304897</v>
          </cell>
          <cell r="LI37">
            <v>299654.52045044897</v>
          </cell>
          <cell r="LJ37">
            <v>342841.91496206971</v>
          </cell>
          <cell r="LK37">
            <v>470190.47915790707</v>
          </cell>
          <cell r="LL37">
            <v>610305.44282373157</v>
          </cell>
          <cell r="LM37">
            <v>739410.11544157937</v>
          </cell>
          <cell r="NV37">
            <v>44813.794522208234</v>
          </cell>
          <cell r="NW37">
            <v>36643.728019765498</v>
          </cell>
          <cell r="NX37">
            <v>32298.99441056564</v>
          </cell>
          <cell r="NY37">
            <v>25484.956096073394</v>
          </cell>
          <cell r="NZ37">
            <v>10614.800689317663</v>
          </cell>
          <cell r="OA37">
            <v>14315.880936917765</v>
          </cell>
          <cell r="OB37">
            <v>18603.55306112226</v>
          </cell>
          <cell r="OC37">
            <v>11568.897192010019</v>
          </cell>
          <cell r="OD37">
            <v>16697.695401718542</v>
          </cell>
          <cell r="OE37">
            <v>26223.308315892747</v>
          </cell>
          <cell r="OF37">
            <v>41834.331674737696</v>
          </cell>
          <cell r="OG37">
            <v>50450.06729375857</v>
          </cell>
          <cell r="OH37">
            <v>35659.237547496057</v>
          </cell>
          <cell r="OI37">
            <v>39032.923465675136</v>
          </cell>
          <cell r="OJ37">
            <v>32590.01983670867</v>
          </cell>
          <cell r="OK37">
            <v>29833.233633564458</v>
          </cell>
          <cell r="OL37">
            <v>9089.7996736767527</v>
          </cell>
          <cell r="OM37">
            <v>11729.262398414045</v>
          </cell>
          <cell r="ON37">
            <v>15289.044393040822</v>
          </cell>
          <cell r="OO37">
            <v>10979.145862254578</v>
          </cell>
          <cell r="OP37">
            <v>14272.979404632231</v>
          </cell>
          <cell r="OQ37">
            <v>21729.74313493579</v>
          </cell>
          <cell r="OR37">
            <v>31950.407694487192</v>
          </cell>
          <cell r="OS37">
            <v>67058.178098633522</v>
          </cell>
          <cell r="OT37">
            <v>43457.581685969933</v>
          </cell>
          <cell r="OU37">
            <v>44046.926184279371</v>
          </cell>
          <cell r="OV37">
            <v>29386.366098891165</v>
          </cell>
          <cell r="OW37">
            <v>27145.307894082176</v>
          </cell>
          <cell r="OX37">
            <v>7890.1754900378382</v>
          </cell>
          <cell r="OY37">
            <v>11949.449599315518</v>
          </cell>
          <cell r="OZ37">
            <v>16976.92737098267</v>
          </cell>
          <cell r="PA37">
            <v>8180.2381933830857</v>
          </cell>
          <cell r="PB37">
            <v>14784.557193976936</v>
          </cell>
          <cell r="PC37">
            <v>16239.962146329099</v>
          </cell>
          <cell r="PD37">
            <v>30743.118673673929</v>
          </cell>
          <cell r="PE37">
            <v>68990.40030279482</v>
          </cell>
          <cell r="PF37">
            <v>42533.715569158237</v>
          </cell>
          <cell r="PG37">
            <v>42751.231041000217</v>
          </cell>
          <cell r="PH37">
            <v>29171.715248067674</v>
          </cell>
          <cell r="PI37">
            <v>26873.284737668284</v>
          </cell>
          <cell r="PJ37">
            <v>10144.742207760561</v>
          </cell>
          <cell r="PK37">
            <v>14947.758611795036</v>
          </cell>
          <cell r="PL37">
            <v>16118.333166097742</v>
          </cell>
          <cell r="PM37">
            <v>8385.4518198359492</v>
          </cell>
          <cell r="PN37">
            <v>14329.619424574226</v>
          </cell>
          <cell r="PO37">
            <v>18460.804130020544</v>
          </cell>
          <cell r="PP37">
            <v>34199.171272637388</v>
          </cell>
          <cell r="PQ37">
            <v>74279.829202934488</v>
          </cell>
          <cell r="PR37">
            <v>50663.640788479104</v>
          </cell>
          <cell r="PS37">
            <v>37620.632508308561</v>
          </cell>
          <cell r="PT37">
            <v>26757.097613914822</v>
          </cell>
          <cell r="PU37">
            <v>21613.139007653066</v>
          </cell>
          <cell r="PV37">
            <v>10180.365365219519</v>
          </cell>
          <cell r="PW37">
            <v>12370.456030763075</v>
          </cell>
          <cell r="PX37">
            <v>14863.964267330652</v>
          </cell>
          <cell r="PY37">
            <v>15674.037420546194</v>
          </cell>
          <cell r="PZ37">
            <v>16124.656367575149</v>
          </cell>
          <cell r="QA37">
            <v>18454.423491275575</v>
          </cell>
          <cell r="QB37">
            <v>40151.556947505771</v>
          </cell>
          <cell r="QC37">
            <v>70482.495199027951</v>
          </cell>
          <cell r="QD37">
            <v>57890.546542887649</v>
          </cell>
          <cell r="QE37">
            <v>51763.665743814185</v>
          </cell>
          <cell r="QF37">
            <v>34063.157619068916</v>
          </cell>
          <cell r="QG37">
            <v>23315.133993795353</v>
          </cell>
          <cell r="QH37">
            <v>8579.9892004312696</v>
          </cell>
          <cell r="QI37">
            <v>12693.518213260746</v>
          </cell>
          <cell r="QJ37">
            <v>15041.377207421434</v>
          </cell>
          <cell r="QK37">
            <v>12645.447769825523</v>
          </cell>
          <cell r="QL37">
            <v>14978.361281347556</v>
          </cell>
          <cell r="QM37">
            <v>20707.008594272051</v>
          </cell>
          <cell r="QN37">
            <v>39542.677346594581</v>
          </cell>
          <cell r="QO37">
            <v>65774.402291497128</v>
          </cell>
          <cell r="QP37">
            <v>95915.674191063445</v>
          </cell>
          <cell r="QQ37">
            <v>103704.36710585223</v>
          </cell>
          <cell r="QR37">
            <v>77214.824161619836</v>
          </cell>
          <cell r="QS37">
            <v>68148.095847474848</v>
          </cell>
          <cell r="QT37">
            <v>25362.21293040911</v>
          </cell>
          <cell r="QU37">
            <v>35023.193141699296</v>
          </cell>
          <cell r="QV37">
            <v>47840.019464303849</v>
          </cell>
          <cell r="QW37">
            <v>25270.596682031784</v>
          </cell>
          <cell r="QX37">
            <v>40225.325247947978</v>
          </cell>
          <cell r="QY37">
            <v>64352.692803766135</v>
          </cell>
          <cell r="QZ37">
            <v>97103.130073777036</v>
          </cell>
          <cell r="RA37">
            <v>97665.974071425604</v>
          </cell>
          <cell r="RB37">
            <v>82898.566272331489</v>
          </cell>
          <cell r="RC37">
            <v>109347.66216900697</v>
          </cell>
          <cell r="RD37">
            <v>87650.462601527834</v>
          </cell>
          <cell r="RE37">
            <v>71826.339910889466</v>
          </cell>
          <cell r="RF37">
            <v>21865.679968777149</v>
          </cell>
          <cell r="RG37">
            <v>31123.347366429924</v>
          </cell>
          <cell r="RH37">
            <v>45256.098666721286</v>
          </cell>
          <cell r="RI37">
            <v>29720.00935843942</v>
          </cell>
          <cell r="RJ37">
            <v>37312.740247479211</v>
          </cell>
          <cell r="RK37">
            <v>65255.809776566326</v>
          </cell>
          <cell r="RL37">
            <v>92879.622185339642</v>
          </cell>
          <cell r="RM37">
            <v>121994.96390071865</v>
          </cell>
          <cell r="RN37">
            <v>92534.206426279809</v>
          </cell>
          <cell r="RO37">
            <v>89863.835868126116</v>
          </cell>
          <cell r="RP37">
            <v>93557.846693132276</v>
          </cell>
          <cell r="RQ37">
            <v>65204.234341943666</v>
          </cell>
          <cell r="RR37">
            <v>23209.115818858678</v>
          </cell>
          <cell r="RS37">
            <v>35574.064747575125</v>
          </cell>
          <cell r="RT37">
            <v>45605.606758148053</v>
          </cell>
          <cell r="RU37">
            <v>29629.38709358823</v>
          </cell>
          <cell r="RV37">
            <v>56457.339280317799</v>
          </cell>
          <cell r="RW37">
            <v>68560.387216796356</v>
          </cell>
          <cell r="RX37">
            <v>120913.69236285816</v>
          </cell>
          <cell r="RY37">
            <v>155491.66047581189</v>
          </cell>
          <cell r="RZ37">
            <v>122686.52721896676</v>
          </cell>
          <cell r="SA37">
            <v>132270.74330996469</v>
          </cell>
          <cell r="SB37">
            <v>89952.626736598948</v>
          </cell>
          <cell r="SC37">
            <v>83674.893226074157</v>
          </cell>
          <cell r="SD37">
            <v>31492.524069031486</v>
          </cell>
          <cell r="SE37">
            <v>45210.267413644295</v>
          </cell>
          <cell r="SF37">
            <v>47543.67308412549</v>
          </cell>
          <cell r="SG37">
            <v>33465.420754736915</v>
          </cell>
          <cell r="SH37">
            <v>56664.424564592809</v>
          </cell>
          <cell r="SI37">
            <v>71697.713142862296</v>
          </cell>
          <cell r="SJ37">
            <v>145195.36464766608</v>
          </cell>
          <cell r="SK37">
            <v>166963.93078311614</v>
          </cell>
          <cell r="SL37">
            <v>123289.35989535046</v>
          </cell>
          <cell r="SM37">
            <v>138589.20767675218</v>
          </cell>
          <cell r="SN37">
            <v>100547.06870263669</v>
          </cell>
          <cell r="SO37">
            <v>89743.237287660828</v>
          </cell>
          <cell r="SP37">
            <v>39523.950154468337</v>
          </cell>
          <cell r="SQ37">
            <v>46959.896535144813</v>
          </cell>
          <cell r="SR37">
            <v>44215.674900899496</v>
          </cell>
          <cell r="SS37">
            <v>40951.823439240645</v>
          </cell>
          <cell r="ST37">
            <v>55394.585829484866</v>
          </cell>
          <cell r="SU37">
            <v>76188.868835278452</v>
          </cell>
          <cell r="SV37">
            <v>131693.23681689586</v>
          </cell>
          <cell r="SW37">
            <v>197410.83967650589</v>
          </cell>
          <cell r="SX37">
            <v>148744.11452831398</v>
          </cell>
          <cell r="SY37">
            <v>143787.40364662377</v>
          </cell>
          <cell r="SZ37">
            <v>95960.077647143451</v>
          </cell>
          <cell r="TA37">
            <v>97551.792259671987</v>
          </cell>
          <cell r="TB37">
            <v>41235.719148059092</v>
          </cell>
          <cell r="TC37">
            <v>53108.835985682104</v>
          </cell>
          <cell r="TD37">
            <v>51693.766657696833</v>
          </cell>
          <cell r="TE37">
            <v>38569.236237764846</v>
          </cell>
          <cell r="TF37">
            <v>53552.868417161953</v>
          </cell>
          <cell r="TG37">
            <v>88266.136646427563</v>
          </cell>
          <cell r="TH37">
            <v>146670.30178035938</v>
          </cell>
          <cell r="TI37">
            <v>189625.46097227975</v>
          </cell>
          <cell r="TJ37">
            <v>143871.11627988069</v>
          </cell>
          <cell r="TK37">
            <v>131710.37394999978</v>
          </cell>
          <cell r="TL37">
            <v>105774.62626548292</v>
          </cell>
          <cell r="TM37">
            <v>109993.86157093308</v>
          </cell>
          <cell r="TN37">
            <v>44908.308033611458</v>
          </cell>
          <cell r="TO37">
            <v>55283.600887929191</v>
          </cell>
          <cell r="TP37">
            <v>60822.101543356628</v>
          </cell>
          <cell r="TQ37">
            <v>39147.174419844298</v>
          </cell>
          <cell r="TR37">
            <v>60689.842915618676</v>
          </cell>
          <cell r="TS37">
            <v>95493.145259394558</v>
          </cell>
          <cell r="TT37">
            <v>153486.42174213828</v>
          </cell>
          <cell r="TU37">
            <v>235633.02041835504</v>
          </cell>
          <cell r="TV37">
            <v>189830.30478224982</v>
          </cell>
          <cell r="TW37">
            <v>196094.773760173</v>
          </cell>
          <cell r="TX37">
            <v>129756.18294240924</v>
          </cell>
          <cell r="TY37">
            <v>126583.48407351501</v>
          </cell>
          <cell r="TZ37">
            <v>51190.510225303755</v>
          </cell>
          <cell r="UA37">
            <v>60677.353552445682</v>
          </cell>
          <cell r="UB37">
            <v>70047.655453494241</v>
          </cell>
          <cell r="UC37">
            <v>54226.979579421459</v>
          </cell>
          <cell r="UD37">
            <v>91096.08343249411</v>
          </cell>
          <cell r="UE37">
            <v>93271.503684175113</v>
          </cell>
          <cell r="UF37">
            <v>196583.88935922016</v>
          </cell>
          <cell r="UG37">
            <v>307235.57139301515</v>
          </cell>
          <cell r="UH37">
            <v>198193.38542333702</v>
          </cell>
          <cell r="UI37">
            <v>207301.43144068343</v>
          </cell>
          <cell r="UJ37">
            <v>146951.81861069877</v>
          </cell>
          <cell r="UK37">
            <v>127950.85569048133</v>
          </cell>
          <cell r="UL37">
            <v>55179.622895657201</v>
          </cell>
          <cell r="UM37">
            <v>68932.276478749685</v>
          </cell>
          <cell r="UN37">
            <v>70204.01118371464</v>
          </cell>
          <cell r="UO37">
            <v>59312.778907460779</v>
          </cell>
          <cell r="UP37">
            <v>104428.09945908991</v>
          </cell>
          <cell r="UQ37">
            <v>110169.9300299476</v>
          </cell>
          <cell r="UR37">
            <v>224295.96839189908</v>
          </cell>
          <cell r="US37">
            <v>327063.13417767931</v>
          </cell>
          <cell r="UT37">
            <v>216480.23042897222</v>
          </cell>
          <cell r="UU37">
            <v>202608.65262814602</v>
          </cell>
          <cell r="UV37">
            <v>154473.97031588122</v>
          </cell>
          <cell r="UW37">
            <v>131919.32274077347</v>
          </cell>
          <cell r="UX37">
            <v>52453.937889689565</v>
          </cell>
          <cell r="UY37">
            <v>75392.605296612703</v>
          </cell>
          <cell r="UZ37">
            <v>74318.133334756814</v>
          </cell>
          <cell r="VA37">
            <v>69907.003891566012</v>
          </cell>
          <cell r="VB37">
            <v>98687.163847736781</v>
          </cell>
          <cell r="VC37">
            <v>116274.61622492637</v>
          </cell>
          <cell r="VD37">
            <v>252740.4174945518</v>
          </cell>
          <cell r="VE37">
            <v>334783.65732153365</v>
          </cell>
          <cell r="VF37">
            <v>238507.81776007626</v>
          </cell>
          <cell r="VG37">
            <v>220166.11336818305</v>
          </cell>
          <cell r="VH37">
            <v>158840.63331418598</v>
          </cell>
          <cell r="VI37">
            <v>139942.75592192356</v>
          </cell>
          <cell r="VJ37">
            <v>68626.051351874688</v>
          </cell>
          <cell r="VK37">
            <v>75683.950862306156</v>
          </cell>
          <cell r="VL37">
            <v>64074.999944262774</v>
          </cell>
          <cell r="VM37">
            <v>73600.637084567992</v>
          </cell>
          <cell r="VN37">
            <v>109417.79317549198</v>
          </cell>
          <cell r="VO37">
            <v>139717.11645683317</v>
          </cell>
          <cell r="VP37">
            <v>259139.19558233122</v>
          </cell>
          <cell r="VQ37">
            <v>330203.02768314729</v>
          </cell>
          <cell r="VR37">
            <v>264720.33383150998</v>
          </cell>
          <cell r="VS37">
            <v>251425.97657398658</v>
          </cell>
          <cell r="VT37">
            <v>168666.36234716757</v>
          </cell>
          <cell r="VU37">
            <v>158828.79513144481</v>
          </cell>
          <cell r="VV37">
            <v>67430.836014071392</v>
          </cell>
          <cell r="VW37">
            <v>73415.691786288531</v>
          </cell>
          <cell r="VX37">
            <v>89172.484458484454</v>
          </cell>
          <cell r="VY37">
            <v>76745.3186812442</v>
          </cell>
          <cell r="VZ37">
            <v>104764.96410586132</v>
          </cell>
          <cell r="WA37">
            <v>158199.09513565656</v>
          </cell>
          <cell r="WB37">
            <v>264947.99767779157</v>
          </cell>
          <cell r="WC37">
            <v>367447.25854342076</v>
          </cell>
          <cell r="WD37">
            <v>272097.09409138316</v>
          </cell>
          <cell r="WE37">
            <v>256983.00251227108</v>
          </cell>
          <cell r="WF37">
            <v>170136.52455512041</v>
          </cell>
          <cell r="WG37">
            <v>168970.76984294222</v>
          </cell>
          <cell r="WH37">
            <v>70858.27140408683</v>
          </cell>
          <cell r="WI37">
            <v>86964.443524802526</v>
          </cell>
          <cell r="WJ37">
            <v>94748.695824346665</v>
          </cell>
          <cell r="WK37">
            <v>85091.529263515491</v>
          </cell>
          <cell r="WL37">
            <v>119767.3860646481</v>
          </cell>
          <cell r="WM37">
            <v>152845.510327928</v>
          </cell>
          <cell r="WN37">
            <v>284377.93225810357</v>
          </cell>
          <cell r="WO37">
            <v>421137.40284487262</v>
          </cell>
          <cell r="WP37">
            <v>291806.43895997317</v>
          </cell>
          <cell r="WQ37">
            <v>266612.68345902947</v>
          </cell>
          <cell r="WR37">
            <v>172515.50866030986</v>
          </cell>
          <cell r="WS37">
            <v>178105.08860099842</v>
          </cell>
          <cell r="WT37">
            <v>74127.183305048748</v>
          </cell>
          <cell r="WU37">
            <v>81839.246386066618</v>
          </cell>
          <cell r="WV37">
            <v>102460.65180894732</v>
          </cell>
          <cell r="WW37">
            <v>81322.520870400767</v>
          </cell>
          <cell r="WX37">
            <v>136710.08117868443</v>
          </cell>
          <cell r="WY37">
            <v>146609.37835501047</v>
          </cell>
          <cell r="WZ37">
            <v>310721.6930824981</v>
          </cell>
          <cell r="XA37">
            <v>433673.89224217657</v>
          </cell>
          <cell r="XB37">
            <v>431177.81098370836</v>
          </cell>
          <cell r="XC37">
            <v>307785.67684209516</v>
          </cell>
          <cell r="XD37">
            <v>271089.78573109821</v>
          </cell>
          <cell r="XE37">
            <v>224835.77976114731</v>
          </cell>
          <cell r="XF37">
            <v>97724.123382567166</v>
          </cell>
          <cell r="XG37">
            <v>119035.0509813783</v>
          </cell>
          <cell r="XH37">
            <v>124810.15895865421</v>
          </cell>
          <cell r="XI37">
            <v>120329.7048584264</v>
          </cell>
          <cell r="XJ37">
            <v>159825.84653289057</v>
          </cell>
          <cell r="XK37">
            <v>207500.73638954479</v>
          </cell>
          <cell r="XL37">
            <v>386645.01294871361</v>
          </cell>
          <cell r="XM37">
            <v>483077.73209466261</v>
          </cell>
          <cell r="XN37">
            <v>452279.5424472008</v>
          </cell>
          <cell r="XO37">
            <v>323871.50383022247</v>
          </cell>
          <cell r="XP37">
            <v>271085.00900578091</v>
          </cell>
          <cell r="XQ37">
            <v>231574.37153794523</v>
          </cell>
          <cell r="XR37">
            <v>113821.63048932538</v>
          </cell>
          <cell r="XS37">
            <v>114250.31244469091</v>
          </cell>
          <cell r="XT37">
            <v>114783.93718532519</v>
          </cell>
          <cell r="XU37">
            <v>129050.35476734163</v>
          </cell>
          <cell r="XV37">
            <v>178316.11410248122</v>
          </cell>
          <cell r="XW37">
            <v>221068.11731847419</v>
          </cell>
          <cell r="XX37">
            <v>407333.32084162015</v>
          </cell>
          <cell r="XY37">
            <v>488725.72982717061</v>
          </cell>
          <cell r="XZ37">
            <v>493776.2557738169</v>
          </cell>
          <cell r="YA37">
            <v>342909.92031677219</v>
          </cell>
          <cell r="YB37">
            <v>277878.34543449682</v>
          </cell>
          <cell r="YC37">
            <v>240116.81017097385</v>
          </cell>
          <cell r="YD37">
            <v>119842.17979053242</v>
          </cell>
          <cell r="YE37">
            <v>118569.43840184204</v>
          </cell>
          <cell r="YF37">
            <v>123717.95001602986</v>
          </cell>
          <cell r="YG37">
            <v>132890.43417764289</v>
          </cell>
          <cell r="YH37">
            <v>189917.38532474998</v>
          </cell>
          <cell r="YI37">
            <v>250965.56257285626</v>
          </cell>
          <cell r="YJ37">
            <v>414648.44591715722</v>
          </cell>
          <cell r="YK37">
            <v>508086.74840501184</v>
          </cell>
          <cell r="YL37">
            <v>497217.15386290138</v>
          </cell>
          <cell r="YM37">
            <v>370677.88515989715</v>
          </cell>
          <cell r="YN37">
            <v>290871.34974749188</v>
          </cell>
          <cell r="YO37">
            <v>254753.11001031348</v>
          </cell>
          <cell r="YP37">
            <v>120702.96527332012</v>
          </cell>
          <cell r="YQ37">
            <v>120012.59818378206</v>
          </cell>
          <cell r="YR37">
            <v>149419.76197800087</v>
          </cell>
          <cell r="YS37">
            <v>140058.11567015311</v>
          </cell>
          <cell r="YT37">
            <v>207462.12481381386</v>
          </cell>
          <cell r="YU37">
            <v>262857.80055478174</v>
          </cell>
          <cell r="YV37">
            <v>437897.15495331143</v>
          </cell>
          <cell r="YW37">
            <v>531680.37133170827</v>
          </cell>
          <cell r="YX37">
            <v>530125.37698503409</v>
          </cell>
          <cell r="YY37">
            <v>372777.71770784468</v>
          </cell>
          <cell r="YZ37">
            <v>303160.96575162897</v>
          </cell>
          <cell r="ZA37">
            <v>280115.48060659028</v>
          </cell>
          <cell r="ZB37">
            <v>118759.57167899104</v>
          </cell>
          <cell r="ZC37">
            <v>127660.94411021282</v>
          </cell>
          <cell r="ZD37">
            <v>163084.21994184537</v>
          </cell>
          <cell r="ZE37">
            <v>138076.80459047877</v>
          </cell>
          <cell r="ZF37">
            <v>220101.274100849</v>
          </cell>
          <cell r="ZG37">
            <v>259830.82676209786</v>
          </cell>
          <cell r="ZH37">
            <v>457882.88148117636</v>
          </cell>
          <cell r="ZI37">
            <v>598302.26199541811</v>
          </cell>
        </row>
        <row r="40">
          <cell r="Z40">
            <v>26160.192824606867</v>
          </cell>
          <cell r="AA40">
            <v>26258.433770951746</v>
          </cell>
          <cell r="AB40">
            <v>25096.089092950006</v>
          </cell>
          <cell r="AC40">
            <v>43520.853980449996</v>
          </cell>
          <cell r="AD40">
            <v>19671.372953395989</v>
          </cell>
          <cell r="AE40">
            <v>15727.261378934169</v>
          </cell>
          <cell r="AF40">
            <v>20220.232216990094</v>
          </cell>
          <cell r="AG40">
            <v>28985.73765748</v>
          </cell>
          <cell r="AH40">
            <v>45168.834200747508</v>
          </cell>
          <cell r="AI40">
            <v>34329.978271038985</v>
          </cell>
          <cell r="AJ40">
            <v>45040.962700850716</v>
          </cell>
          <cell r="AK40">
            <v>56488.875695999988</v>
          </cell>
          <cell r="AL40">
            <v>27280.918403424777</v>
          </cell>
          <cell r="AM40">
            <v>28221.511750637896</v>
          </cell>
          <cell r="AN40">
            <v>27775.227006697642</v>
          </cell>
          <cell r="AO40">
            <v>37360.238617819799</v>
          </cell>
          <cell r="AP40">
            <v>24358.750055220564</v>
          </cell>
          <cell r="AQ40">
            <v>17448.894459910774</v>
          </cell>
          <cell r="AR40">
            <v>13841.130886431689</v>
          </cell>
          <cell r="AS40">
            <v>18378.252334321893</v>
          </cell>
          <cell r="AT40">
            <v>32783.60364537999</v>
          </cell>
          <cell r="AU40">
            <v>25434.747847255076</v>
          </cell>
          <cell r="AV40">
            <v>39705.493720273182</v>
          </cell>
          <cell r="AW40">
            <v>25259.733489743408</v>
          </cell>
          <cell r="AX40">
            <v>17171.963023769888</v>
          </cell>
          <cell r="AY40">
            <v>18101.537874225029</v>
          </cell>
          <cell r="AZ40">
            <v>24865.731095859996</v>
          </cell>
          <cell r="BA40">
            <v>28591.737022232417</v>
          </cell>
          <cell r="BB40">
            <v>19190.667006050411</v>
          </cell>
          <cell r="BC40">
            <v>16022.886919094968</v>
          </cell>
          <cell r="BD40">
            <v>10739.460649560004</v>
          </cell>
          <cell r="BE40">
            <v>19486.332356599989</v>
          </cell>
          <cell r="BF40">
            <v>30542.428954720006</v>
          </cell>
          <cell r="BG40">
            <v>30817.324901652315</v>
          </cell>
          <cell r="BH40">
            <v>38280.411226200005</v>
          </cell>
          <cell r="BI40">
            <v>30897.394328092661</v>
          </cell>
          <cell r="BJ40">
            <v>20070.511393950001</v>
          </cell>
          <cell r="BK40">
            <v>16772.069298734168</v>
          </cell>
          <cell r="BL40">
            <v>30474.429026854759</v>
          </cell>
          <cell r="BM40">
            <v>36254.727333013259</v>
          </cell>
          <cell r="BN40">
            <v>15337.302646767434</v>
          </cell>
          <cell r="BO40">
            <v>8525.1005938357248</v>
          </cell>
          <cell r="BP40">
            <v>11953.188120405763</v>
          </cell>
          <cell r="BQ40">
            <v>18277.138321324655</v>
          </cell>
          <cell r="BR40">
            <v>26190.861589764918</v>
          </cell>
          <cell r="BS40">
            <v>28107.231123277194</v>
          </cell>
          <cell r="BT40">
            <v>42288.409529758799</v>
          </cell>
          <cell r="BU40">
            <v>28330.532940624664</v>
          </cell>
          <cell r="BV40">
            <v>21114.640823107798</v>
          </cell>
          <cell r="BW40">
            <v>23416.310552457748</v>
          </cell>
          <cell r="BX40">
            <v>28357.802849974709</v>
          </cell>
          <cell r="BY40">
            <v>41263.79092237712</v>
          </cell>
          <cell r="BZ40">
            <v>17422.220670367285</v>
          </cell>
          <cell r="CA40">
            <v>12874.935240774837</v>
          </cell>
          <cell r="CB40">
            <v>12676.923412449993</v>
          </cell>
          <cell r="CC40">
            <v>12692.21886518867</v>
          </cell>
          <cell r="CD40">
            <v>31674.533328888097</v>
          </cell>
          <cell r="CE40">
            <v>31325.532543280828</v>
          </cell>
          <cell r="CF40">
            <v>35646.854542606059</v>
          </cell>
          <cell r="CG40">
            <v>30796.038391287897</v>
          </cell>
          <cell r="CH40">
            <v>13748.217555552885</v>
          </cell>
          <cell r="CI40">
            <v>19435.016457503469</v>
          </cell>
          <cell r="CJ40">
            <v>23083.155784896644</v>
          </cell>
          <cell r="CK40">
            <v>47147.628465433758</v>
          </cell>
          <cell r="CL40">
            <v>24355.690500676465</v>
          </cell>
          <cell r="CM40">
            <v>22078.917227014124</v>
          </cell>
          <cell r="CN40">
            <v>13381.941260809455</v>
          </cell>
          <cell r="CO40">
            <v>17378.327011655605</v>
          </cell>
          <cell r="CP40">
            <v>28145.87516441468</v>
          </cell>
          <cell r="CQ40">
            <v>40222.077934502304</v>
          </cell>
          <cell r="CR40">
            <v>38083.150732551927</v>
          </cell>
          <cell r="CS40">
            <v>33469.061408158101</v>
          </cell>
          <cell r="CT40">
            <v>21233.088378858178</v>
          </cell>
          <cell r="CU40">
            <v>14468.79737408264</v>
          </cell>
          <cell r="CV40">
            <v>16153.691578758187</v>
          </cell>
          <cell r="CW40">
            <v>28716.851362470028</v>
          </cell>
          <cell r="CX40">
            <v>22422.519119941793</v>
          </cell>
          <cell r="CY40">
            <v>11460.960763942552</v>
          </cell>
          <cell r="CZ40">
            <v>11839.865517081129</v>
          </cell>
          <cell r="DA40">
            <v>23222.443252577319</v>
          </cell>
          <cell r="DB40">
            <v>33791.728270236657</v>
          </cell>
          <cell r="DC40">
            <v>23897.309170915993</v>
          </cell>
          <cell r="DD40">
            <v>33672.610048399998</v>
          </cell>
          <cell r="DE40">
            <v>37721.063768492932</v>
          </cell>
          <cell r="DF40">
            <v>17829.29984757959</v>
          </cell>
          <cell r="DG40">
            <v>12162.929826313699</v>
          </cell>
          <cell r="DH40">
            <v>11985.588344159443</v>
          </cell>
          <cell r="DI40">
            <v>28068.585676421761</v>
          </cell>
          <cell r="DJ40">
            <v>25088.920073434583</v>
          </cell>
          <cell r="DK40">
            <v>15876.682191317919</v>
          </cell>
          <cell r="DL40">
            <v>10564.45547494631</v>
          </cell>
          <cell r="DM40">
            <v>20431.110390737464</v>
          </cell>
          <cell r="DN40">
            <v>37107.770797584322</v>
          </cell>
          <cell r="DO40">
            <v>19163.596718744095</v>
          </cell>
          <cell r="DP40">
            <v>33315.781294980006</v>
          </cell>
          <cell r="DQ40">
            <v>32378.785157573297</v>
          </cell>
          <cell r="DR40">
            <v>19563.634280631915</v>
          </cell>
          <cell r="DS40">
            <v>16258.2240466</v>
          </cell>
          <cell r="DT40">
            <v>20526.486264131625</v>
          </cell>
          <cell r="DU40">
            <v>32362.074147989999</v>
          </cell>
          <cell r="DV40">
            <v>22988.035611984247</v>
          </cell>
          <cell r="DW40">
            <v>12507.822667717606</v>
          </cell>
          <cell r="DX40">
            <v>8646.9619389655727</v>
          </cell>
          <cell r="DY40">
            <v>15906.086170199249</v>
          </cell>
          <cell r="DZ40">
            <v>17928.909714106365</v>
          </cell>
          <cell r="EA40">
            <v>25145.230804074108</v>
          </cell>
          <cell r="EB40">
            <v>24439.579977468115</v>
          </cell>
          <cell r="EC40">
            <v>17796.316641384754</v>
          </cell>
          <cell r="ED40">
            <v>12422.261626938001</v>
          </cell>
          <cell r="EE40">
            <v>8182.6828150906922</v>
          </cell>
          <cell r="EF40">
            <v>19917.218246814726</v>
          </cell>
          <cell r="EG40">
            <v>30227.569121411987</v>
          </cell>
          <cell r="EH40">
            <v>14850.50543374932</v>
          </cell>
          <cell r="EI40">
            <v>8066.3755050741383</v>
          </cell>
          <cell r="EJ40">
            <v>10124.550674422688</v>
          </cell>
          <cell r="EK40">
            <v>16000.874995855303</v>
          </cell>
          <cell r="EL40">
            <v>27980.260659786007</v>
          </cell>
          <cell r="EM40">
            <v>14038.556330688831</v>
          </cell>
          <cell r="EN40">
            <v>23014.184052241217</v>
          </cell>
          <cell r="EO40">
            <v>19302.245761792004</v>
          </cell>
          <cell r="EP40">
            <v>15366.361542959425</v>
          </cell>
          <cell r="EQ40">
            <v>8695.6200232102783</v>
          </cell>
          <cell r="ER40">
            <v>20716.82914344751</v>
          </cell>
          <cell r="ES40">
            <v>21768.20512627401</v>
          </cell>
          <cell r="ET40">
            <v>10781.647805838498</v>
          </cell>
          <cell r="EU40">
            <v>7448.5641069262883</v>
          </cell>
          <cell r="EV40">
            <v>8488.6669768679967</v>
          </cell>
          <cell r="EW40">
            <v>13321.185763174992</v>
          </cell>
          <cell r="EX40">
            <v>21159.208590292481</v>
          </cell>
          <cell r="EY40">
            <v>20762.661831185946</v>
          </cell>
          <cell r="EZ40">
            <v>24338.958634993382</v>
          </cell>
          <cell r="FA40">
            <v>27649.406101355478</v>
          </cell>
          <cell r="FB40">
            <v>11528.713624032003</v>
          </cell>
          <cell r="FC40">
            <v>10413.465198594335</v>
          </cell>
          <cell r="FD40">
            <v>20998.104938145792</v>
          </cell>
          <cell r="FE40">
            <v>32026.696855004007</v>
          </cell>
          <cell r="FF40">
            <v>23034.743286970748</v>
          </cell>
          <cell r="FG40">
            <v>13869.886125472003</v>
          </cell>
          <cell r="FH40">
            <v>15369.551078911816</v>
          </cell>
          <cell r="FI40">
            <v>18517.535260173681</v>
          </cell>
          <cell r="FJ40">
            <v>33909.667623474204</v>
          </cell>
          <cell r="FK40">
            <v>25572.88105599074</v>
          </cell>
          <cell r="FL40">
            <v>20647.722915001636</v>
          </cell>
          <cell r="FM40">
            <v>21773.83858071447</v>
          </cell>
          <cell r="FN40">
            <v>15617.063616168398</v>
          </cell>
          <cell r="FO40">
            <v>15212.530321694459</v>
          </cell>
          <cell r="FP40">
            <v>24962.126871598688</v>
          </cell>
          <cell r="FQ40">
            <v>31614.582950030031</v>
          </cell>
          <cell r="FR40">
            <v>13337.575578003743</v>
          </cell>
          <cell r="FS40">
            <v>10049.344611533219</v>
          </cell>
          <cell r="FT40">
            <v>6623.7284117480003</v>
          </cell>
          <cell r="FU40">
            <v>17574.385157375993</v>
          </cell>
          <cell r="FV40">
            <v>27509.711295210149</v>
          </cell>
          <cell r="FW40">
            <v>27967.292378313316</v>
          </cell>
          <cell r="FX40">
            <v>17731.431262761798</v>
          </cell>
          <cell r="FY40">
            <v>16899.945888744001</v>
          </cell>
          <cell r="FZ40">
            <v>3469.2916333609451</v>
          </cell>
          <cell r="GA40">
            <v>2048.3865261462461</v>
          </cell>
          <cell r="GB40">
            <v>19297.446174862424</v>
          </cell>
          <cell r="GC40">
            <v>26358.079547529996</v>
          </cell>
          <cell r="GD40">
            <v>8571.8721975813714</v>
          </cell>
          <cell r="GE40">
            <v>6029.699502538152</v>
          </cell>
          <cell r="GF40">
            <v>3704.9081610000007</v>
          </cell>
          <cell r="GG40">
            <v>6991.4679006857114</v>
          </cell>
          <cell r="GH40">
            <v>11523.744640914365</v>
          </cell>
          <cell r="GI40">
            <v>8231.6583715700708</v>
          </cell>
          <cell r="GJ40">
            <v>7348.7971034264647</v>
          </cell>
          <cell r="GK40">
            <v>5583.2226249538444</v>
          </cell>
          <cell r="GL40">
            <v>3235.9381429390742</v>
          </cell>
          <cell r="GM40">
            <v>1815.5938122797379</v>
          </cell>
          <cell r="GN40">
            <v>7368.1217950975024</v>
          </cell>
          <cell r="GO40">
            <v>27104.79108766</v>
          </cell>
          <cell r="GP40">
            <v>15967.359666006227</v>
          </cell>
          <cell r="GQ40">
            <v>9627.5117033948718</v>
          </cell>
          <cell r="GR40">
            <v>4877.2271499219032</v>
          </cell>
          <cell r="GS40">
            <v>4165.8384190375864</v>
          </cell>
          <cell r="GT40">
            <v>12113.772647064003</v>
          </cell>
          <cell r="GU40">
            <v>7745.0107441280015</v>
          </cell>
          <cell r="GV40">
            <v>5200.1973555972354</v>
          </cell>
          <cell r="GW40">
            <v>7568.1516216687887</v>
          </cell>
          <cell r="GX40">
            <v>3330.8183044789384</v>
          </cell>
          <cell r="GY40">
            <v>3454.2448704785443</v>
          </cell>
          <cell r="GZ40">
            <v>8279.490822345173</v>
          </cell>
          <cell r="HA40">
            <v>34072.832042911097</v>
          </cell>
          <cell r="HB40">
            <v>20084.544789806267</v>
          </cell>
          <cell r="HC40">
            <v>12832.760997437559</v>
          </cell>
          <cell r="HD40">
            <v>9810.980349463287</v>
          </cell>
          <cell r="HE40">
            <v>1994.1048289316341</v>
          </cell>
          <cell r="HF40">
            <v>9217.2642269717853</v>
          </cell>
          <cell r="HG40">
            <v>9483.8222910659988</v>
          </cell>
          <cell r="HH40">
            <v>9755.5650548380891</v>
          </cell>
          <cell r="HI40">
            <v>2836.94514987508</v>
          </cell>
          <cell r="HJ40">
            <v>4204.6768388556256</v>
          </cell>
          <cell r="HK40">
            <v>5251.8349911759997</v>
          </cell>
          <cell r="HL40">
            <v>7405.0910296258153</v>
          </cell>
          <cell r="HM40">
            <v>26353.373005631991</v>
          </cell>
          <cell r="HN40">
            <v>9796.3813476184441</v>
          </cell>
          <cell r="HO40">
            <v>14761.236786335765</v>
          </cell>
          <cell r="HP40">
            <v>8108.9313212941624</v>
          </cell>
          <cell r="HQ40">
            <v>3916.2864659100001</v>
          </cell>
          <cell r="HR40">
            <v>10936.949639523642</v>
          </cell>
          <cell r="HS40">
            <v>4800.9502810409258</v>
          </cell>
          <cell r="HT40">
            <v>5914.2791783655666</v>
          </cell>
          <cell r="HU40">
            <v>6008.4208517691086</v>
          </cell>
          <cell r="HV40">
            <v>5242.2106417560008</v>
          </cell>
          <cell r="HW40">
            <v>1698.5000232092611</v>
          </cell>
          <cell r="HX40">
            <v>11078.315995402114</v>
          </cell>
          <cell r="HY40">
            <v>13413.381221251067</v>
          </cell>
          <cell r="HZ40">
            <v>13927.614235661176</v>
          </cell>
          <cell r="IA40">
            <v>17513.532076918425</v>
          </cell>
          <cell r="IB40">
            <v>3865.6219629596499</v>
          </cell>
          <cell r="IC40">
            <v>3712.8700798038785</v>
          </cell>
          <cell r="ID40">
            <v>8904.7301385078481</v>
          </cell>
          <cell r="IE40">
            <v>4395.1812835945539</v>
          </cell>
          <cell r="IF40">
            <v>5756.5944503278124</v>
          </cell>
          <cell r="IG40">
            <v>2852.7544574736626</v>
          </cell>
          <cell r="IH40">
            <v>1850.7673403550475</v>
          </cell>
          <cell r="II40">
            <v>1381.1708703532358</v>
          </cell>
          <cell r="IJ40">
            <v>13850.99470799454</v>
          </cell>
          <cell r="IK40">
            <v>27382.92617972958</v>
          </cell>
          <cell r="IL40">
            <v>12083.657301085495</v>
          </cell>
          <cell r="IM40">
            <v>5197.130844278483</v>
          </cell>
          <cell r="IN40">
            <v>3859.0426899161794</v>
          </cell>
          <cell r="IO40">
            <v>3086.4968881831701</v>
          </cell>
          <cell r="IP40">
            <v>11455.470854653136</v>
          </cell>
          <cell r="IQ40">
            <v>3754.2520600445064</v>
          </cell>
          <cell r="IR40">
            <v>5381.3202332066103</v>
          </cell>
          <cell r="IS40">
            <v>1825.678703274923</v>
          </cell>
          <cell r="IT40">
            <v>1453.3531583778961</v>
          </cell>
          <cell r="IU40">
            <v>4036.630534495745</v>
          </cell>
          <cell r="IV40">
            <v>11973.943270065372</v>
          </cell>
          <cell r="IW40">
            <v>21842.4046878396</v>
          </cell>
          <cell r="IX40">
            <v>6342.2308617414128</v>
          </cell>
          <cell r="IY40">
            <v>9806.3789933444041</v>
          </cell>
          <cell r="IZ40">
            <v>3882.272410785406</v>
          </cell>
          <cell r="JA40">
            <v>1753.718465185764</v>
          </cell>
          <cell r="JB40">
            <v>6284.707404405528</v>
          </cell>
          <cell r="JC40">
            <v>6403.1291689434165</v>
          </cell>
          <cell r="JD40">
            <v>3196.291387200396</v>
          </cell>
          <cell r="JE40">
            <v>2491.0285201443962</v>
          </cell>
          <cell r="JF40">
            <v>0</v>
          </cell>
          <cell r="JG40">
            <v>0</v>
          </cell>
          <cell r="JH40">
            <v>72.128601915722001</v>
          </cell>
          <cell r="JI40">
            <v>1635.7453934769339</v>
          </cell>
          <cell r="JJ40">
            <v>5103.0529415977708</v>
          </cell>
          <cell r="JK40">
            <v>851.02767714450022</v>
          </cell>
          <cell r="JL40">
            <v>118.64498626676399</v>
          </cell>
          <cell r="JM40">
            <v>0</v>
          </cell>
          <cell r="JN40">
            <v>122.21502239993399</v>
          </cell>
          <cell r="JO40">
            <v>0</v>
          </cell>
          <cell r="JP40">
            <v>168.09671240046299</v>
          </cell>
          <cell r="JQ40">
            <v>0</v>
          </cell>
          <cell r="JR40">
            <v>0</v>
          </cell>
          <cell r="JS40">
            <v>0</v>
          </cell>
          <cell r="JT40">
            <v>0</v>
          </cell>
          <cell r="JU40">
            <v>634.86247746863398</v>
          </cell>
          <cell r="JV40">
            <v>3698.0538761596786</v>
          </cell>
          <cell r="JW40">
            <v>1705.3865536385704</v>
          </cell>
          <cell r="JX40">
            <v>700.53217282507205</v>
          </cell>
          <cell r="JY40">
            <v>13.666249508129999</v>
          </cell>
          <cell r="JZ40">
            <v>257.85095242461597</v>
          </cell>
          <cell r="KA40">
            <v>0</v>
          </cell>
          <cell r="KB40">
            <v>0</v>
          </cell>
          <cell r="KC40">
            <v>0</v>
          </cell>
          <cell r="KD40">
            <v>45.908819645985005</v>
          </cell>
          <cell r="KE40">
            <v>0</v>
          </cell>
          <cell r="KF40">
            <v>65.157647010508001</v>
          </cell>
          <cell r="KG40">
            <v>471.41236468806795</v>
          </cell>
          <cell r="KH40">
            <v>673.10924292376808</v>
          </cell>
          <cell r="KI40">
            <v>166.64164800628799</v>
          </cell>
          <cell r="KJ40">
            <v>398.97388621293697</v>
          </cell>
          <cell r="KK40">
            <v>0</v>
          </cell>
          <cell r="KL40">
            <v>0</v>
          </cell>
          <cell r="KM40">
            <v>0</v>
          </cell>
          <cell r="KN40">
            <v>0</v>
          </cell>
          <cell r="KO40">
            <v>0</v>
          </cell>
          <cell r="KP40">
            <v>0</v>
          </cell>
          <cell r="KQ40">
            <v>0</v>
          </cell>
          <cell r="KR40">
            <v>0</v>
          </cell>
          <cell r="KS40">
            <v>1831.1612903021337</v>
          </cell>
          <cell r="KT40">
            <v>1226.9581282964998</v>
          </cell>
          <cell r="KU40">
            <v>1625.6478584798126</v>
          </cell>
          <cell r="KV40">
            <v>201.52621100211601</v>
          </cell>
          <cell r="KW40">
            <v>0</v>
          </cell>
          <cell r="KX40">
            <v>242.23768116154201</v>
          </cell>
          <cell r="KY40">
            <v>17.992068702628</v>
          </cell>
          <cell r="KZ40">
            <v>0</v>
          </cell>
          <cell r="LA40">
            <v>0</v>
          </cell>
          <cell r="LB40">
            <v>0</v>
          </cell>
          <cell r="LC40">
            <v>0</v>
          </cell>
          <cell r="LD40">
            <v>0</v>
          </cell>
          <cell r="LE40">
            <v>1858.8106926834</v>
          </cell>
          <cell r="LF40">
            <v>603.34918680551505</v>
          </cell>
          <cell r="LG40">
            <v>201.41349854801203</v>
          </cell>
          <cell r="LH40">
            <v>0</v>
          </cell>
          <cell r="LI40">
            <v>0</v>
          </cell>
          <cell r="LJ40">
            <v>0</v>
          </cell>
          <cell r="LK40">
            <v>0</v>
          </cell>
          <cell r="LL40">
            <v>0</v>
          </cell>
          <cell r="LM40">
            <v>0</v>
          </cell>
          <cell r="LN40">
            <v>0</v>
          </cell>
          <cell r="LO40">
            <v>0</v>
          </cell>
          <cell r="LP40">
            <v>0</v>
          </cell>
          <cell r="LQ40">
            <v>0</v>
          </cell>
          <cell r="LR40">
            <v>0</v>
          </cell>
          <cell r="LS40">
            <v>0</v>
          </cell>
          <cell r="LT40">
            <v>0</v>
          </cell>
          <cell r="LU40">
            <v>0</v>
          </cell>
          <cell r="LV40">
            <v>0</v>
          </cell>
          <cell r="LW40">
            <v>0</v>
          </cell>
          <cell r="LX40">
            <v>0</v>
          </cell>
          <cell r="LY40">
            <v>0</v>
          </cell>
          <cell r="LZ40">
            <v>0</v>
          </cell>
          <cell r="MA40">
            <v>0</v>
          </cell>
          <cell r="MB40">
            <v>0</v>
          </cell>
          <cell r="MC40">
            <v>0</v>
          </cell>
          <cell r="MD40">
            <v>0</v>
          </cell>
          <cell r="ME40">
            <v>0</v>
          </cell>
          <cell r="MF40">
            <v>0</v>
          </cell>
          <cell r="MG40">
            <v>0</v>
          </cell>
          <cell r="MH40">
            <v>0</v>
          </cell>
          <cell r="MI40">
            <v>0</v>
          </cell>
          <cell r="MJ40">
            <v>0</v>
          </cell>
          <cell r="MK40">
            <v>0</v>
          </cell>
          <cell r="ML40">
            <v>0</v>
          </cell>
          <cell r="MM40">
            <v>0</v>
          </cell>
          <cell r="MN40">
            <v>0</v>
          </cell>
          <cell r="MO40">
            <v>0</v>
          </cell>
          <cell r="MP40">
            <v>0</v>
          </cell>
          <cell r="MQ40">
            <v>0</v>
          </cell>
          <cell r="MR40">
            <v>0</v>
          </cell>
          <cell r="MS40">
            <v>0</v>
          </cell>
          <cell r="MT40">
            <v>0</v>
          </cell>
          <cell r="MU40">
            <v>0</v>
          </cell>
          <cell r="MV40">
            <v>0</v>
          </cell>
          <cell r="MW40">
            <v>0</v>
          </cell>
          <cell r="MY40">
            <v>0</v>
          </cell>
          <cell r="MZ40">
            <v>0</v>
          </cell>
          <cell r="NA40">
            <v>0</v>
          </cell>
          <cell r="NB40">
            <v>0</v>
          </cell>
          <cell r="NC40">
            <v>0</v>
          </cell>
          <cell r="ND40">
            <v>0</v>
          </cell>
          <cell r="NE40">
            <v>0</v>
          </cell>
          <cell r="NF40">
            <v>0</v>
          </cell>
          <cell r="NG40">
            <v>0</v>
          </cell>
          <cell r="NH40">
            <v>0</v>
          </cell>
          <cell r="NI40">
            <v>0</v>
          </cell>
          <cell r="NJ40">
            <v>0</v>
          </cell>
          <cell r="NK40">
            <v>0</v>
          </cell>
          <cell r="NL40">
            <v>0</v>
          </cell>
          <cell r="NM40">
            <v>0</v>
          </cell>
          <cell r="NN40">
            <v>0</v>
          </cell>
          <cell r="NO40">
            <v>0</v>
          </cell>
          <cell r="NP40">
            <v>0</v>
          </cell>
          <cell r="NQ40">
            <v>0</v>
          </cell>
          <cell r="NR40">
            <v>0</v>
          </cell>
          <cell r="NS40">
            <v>0</v>
          </cell>
          <cell r="NT40">
            <v>0</v>
          </cell>
          <cell r="NU40">
            <v>0</v>
          </cell>
          <cell r="NV40">
            <v>71922.43378573349</v>
          </cell>
          <cell r="NW40">
            <v>45636.112635397054</v>
          </cell>
          <cell r="NX40">
            <v>29675.764556007754</v>
          </cell>
          <cell r="NY40">
            <v>30670.756799794872</v>
          </cell>
          <cell r="NZ40">
            <v>13665.34043659007</v>
          </cell>
          <cell r="OA40">
            <v>9667.6333539249899</v>
          </cell>
          <cell r="OB40">
            <v>18109.027028129949</v>
          </cell>
          <cell r="OC40">
            <v>20022.235418567216</v>
          </cell>
          <cell r="OD40">
            <v>29536.556648421076</v>
          </cell>
          <cell r="OE40">
            <v>33097.094141764057</v>
          </cell>
          <cell r="OF40">
            <v>56940.84707431365</v>
          </cell>
          <cell r="OG40">
            <v>75857.420628386957</v>
          </cell>
          <cell r="OH40">
            <v>81475.206314627503</v>
          </cell>
          <cell r="OI40">
            <v>44791.899444488554</v>
          </cell>
          <cell r="OJ40">
            <v>30977.58655066611</v>
          </cell>
          <cell r="OK40">
            <v>33307.19947253845</v>
          </cell>
          <cell r="OL40">
            <v>14500.377286288178</v>
          </cell>
          <cell r="OM40">
            <v>10701.506100326413</v>
          </cell>
          <cell r="ON40">
            <v>18384.184262553783</v>
          </cell>
          <cell r="OO40">
            <v>25598.376201673113</v>
          </cell>
          <cell r="OP40">
            <v>35788.622813791306</v>
          </cell>
          <cell r="OQ40">
            <v>38166.456052321322</v>
          </cell>
          <cell r="OR40">
            <v>76442.234851119589</v>
          </cell>
          <cell r="OS40">
            <v>80503.549412149936</v>
          </cell>
          <cell r="OT40">
            <v>91862.298379495027</v>
          </cell>
          <cell r="OU40">
            <v>51153.338129033611</v>
          </cell>
          <cell r="OV40">
            <v>45066.766281674209</v>
          </cell>
          <cell r="OW40">
            <v>39709.704749607867</v>
          </cell>
          <cell r="OX40">
            <v>15774.435730139694</v>
          </cell>
          <cell r="OY40">
            <v>12125.181477751607</v>
          </cell>
          <cell r="OZ40">
            <v>11319.991893411183</v>
          </cell>
          <cell r="PA40">
            <v>21504.445774928732</v>
          </cell>
          <cell r="PB40">
            <v>33012.051689839049</v>
          </cell>
          <cell r="PC40">
            <v>45059.569831781788</v>
          </cell>
          <cell r="PD40">
            <v>91028.88810212689</v>
          </cell>
          <cell r="PE40">
            <v>95142.154503111742</v>
          </cell>
          <cell r="PF40">
            <v>102734.10781724237</v>
          </cell>
          <cell r="PG40">
            <v>61610.218962741252</v>
          </cell>
          <cell r="PH40">
            <v>54364.99029562607</v>
          </cell>
          <cell r="PI40">
            <v>37793.217088824123</v>
          </cell>
          <cell r="PJ40">
            <v>15139.595019865208</v>
          </cell>
          <cell r="PK40">
            <v>10375.808643420482</v>
          </cell>
          <cell r="PL40">
            <v>16693.921452301431</v>
          </cell>
          <cell r="PM40">
            <v>25756.059129465582</v>
          </cell>
          <cell r="PN40">
            <v>39948.773109800291</v>
          </cell>
          <cell r="PO40">
            <v>50951.440309244419</v>
          </cell>
          <cell r="PP40">
            <v>95089.05500637964</v>
          </cell>
          <cell r="PQ40">
            <v>102301.82962034496</v>
          </cell>
          <cell r="PR40">
            <v>114042.78087271549</v>
          </cell>
          <cell r="PS40">
            <v>77062.258776833507</v>
          </cell>
          <cell r="PT40">
            <v>67997.032205294221</v>
          </cell>
          <cell r="PU40">
            <v>44597.869500526904</v>
          </cell>
          <cell r="PV40">
            <v>16538.270691258283</v>
          </cell>
          <cell r="PW40">
            <v>10807.472279173391</v>
          </cell>
          <cell r="PX40">
            <v>19310.254751408014</v>
          </cell>
          <cell r="PY40">
            <v>26312.685372895303</v>
          </cell>
          <cell r="PZ40">
            <v>40466.882277707038</v>
          </cell>
          <cell r="QA40">
            <v>50707.238349238381</v>
          </cell>
          <cell r="QB40">
            <v>93829.3151006892</v>
          </cell>
          <cell r="QC40">
            <v>98051.169857970031</v>
          </cell>
          <cell r="QD40">
            <v>109939.12036479796</v>
          </cell>
          <cell r="QE40">
            <v>60635.75380996539</v>
          </cell>
          <cell r="QF40">
            <v>51664.679423319649</v>
          </cell>
          <cell r="QG40">
            <v>50029.613623090139</v>
          </cell>
          <cell r="QH40">
            <v>21506.277992950923</v>
          </cell>
          <cell r="QI40">
            <v>16337.819022362313</v>
          </cell>
          <cell r="QJ40">
            <v>21633.484597664374</v>
          </cell>
          <cell r="QK40">
            <v>30777.128841418544</v>
          </cell>
          <cell r="QL40">
            <v>43751.094799835766</v>
          </cell>
          <cell r="QM40">
            <v>55682.131061350592</v>
          </cell>
          <cell r="QN40">
            <v>96721.015380907193</v>
          </cell>
          <cell r="QO40">
            <v>100660.40354274772</v>
          </cell>
          <cell r="QP40">
            <v>132277.72581337354</v>
          </cell>
          <cell r="QQ40">
            <v>63507.403127849058</v>
          </cell>
          <cell r="QR40">
            <v>56271.214003362045</v>
          </cell>
          <cell r="QS40">
            <v>56078.536483805816</v>
          </cell>
          <cell r="QT40">
            <v>34132.51478010077</v>
          </cell>
          <cell r="QU40">
            <v>23832.364485391521</v>
          </cell>
          <cell r="QV40">
            <v>24112.075434964936</v>
          </cell>
          <cell r="QW40">
            <v>36624.338352870654</v>
          </cell>
          <cell r="QX40">
            <v>48319.493634507657</v>
          </cell>
          <cell r="QY40">
            <v>54036.754944554239</v>
          </cell>
          <cell r="QZ40">
            <v>102717.11720124917</v>
          </cell>
          <cell r="RA40">
            <v>144595.90248344734</v>
          </cell>
          <cell r="RB40">
            <v>155058.36235841774</v>
          </cell>
          <cell r="RC40">
            <v>63380.12427862492</v>
          </cell>
          <cell r="RD40">
            <v>54581.551700800053</v>
          </cell>
          <cell r="RE40">
            <v>65008.796986057452</v>
          </cell>
          <cell r="RF40">
            <v>33294.285915922592</v>
          </cell>
          <cell r="RG40">
            <v>30774.662655453511</v>
          </cell>
          <cell r="RH40">
            <v>27996.963686921576</v>
          </cell>
          <cell r="RI40">
            <v>36156.981016041747</v>
          </cell>
          <cell r="RJ40">
            <v>58826.419566426557</v>
          </cell>
          <cell r="RK40">
            <v>62674.859520627164</v>
          </cell>
          <cell r="RL40">
            <v>116889.13482682643</v>
          </cell>
          <cell r="RM40">
            <v>156664.1824411049</v>
          </cell>
          <cell r="RN40">
            <v>159224.66215310077</v>
          </cell>
          <cell r="RO40">
            <v>89244.789645350509</v>
          </cell>
          <cell r="RP40">
            <v>63161.747952638376</v>
          </cell>
          <cell r="RQ40">
            <v>72791.760541159907</v>
          </cell>
          <cell r="RR40">
            <v>37424.593060623432</v>
          </cell>
          <cell r="RS40">
            <v>31858.405492135458</v>
          </cell>
          <cell r="RT40">
            <v>25782.107083012088</v>
          </cell>
          <cell r="RU40">
            <v>35305.911627215581</v>
          </cell>
          <cell r="RV40">
            <v>49922.19463620329</v>
          </cell>
          <cell r="RW40">
            <v>52904.700458153391</v>
          </cell>
          <cell r="RX40">
            <v>95705.618243627585</v>
          </cell>
          <cell r="RY40">
            <v>135715.19663808856</v>
          </cell>
          <cell r="RZ40">
            <v>140047.20062204072</v>
          </cell>
          <cell r="SA40">
            <v>59746.794418438789</v>
          </cell>
          <cell r="SB40">
            <v>71978.741537928581</v>
          </cell>
          <cell r="SC40">
            <v>55484.034207605859</v>
          </cell>
          <cell r="SD40">
            <v>29932.553147155748</v>
          </cell>
          <cell r="SE40">
            <v>25664.055864722002</v>
          </cell>
          <cell r="SF40">
            <v>31397.858326155376</v>
          </cell>
          <cell r="SG40">
            <v>37013.311884713439</v>
          </cell>
          <cell r="SH40">
            <v>52590.739392561562</v>
          </cell>
          <cell r="SI40">
            <v>53797.703948926086</v>
          </cell>
          <cell r="SJ40">
            <v>96717.940402659151</v>
          </cell>
          <cell r="SK40">
            <v>124950.13273117467</v>
          </cell>
          <cell r="SL40">
            <v>152071.19605585613</v>
          </cell>
          <cell r="SM40">
            <v>64995.64051579393</v>
          </cell>
          <cell r="SN40">
            <v>64923.528573515068</v>
          </cell>
          <cell r="SO40">
            <v>57859.497463790409</v>
          </cell>
          <cell r="SP40">
            <v>29062.41281866479</v>
          </cell>
          <cell r="SQ40">
            <v>22067.0091863583</v>
          </cell>
          <cell r="SR40">
            <v>30685.401400279028</v>
          </cell>
          <cell r="SS40">
            <v>36498.349662887718</v>
          </cell>
          <cell r="ST40">
            <v>55056.509478066357</v>
          </cell>
          <cell r="SU40">
            <v>58224.600065223894</v>
          </cell>
          <cell r="SV40">
            <v>118217.59362549517</v>
          </cell>
          <cell r="SW40">
            <v>109750.8429572568</v>
          </cell>
          <cell r="SX40">
            <v>152655.68555350669</v>
          </cell>
          <cell r="SY40">
            <v>68601.94408824321</v>
          </cell>
          <cell r="SZ40">
            <v>71549.221762611298</v>
          </cell>
          <cell r="TA40">
            <v>55950.716085634376</v>
          </cell>
          <cell r="TB40">
            <v>31763.325555005278</v>
          </cell>
          <cell r="TC40">
            <v>23765.832553055374</v>
          </cell>
          <cell r="TD40">
            <v>32127.420478854739</v>
          </cell>
          <cell r="TE40">
            <v>42107.90112299953</v>
          </cell>
          <cell r="TF40">
            <v>62086.038157114621</v>
          </cell>
          <cell r="TG40">
            <v>64490.798885649128</v>
          </cell>
          <cell r="TH40">
            <v>106133.33108058837</v>
          </cell>
          <cell r="TI40">
            <v>115928.7589077646</v>
          </cell>
          <cell r="TJ40">
            <v>157282.69566213168</v>
          </cell>
          <cell r="TK40">
            <v>88001.488052492175</v>
          </cell>
          <cell r="TL40">
            <v>65704.191412847504</v>
          </cell>
          <cell r="TM40">
            <v>64705.715755654994</v>
          </cell>
          <cell r="TN40">
            <v>31301.755583467686</v>
          </cell>
          <cell r="TO40">
            <v>24353.347445111733</v>
          </cell>
          <cell r="TP40">
            <v>31264.954296666856</v>
          </cell>
          <cell r="TQ40">
            <v>40595.006162886741</v>
          </cell>
          <cell r="TR40">
            <v>61476.800296629568</v>
          </cell>
          <cell r="TS40">
            <v>61843.719252393763</v>
          </cell>
          <cell r="TT40">
            <v>108470.12700923752</v>
          </cell>
          <cell r="TU40">
            <v>110996.77024101156</v>
          </cell>
          <cell r="TV40">
            <v>128689.83738560528</v>
          </cell>
          <cell r="TW40">
            <v>38303.441779597088</v>
          </cell>
          <cell r="TX40">
            <v>58493.889099880755</v>
          </cell>
          <cell r="TY40">
            <v>50431.741961884982</v>
          </cell>
          <cell r="TZ40">
            <v>24175.310760613698</v>
          </cell>
          <cell r="UA40">
            <v>21216.920149048728</v>
          </cell>
          <cell r="UB40">
            <v>31079.863749763259</v>
          </cell>
          <cell r="UC40">
            <v>31578.607740289364</v>
          </cell>
          <cell r="UD40">
            <v>41282.652617762906</v>
          </cell>
          <cell r="UE40">
            <v>57250.692178702462</v>
          </cell>
          <cell r="UF40">
            <v>82938.117678664043</v>
          </cell>
          <cell r="UG40">
            <v>62044.358155717768</v>
          </cell>
          <cell r="UH40">
            <v>133402.62819776882</v>
          </cell>
          <cell r="UI40">
            <v>39531.890305126195</v>
          </cell>
          <cell r="UJ40">
            <v>57255.012044671217</v>
          </cell>
          <cell r="UK40">
            <v>49454.923667294141</v>
          </cell>
          <cell r="UL40">
            <v>24539.165406437452</v>
          </cell>
          <cell r="UM40">
            <v>23633.81515245964</v>
          </cell>
          <cell r="UN40">
            <v>25720.423580580922</v>
          </cell>
          <cell r="UO40">
            <v>29351.088754086963</v>
          </cell>
          <cell r="UP40">
            <v>38994.712546678064</v>
          </cell>
          <cell r="UQ40">
            <v>52121.370381000372</v>
          </cell>
          <cell r="UR40">
            <v>66672.163697892276</v>
          </cell>
          <cell r="US40">
            <v>55350.415209721512</v>
          </cell>
          <cell r="UT40">
            <v>131995.41795786339</v>
          </cell>
          <cell r="UU40">
            <v>48520.424548324452</v>
          </cell>
          <cell r="UV40">
            <v>61536.914609981366</v>
          </cell>
          <cell r="UW40">
            <v>53040.419758070377</v>
          </cell>
          <cell r="UX40">
            <v>29545.927919675298</v>
          </cell>
          <cell r="UY40">
            <v>22621.088058335976</v>
          </cell>
          <cell r="UZ40">
            <v>29151.057717543932</v>
          </cell>
          <cell r="VA40">
            <v>28606.43406987402</v>
          </cell>
          <cell r="VB40">
            <v>43457.514838522984</v>
          </cell>
          <cell r="VC40">
            <v>53583.97986996096</v>
          </cell>
          <cell r="VD40">
            <v>66084.939531112221</v>
          </cell>
          <cell r="VE40">
            <v>50403.898717390854</v>
          </cell>
          <cell r="VF40">
            <v>126052.8152085425</v>
          </cell>
          <cell r="VG40">
            <v>60187.147354943489</v>
          </cell>
          <cell r="VH40">
            <v>58858.764068609482</v>
          </cell>
          <cell r="VI40">
            <v>56748.310534928045</v>
          </cell>
          <cell r="VJ40">
            <v>25395.507820672272</v>
          </cell>
          <cell r="VK40">
            <v>21864.660846823019</v>
          </cell>
          <cell r="VL40">
            <v>37080.950296321527</v>
          </cell>
          <cell r="VM40">
            <v>33917.813687337752</v>
          </cell>
          <cell r="VN40">
            <v>35017.037244654901</v>
          </cell>
          <cell r="VO40">
            <v>54854.349031984202</v>
          </cell>
          <cell r="VP40">
            <v>60370.413160624055</v>
          </cell>
          <cell r="VQ40">
            <v>52121.605912869345</v>
          </cell>
          <cell r="VR40">
            <v>116671.6128187547</v>
          </cell>
          <cell r="VS40">
            <v>30566.777992689065</v>
          </cell>
          <cell r="VT40">
            <v>51336.800168660033</v>
          </cell>
          <cell r="VU40">
            <v>48160.425301446929</v>
          </cell>
          <cell r="VV40">
            <v>25113.373866230977</v>
          </cell>
          <cell r="VW40">
            <v>19509.165672002615</v>
          </cell>
          <cell r="VX40">
            <v>29519.888385891121</v>
          </cell>
          <cell r="VY40">
            <v>24872.267364056555</v>
          </cell>
          <cell r="VZ40">
            <v>43775.135003502182</v>
          </cell>
          <cell r="WA40">
            <v>41766.883992958086</v>
          </cell>
          <cell r="WB40">
            <v>70420.341657932877</v>
          </cell>
          <cell r="WC40">
            <v>42219.604281826978</v>
          </cell>
          <cell r="WD40">
            <v>128547.73045957915</v>
          </cell>
          <cell r="WE40">
            <v>35397.972562541676</v>
          </cell>
          <cell r="WF40">
            <v>68331.413508692291</v>
          </cell>
          <cell r="WG40">
            <v>56735.955125718436</v>
          </cell>
          <cell r="WH40">
            <v>26551.716951420436</v>
          </cell>
          <cell r="WI40">
            <v>14764.289698058568</v>
          </cell>
          <cell r="WJ40">
            <v>27287.628269574987</v>
          </cell>
          <cell r="WK40">
            <v>23989.702353415203</v>
          </cell>
          <cell r="WL40">
            <v>39157.672603510931</v>
          </cell>
          <cell r="WM40">
            <v>58369.242564687564</v>
          </cell>
          <cell r="WN40">
            <v>67460.331903018901</v>
          </cell>
          <cell r="WO40">
            <v>44942.120709024879</v>
          </cell>
          <cell r="WP40">
            <v>129324.7142839158</v>
          </cell>
          <cell r="WQ40">
            <v>32372.303849531309</v>
          </cell>
          <cell r="WR40">
            <v>74183.194611547413</v>
          </cell>
          <cell r="WS40">
            <v>59341.581466041149</v>
          </cell>
          <cell r="WT40">
            <v>25455.917458305266</v>
          </cell>
          <cell r="WU40">
            <v>22254.644559513934</v>
          </cell>
          <cell r="WV40">
            <v>32170.585996230046</v>
          </cell>
          <cell r="WW40">
            <v>28729.55316305473</v>
          </cell>
          <cell r="WX40">
            <v>43900.559039893276</v>
          </cell>
          <cell r="WY40">
            <v>55069.019966119726</v>
          </cell>
          <cell r="WZ40">
            <v>57876.002604001827</v>
          </cell>
          <cell r="XA40">
            <v>45092.888589656934</v>
          </cell>
          <cell r="XB40">
            <v>7774.1832858353437</v>
          </cell>
          <cell r="XC40">
            <v>3503.2793107573284</v>
          </cell>
          <cell r="XD40">
            <v>6343.8445835434295</v>
          </cell>
          <cell r="XE40">
            <v>14946.589331912013</v>
          </cell>
          <cell r="XF40">
            <v>7742.0952582882455</v>
          </cell>
          <cell r="XG40">
            <v>2370.340817427993</v>
          </cell>
          <cell r="XH40">
            <v>5164.1904883814132</v>
          </cell>
          <cell r="XI40">
            <v>1614.14334988012</v>
          </cell>
          <cell r="XJ40">
            <v>4172.9195083322775</v>
          </cell>
          <cell r="XK40">
            <v>5943.4213614648233</v>
          </cell>
          <cell r="XL40">
            <v>12352.894785742403</v>
          </cell>
          <cell r="XM40">
            <v>6528.144458235799</v>
          </cell>
          <cell r="XN40">
            <v>8001.6787628954717</v>
          </cell>
          <cell r="XO40">
            <v>5655.44986401612</v>
          </cell>
          <cell r="XP40">
            <v>7913.9550264662867</v>
          </cell>
          <cell r="XQ40">
            <v>21674.623881161679</v>
          </cell>
          <cell r="XR40">
            <v>7117.8575959530926</v>
          </cell>
          <cell r="XS40">
            <v>5639.1535898042612</v>
          </cell>
          <cell r="XT40">
            <v>7713.9268747112628</v>
          </cell>
          <cell r="XU40">
            <v>3898.3761489490507</v>
          </cell>
          <cell r="XV40">
            <v>5582.7783287906759</v>
          </cell>
          <cell r="XW40">
            <v>6082.3669650758293</v>
          </cell>
          <cell r="XX40">
            <v>13170.683693706684</v>
          </cell>
          <cell r="XY40">
            <v>7485.6168950049823</v>
          </cell>
          <cell r="XZ40">
            <v>9216.189561911835</v>
          </cell>
          <cell r="YA40">
            <v>4393.2479042018158</v>
          </cell>
          <cell r="YB40">
            <v>10125.955054374781</v>
          </cell>
          <cell r="YC40">
            <v>21071.137021612463</v>
          </cell>
          <cell r="YD40">
            <v>5931.6125628679065</v>
          </cell>
          <cell r="YE40">
            <v>3520.3413504551254</v>
          </cell>
          <cell r="YF40">
            <v>6567.0309735074561</v>
          </cell>
          <cell r="YG40">
            <v>3742.195995036991</v>
          </cell>
          <cell r="YH40">
            <v>3219.648035521544</v>
          </cell>
          <cell r="YI40">
            <v>5200.9862762205803</v>
          </cell>
          <cell r="YJ40">
            <v>8531.4808643537781</v>
          </cell>
          <cell r="YK40">
            <v>3281.6370171033559</v>
          </cell>
          <cell r="YL40">
            <v>5299.9677895247587</v>
          </cell>
          <cell r="YM40">
            <v>3235.3869893846586</v>
          </cell>
          <cell r="YN40">
            <v>7277.1088148601793</v>
          </cell>
          <cell r="YO40">
            <v>15559.089109438855</v>
          </cell>
          <cell r="YP40">
            <v>5450.704697959427</v>
          </cell>
          <cell r="YQ40">
            <v>4423.5000111356176</v>
          </cell>
          <cell r="YR40">
            <v>4152.9008404938249</v>
          </cell>
          <cell r="YS40">
            <v>1216.1194978758501</v>
          </cell>
          <cell r="YT40">
            <v>4688.4636635592833</v>
          </cell>
          <cell r="YU40">
            <v>4694.612535550631</v>
          </cell>
          <cell r="YV40">
            <v>5968.0620894167796</v>
          </cell>
          <cell r="YW40">
            <v>1679.7943193847216</v>
          </cell>
          <cell r="YX40">
            <v>3046.383648078624</v>
          </cell>
          <cell r="YY40">
            <v>4644.2648647250944</v>
          </cell>
          <cell r="YZ40">
            <v>6809.0186217899172</v>
          </cell>
          <cell r="ZA40">
            <v>16428.851829732135</v>
          </cell>
          <cell r="ZB40">
            <v>5437.112996474767</v>
          </cell>
          <cell r="ZC40">
            <v>2440.8636554157415</v>
          </cell>
          <cell r="ZD40">
            <v>2328.0621727919206</v>
          </cell>
          <cell r="ZE40">
            <v>1043.8834990337118</v>
          </cell>
          <cell r="ZF40">
            <v>2255.3666178545386</v>
          </cell>
          <cell r="ZG40">
            <v>3300.0985652089339</v>
          </cell>
          <cell r="ZH40">
            <v>1541.1940897749796</v>
          </cell>
          <cell r="ZI40">
            <v>1996.2869741933421</v>
          </cell>
        </row>
      </sheetData>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GUIDELINES"/>
      <sheetName val="EXPENSES -- MTU"/>
      <sheetName val="EXPENSES -- TAI"/>
      <sheetName val="CAPITAL -- MTU"/>
      <sheetName val="CAPITAL -- TAI"/>
      <sheetName val="STAFFING -- MTU"/>
      <sheetName val="STAFFING -- TAI)"/>
    </sheetNames>
    <sheetDataSet>
      <sheetData sheetId="0" refreshError="1">
        <row r="2">
          <cell r="B2" t="str">
            <v>C********</v>
          </cell>
        </row>
        <row r="6">
          <cell r="B6" t="str">
            <v>TAI</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ColstripVOM"/>
      <sheetName val="Generat"/>
      <sheetName val="Sheet1"/>
    </sheetNames>
    <sheetDataSet>
      <sheetData sheetId="0" refreshError="1"/>
      <sheetData sheetId="1" refreshError="1"/>
      <sheetData sheetId="2" refreshError="1">
        <row r="29">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5410.5083190000005</v>
          </cell>
          <cell r="AA29">
            <v>4068.6645540000027</v>
          </cell>
          <cell r="AB29">
            <v>3985.1234140000015</v>
          </cell>
          <cell r="AC29">
            <v>3414.753469000003</v>
          </cell>
          <cell r="AD29">
            <v>1895.7401430000027</v>
          </cell>
          <cell r="AE29">
            <v>2838.0101880000002</v>
          </cell>
          <cell r="AF29">
            <v>1503.9125989999884</v>
          </cell>
          <cell r="AG29">
            <v>1481.8934630000003</v>
          </cell>
          <cell r="AH29">
            <v>1594.809669000002</v>
          </cell>
          <cell r="AI29">
            <v>3175.0807630000054</v>
          </cell>
          <cell r="AJ29">
            <v>3973.4896030000018</v>
          </cell>
          <cell r="AK29">
            <v>4901.9667249999984</v>
          </cell>
          <cell r="AL29">
            <v>5694.4656889999897</v>
          </cell>
          <cell r="AM29">
            <v>4052.5773160000026</v>
          </cell>
          <cell r="AN29">
            <v>3911.2950500000006</v>
          </cell>
          <cell r="AO29">
            <v>3309.655875000004</v>
          </cell>
          <cell r="AP29">
            <v>1798.1836709999916</v>
          </cell>
          <cell r="AQ29">
            <v>2769.8126970000012</v>
          </cell>
          <cell r="AR29">
            <v>1971.6488499999978</v>
          </cell>
          <cell r="AS29">
            <v>1804.9543410000042</v>
          </cell>
          <cell r="AT29">
            <v>2037.9640880000006</v>
          </cell>
          <cell r="AU29">
            <v>3537.7001929999969</v>
          </cell>
          <cell r="AV29">
            <v>4253.556107999997</v>
          </cell>
          <cell r="AW29">
            <v>5423.0394780000061</v>
          </cell>
          <cell r="AX29">
            <v>6094.4812979999988</v>
          </cell>
          <cell r="AY29">
            <v>4553.3721090000035</v>
          </cell>
          <cell r="AZ29">
            <v>4043.9765350000089</v>
          </cell>
          <cell r="BA29">
            <v>3801.7350699999952</v>
          </cell>
          <cell r="BB29">
            <v>2045.0806310000044</v>
          </cell>
          <cell r="BC29">
            <v>2834.8731149999949</v>
          </cell>
          <cell r="BD29">
            <v>1978.4225630000001</v>
          </cell>
          <cell r="BE29">
            <v>1887.7136109999992</v>
          </cell>
          <cell r="BF29">
            <v>1959.0188540000017</v>
          </cell>
          <cell r="BG29">
            <v>3681.4614309999961</v>
          </cell>
          <cell r="BH29">
            <v>4361.8981120000026</v>
          </cell>
          <cell r="BI29">
            <v>5274.3014980000007</v>
          </cell>
          <cell r="BJ29">
            <v>6065.5330329999997</v>
          </cell>
          <cell r="BK29">
            <v>4574.9862710000016</v>
          </cell>
          <cell r="BL29">
            <v>3750.6176439999981</v>
          </cell>
          <cell r="BM29">
            <v>3723.8689650000015</v>
          </cell>
          <cell r="BN29">
            <v>2216.6198420000001</v>
          </cell>
          <cell r="BO29">
            <v>3128.9126390000019</v>
          </cell>
          <cell r="BP29">
            <v>1978.6194200000027</v>
          </cell>
          <cell r="BQ29">
            <v>1967.0922040000005</v>
          </cell>
          <cell r="BR29">
            <v>2194.157901999999</v>
          </cell>
          <cell r="BS29">
            <v>3620.4897460000066</v>
          </cell>
          <cell r="BT29">
            <v>4273.3900489999942</v>
          </cell>
          <cell r="BU29">
            <v>5340.4888270000083</v>
          </cell>
          <cell r="BV29">
            <v>6042.4018219999998</v>
          </cell>
          <cell r="BW29">
            <v>4466.2442149999988</v>
          </cell>
          <cell r="BX29">
            <v>3870.132998000001</v>
          </cell>
          <cell r="BY29">
            <v>3563.2792509999999</v>
          </cell>
          <cell r="BZ29">
            <v>2193.9258599999885</v>
          </cell>
          <cell r="CA29">
            <v>3052.5598800000007</v>
          </cell>
          <cell r="CB29">
            <v>2184.1229970000131</v>
          </cell>
          <cell r="CC29">
            <v>1943.9139809999906</v>
          </cell>
          <cell r="CD29">
            <v>2192.5074160000004</v>
          </cell>
          <cell r="CE29">
            <v>3690.1249370000005</v>
          </cell>
          <cell r="CF29">
            <v>4347.3587960000004</v>
          </cell>
          <cell r="CG29">
            <v>5624.0369359999895</v>
          </cell>
          <cell r="CH29">
            <v>5935.8884810000018</v>
          </cell>
          <cell r="CI29">
            <v>4582.6496490000136</v>
          </cell>
          <cell r="CJ29">
            <v>4368.6965999999957</v>
          </cell>
          <cell r="CK29">
            <v>3614.6834630000012</v>
          </cell>
          <cell r="CL29">
            <v>1902.1103350000049</v>
          </cell>
          <cell r="CM29">
            <v>2692.3104809999932</v>
          </cell>
          <cell r="CN29">
            <v>2213.021722999998</v>
          </cell>
          <cell r="CO29">
            <v>1849.3368230000051</v>
          </cell>
          <cell r="CP29">
            <v>2364.4362649999966</v>
          </cell>
          <cell r="CQ29">
            <v>3272.4608860000008</v>
          </cell>
          <cell r="CR29">
            <v>4476.8465990000041</v>
          </cell>
          <cell r="CS29">
            <v>5907.8889079999935</v>
          </cell>
          <cell r="CT29">
            <v>6258.4490890000161</v>
          </cell>
          <cell r="CU29">
            <v>4867.9733960000012</v>
          </cell>
          <cell r="CV29">
            <v>4792.5681740000146</v>
          </cell>
          <cell r="CW29">
            <v>4649.280614999996</v>
          </cell>
          <cell r="CX29">
            <v>2525.6027190000023</v>
          </cell>
          <cell r="CY29">
            <v>3266.4937409999984</v>
          </cell>
          <cell r="CZ29">
            <v>2035.3928899999883</v>
          </cell>
          <cell r="DA29">
            <v>1977.6418759999942</v>
          </cell>
          <cell r="DB29">
            <v>2551.2764699999971</v>
          </cell>
          <cell r="DC29">
            <v>4119.190494999988</v>
          </cell>
          <cell r="DD29">
            <v>5047.9192670000048</v>
          </cell>
          <cell r="DE29">
            <v>5974.1987919999956</v>
          </cell>
          <cell r="DF29">
            <v>6348.8958949999942</v>
          </cell>
          <cell r="DG29">
            <v>4987.6519579999876</v>
          </cell>
          <cell r="DH29">
            <v>4849.9872139999934</v>
          </cell>
          <cell r="DI29">
            <v>4500.8754379999882</v>
          </cell>
          <cell r="DJ29">
            <v>2556.2904159999889</v>
          </cell>
          <cell r="DK29">
            <v>3148.8422890000074</v>
          </cell>
          <cell r="DL29">
            <v>2086.6271569999808</v>
          </cell>
          <cell r="DM29">
            <v>2022.9453060000087</v>
          </cell>
          <cell r="DN29">
            <v>2421.9966649999988</v>
          </cell>
          <cell r="DO29">
            <v>4149.3928900000028</v>
          </cell>
          <cell r="DP29">
            <v>5063.5848419999966</v>
          </cell>
          <cell r="DQ29">
            <v>5582.6589370000002</v>
          </cell>
          <cell r="DR29">
            <v>6279.2555509999947</v>
          </cell>
          <cell r="DS29">
            <v>4930.5019729999913</v>
          </cell>
          <cell r="DT29">
            <v>4481.9222600000066</v>
          </cell>
          <cell r="DU29">
            <v>4563.4980910000013</v>
          </cell>
          <cell r="DV29">
            <v>2670.3857629999984</v>
          </cell>
          <cell r="DW29">
            <v>3159.2286420000019</v>
          </cell>
          <cell r="DX29">
            <v>2427.4561580000154</v>
          </cell>
          <cell r="DY29">
            <v>2216.7823109999881</v>
          </cell>
          <cell r="DZ29">
            <v>2694.6151170000085</v>
          </cell>
          <cell r="EA29">
            <v>4343.1314039999997</v>
          </cell>
          <cell r="EB29">
            <v>5363.9120819999953</v>
          </cell>
          <cell r="EC29">
            <v>5900.786334000004</v>
          </cell>
          <cell r="ED29">
            <v>6461.1230459999933</v>
          </cell>
          <cell r="EE29">
            <v>5038.2986180000153</v>
          </cell>
          <cell r="EF29">
            <v>4555.2796049999888</v>
          </cell>
          <cell r="EG29">
            <v>4809.4973009999958</v>
          </cell>
          <cell r="EH29">
            <v>2749.4947479999973</v>
          </cell>
          <cell r="EI29">
            <v>3331.7240630000015</v>
          </cell>
          <cell r="EJ29">
            <v>2318.7904500000004</v>
          </cell>
          <cell r="EK29">
            <v>2172.8912300000084</v>
          </cell>
          <cell r="EL29">
            <v>2576.8153219999949</v>
          </cell>
          <cell r="EM29">
            <v>4639.5849630000012</v>
          </cell>
          <cell r="EN29">
            <v>5098.0185469999997</v>
          </cell>
          <cell r="EO29">
            <v>6143.7095859999972</v>
          </cell>
          <cell r="EP29">
            <v>6412.389611999999</v>
          </cell>
          <cell r="EQ29">
            <v>4972.3969510000024</v>
          </cell>
          <cell r="ER29">
            <v>4657.9872209999885</v>
          </cell>
          <cell r="ES29">
            <v>4971.7938549999963</v>
          </cell>
          <cell r="ET29">
            <v>2712.0552499999903</v>
          </cell>
          <cell r="EU29">
            <v>3480.3159299999825</v>
          </cell>
          <cell r="EV29">
            <v>2391.2261080000026</v>
          </cell>
          <cell r="EW29">
            <v>2149.3126650000049</v>
          </cell>
          <cell r="EX29">
            <v>2797.3842889999942</v>
          </cell>
          <cell r="EY29">
            <v>4449.8191599999991</v>
          </cell>
          <cell r="EZ29">
            <v>5145.0737809999991</v>
          </cell>
          <cell r="FA29">
            <v>6007.2045450000005</v>
          </cell>
          <cell r="FB29">
            <v>6250.4769080000115</v>
          </cell>
          <cell r="FC29">
            <v>4970.902116000012</v>
          </cell>
          <cell r="FD29">
            <v>4778.9049000000086</v>
          </cell>
          <cell r="FE29">
            <v>4812.8069620000024</v>
          </cell>
          <cell r="FF29">
            <v>2534.9991049999953</v>
          </cell>
          <cell r="FG29">
            <v>3211.0275919999985</v>
          </cell>
          <cell r="FH29">
            <v>2377.8646810000064</v>
          </cell>
          <cell r="FI29">
            <v>2099.8076620000065</v>
          </cell>
          <cell r="FJ29">
            <v>2600.3650749999942</v>
          </cell>
          <cell r="FK29">
            <v>4128.4446999999927</v>
          </cell>
          <cell r="FL29">
            <v>5411.2413150000066</v>
          </cell>
          <cell r="FM29">
            <v>6387.8254400000005</v>
          </cell>
          <cell r="FN29">
            <v>6437.2029320000147</v>
          </cell>
          <cell r="FO29">
            <v>4925.6388370000059</v>
          </cell>
          <cell r="FP29">
            <v>4811.507958000002</v>
          </cell>
          <cell r="FQ29">
            <v>4528.8511920000019</v>
          </cell>
          <cell r="FR29">
            <v>2824.2517970000044</v>
          </cell>
          <cell r="FS29">
            <v>3457.8380659999966</v>
          </cell>
          <cell r="FT29">
            <v>2339.2805039999948</v>
          </cell>
          <cell r="FU29">
            <v>2203.8308209999959</v>
          </cell>
          <cell r="FV29">
            <v>2706.3020099999994</v>
          </cell>
          <cell r="FW29">
            <v>4160.7519919999904</v>
          </cell>
          <cell r="FX29">
            <v>5522.506029000011</v>
          </cell>
          <cell r="FY29">
            <v>6039.4628030000022</v>
          </cell>
          <cell r="FZ29">
            <v>6600.8033989999967</v>
          </cell>
          <cell r="GA29">
            <v>5109.8783560000011</v>
          </cell>
          <cell r="GB29">
            <v>4774.9603399999905</v>
          </cell>
          <cell r="GC29">
            <v>4788.6948810000031</v>
          </cell>
          <cell r="GD29">
            <v>2938.0439080000215</v>
          </cell>
          <cell r="GE29">
            <v>3462.7301480000024</v>
          </cell>
          <cell r="GF29">
            <v>2389.3187899999903</v>
          </cell>
          <cell r="GG29">
            <v>2361.0689540000167</v>
          </cell>
          <cell r="GH29">
            <v>2893.7869510000019</v>
          </cell>
          <cell r="GI29">
            <v>4794.6799809999939</v>
          </cell>
          <cell r="GJ29">
            <v>5627.6513040000136</v>
          </cell>
          <cell r="GK29">
            <v>6137.0834230000037</v>
          </cell>
          <cell r="GL29">
            <v>6631.252508000005</v>
          </cell>
          <cell r="GM29">
            <v>5089.1587299999956</v>
          </cell>
          <cell r="GN29">
            <v>4866.4758410000068</v>
          </cell>
          <cell r="GO29">
            <v>4963.488559999998</v>
          </cell>
          <cell r="GP29">
            <v>2798.762711000003</v>
          </cell>
          <cell r="GQ29">
            <v>3223.8147089999984</v>
          </cell>
          <cell r="GR29">
            <v>2330.1600879999751</v>
          </cell>
          <cell r="GS29">
            <v>2408.7867950000218</v>
          </cell>
          <cell r="GT29">
            <v>2811.9831280000071</v>
          </cell>
          <cell r="GU29">
            <v>4727.2327459999942</v>
          </cell>
          <cell r="GV29">
            <v>5702.3602420000243</v>
          </cell>
          <cell r="GW29">
            <v>6174.3307299999869</v>
          </cell>
          <cell r="GX29">
            <v>6614.8324840000132</v>
          </cell>
          <cell r="GY29">
            <v>5168.8143630000122</v>
          </cell>
          <cell r="GZ29">
            <v>4811.7353219999932</v>
          </cell>
          <cell r="HA29">
            <v>4886.0064310000016</v>
          </cell>
          <cell r="HB29">
            <v>2854.2435610000102</v>
          </cell>
          <cell r="HC29">
            <v>3143.9548230000073</v>
          </cell>
          <cell r="HD29">
            <v>2236.1091420000012</v>
          </cell>
          <cell r="HE29">
            <v>2321.7893399999884</v>
          </cell>
          <cell r="HF29">
            <v>2992.8307239999995</v>
          </cell>
          <cell r="HG29">
            <v>4705.3449430000037</v>
          </cell>
          <cell r="HH29">
            <v>5412.8991659999883</v>
          </cell>
          <cell r="HI29">
            <v>6458.4015590000199</v>
          </cell>
          <cell r="HJ29">
            <v>6614.132528999995</v>
          </cell>
          <cell r="HK29">
            <v>4871.8099289999809</v>
          </cell>
          <cell r="HL29">
            <v>4972.8661409999768</v>
          </cell>
          <cell r="HM29">
            <v>4968.5839509999932</v>
          </cell>
          <cell r="HN29">
            <v>2798.5710990000225</v>
          </cell>
          <cell r="HO29">
            <v>3250.9488839999831</v>
          </cell>
          <cell r="HP29">
            <v>2445.9235340000014</v>
          </cell>
          <cell r="HQ29">
            <v>2295.6617259999912</v>
          </cell>
          <cell r="HR29">
            <v>3053.8582369999931</v>
          </cell>
          <cell r="HS29">
            <v>4510.44691899998</v>
          </cell>
          <cell r="HT29">
            <v>5688.6246329999994</v>
          </cell>
          <cell r="HU29">
            <v>6704.2512400000123</v>
          </cell>
          <cell r="HV29">
            <v>6605.2953950000228</v>
          </cell>
          <cell r="HW29">
            <v>5106.1616590000049</v>
          </cell>
          <cell r="HX29">
            <v>5046.1085639999947</v>
          </cell>
          <cell r="HY29">
            <v>5172.7800290000014</v>
          </cell>
          <cell r="HZ29">
            <v>2751.6291579999961</v>
          </cell>
          <cell r="IA29">
            <v>3432.4785940000147</v>
          </cell>
          <cell r="IB29">
            <v>2290.074506999983</v>
          </cell>
          <cell r="IC29">
            <v>2404.232342000003</v>
          </cell>
          <cell r="ID29">
            <v>3120.1654490000074</v>
          </cell>
          <cell r="IE29">
            <v>4582.4473869999929</v>
          </cell>
          <cell r="IF29">
            <v>5679.674887000001</v>
          </cell>
          <cell r="IG29">
            <v>6616.037685999996</v>
          </cell>
          <cell r="IH29">
            <v>6622.1686390000104</v>
          </cell>
          <cell r="II29">
            <v>5145.4672770000179</v>
          </cell>
          <cell r="IJ29">
            <v>4880.0343100000173</v>
          </cell>
          <cell r="IK29">
            <v>4818.1703130000096</v>
          </cell>
          <cell r="IL29">
            <v>2928.8224969999865</v>
          </cell>
          <cell r="IM29">
            <v>3538.5179329999955</v>
          </cell>
          <cell r="IN29">
            <v>2337.0537560000084</v>
          </cell>
          <cell r="IO29">
            <v>2399.3305800000089</v>
          </cell>
          <cell r="IP29">
            <v>3042.2623719999974</v>
          </cell>
          <cell r="IQ29">
            <v>4557.0813320000016</v>
          </cell>
          <cell r="IR29">
            <v>5669.4216190000006</v>
          </cell>
          <cell r="IS29">
            <v>6154.0415429999994</v>
          </cell>
          <cell r="IT29">
            <v>6602.3380200000247</v>
          </cell>
          <cell r="IU29">
            <v>5203.1528230000113</v>
          </cell>
          <cell r="IV29">
            <v>4952.8450840000005</v>
          </cell>
          <cell r="IW29">
            <v>4890.882958000002</v>
          </cell>
          <cell r="IX29">
            <v>3069.2607969999954</v>
          </cell>
          <cell r="IY29">
            <v>3521.347013999999</v>
          </cell>
          <cell r="IZ29">
            <v>2409.4428630000039</v>
          </cell>
          <cell r="JA29">
            <v>2451.4165759999887</v>
          </cell>
          <cell r="JB29">
            <v>2903.4026059999887</v>
          </cell>
          <cell r="JC29">
            <v>4802.0499060000002</v>
          </cell>
          <cell r="JD29">
            <v>5694.9656079999986</v>
          </cell>
          <cell r="JE29">
            <v>6253.3001110000187</v>
          </cell>
          <cell r="JF29">
            <v>6688.105029999977</v>
          </cell>
          <cell r="JG29">
            <v>5279.040330000018</v>
          </cell>
          <cell r="JH29">
            <v>4889.4170929999964</v>
          </cell>
          <cell r="JI29">
            <v>5331.0111739999847</v>
          </cell>
          <cell r="JJ29">
            <v>2978.2860949999886</v>
          </cell>
          <cell r="JK29">
            <v>3420.2896349999937</v>
          </cell>
          <cell r="JL29">
            <v>2377.5578230000101</v>
          </cell>
          <cell r="JM29">
            <v>2430.1125490000122</v>
          </cell>
          <cell r="JN29">
            <v>3334.4335230000142</v>
          </cell>
          <cell r="JO29">
            <v>4875.1654989999952</v>
          </cell>
          <cell r="JP29">
            <v>5577.7256100000232</v>
          </cell>
          <cell r="JQ29">
            <v>6422.629924000008</v>
          </cell>
          <cell r="JR29">
            <v>6674.1439480000117</v>
          </cell>
          <cell r="JS29">
            <v>5229.0533390000055</v>
          </cell>
          <cell r="JT29">
            <v>5033.4480860000185</v>
          </cell>
          <cell r="JU29">
            <v>5305.7261680000229</v>
          </cell>
          <cell r="JV29">
            <v>2969.7505649999948</v>
          </cell>
          <cell r="JW29">
            <v>3543.0457409999799</v>
          </cell>
          <cell r="JX29">
            <v>2688.376488000009</v>
          </cell>
          <cell r="JY29">
            <v>2318.7877790000057</v>
          </cell>
          <cell r="JZ29">
            <v>3171.9140340000158</v>
          </cell>
          <cell r="KA29">
            <v>4821.3796880000154</v>
          </cell>
          <cell r="KB29">
            <v>5542.4043609999935</v>
          </cell>
          <cell r="KC29">
            <v>6594.051861999993</v>
          </cell>
          <cell r="KD29">
            <v>6432.2013110000116</v>
          </cell>
          <cell r="KE29">
            <v>5199.6952659999952</v>
          </cell>
          <cell r="KF29">
            <v>5074.0563759999932</v>
          </cell>
          <cell r="KG29">
            <v>5366.1119060000055</v>
          </cell>
          <cell r="KH29">
            <v>3033.748935999989</v>
          </cell>
          <cell r="KI29">
            <v>3626.2211419999949</v>
          </cell>
          <cell r="KJ29">
            <v>2716.4311659999948</v>
          </cell>
          <cell r="KK29">
            <v>2370.8303219999943</v>
          </cell>
          <cell r="KL29">
            <v>3158.7569729999814</v>
          </cell>
          <cell r="KM29">
            <v>4591.4842249999929</v>
          </cell>
          <cell r="KN29">
            <v>5737.4559579999768</v>
          </cell>
          <cell r="KO29">
            <v>6672.3312900000019</v>
          </cell>
          <cell r="KP29">
            <v>6683.0701049999916</v>
          </cell>
          <cell r="KQ29">
            <v>5076.5821710000164</v>
          </cell>
          <cell r="KR29">
            <v>5115.3142050000024</v>
          </cell>
          <cell r="KS29">
            <v>5387.8634149999998</v>
          </cell>
          <cell r="KT29">
            <v>2981.1124280000222</v>
          </cell>
          <cell r="KU29">
            <v>3670.9096180000051</v>
          </cell>
          <cell r="KV29">
            <v>2440.6959889999998</v>
          </cell>
          <cell r="KW29">
            <v>2360.7389649999968</v>
          </cell>
          <cell r="KX29">
            <v>3040.8144240000111</v>
          </cell>
          <cell r="KY29">
            <v>4593.418697999994</v>
          </cell>
          <cell r="KZ29">
            <v>5721.7296100000094</v>
          </cell>
          <cell r="LA29">
            <v>6687.4605360000278</v>
          </cell>
          <cell r="LB29">
            <v>6598.9336219999823</v>
          </cell>
          <cell r="LC29">
            <v>5221.7484030000051</v>
          </cell>
          <cell r="LD29">
            <v>5137.0164419999928</v>
          </cell>
          <cell r="LE29">
            <v>5205.9670639999968</v>
          </cell>
          <cell r="LF29">
            <v>2990.8008260000206</v>
          </cell>
          <cell r="LG29">
            <v>3690.225265999994</v>
          </cell>
          <cell r="LH29">
            <v>2444.3617690000101</v>
          </cell>
          <cell r="LI29">
            <v>2454.3456050000386</v>
          </cell>
          <cell r="LJ29">
            <v>3042.0375760000024</v>
          </cell>
          <cell r="LK29">
            <v>4782.1821839999757</v>
          </cell>
          <cell r="LL29">
            <v>5770.045867000008</v>
          </cell>
          <cell r="LM29">
            <v>6273.2024009999877</v>
          </cell>
          <cell r="LN29">
            <v>0</v>
          </cell>
          <cell r="LO29">
            <v>0</v>
          </cell>
          <cell r="LP29">
            <v>0</v>
          </cell>
          <cell r="LQ29">
            <v>0</v>
          </cell>
          <cell r="LR29">
            <v>0</v>
          </cell>
          <cell r="LS29">
            <v>0</v>
          </cell>
          <cell r="LT29">
            <v>0</v>
          </cell>
          <cell r="LU29">
            <v>0</v>
          </cell>
          <cell r="LV29">
            <v>0</v>
          </cell>
          <cell r="LW29">
            <v>0</v>
          </cell>
          <cell r="LX29">
            <v>0</v>
          </cell>
          <cell r="LY29">
            <v>0</v>
          </cell>
          <cell r="LZ29">
            <v>0</v>
          </cell>
          <cell r="MA29">
            <v>0</v>
          </cell>
          <cell r="MB29">
            <v>0</v>
          </cell>
          <cell r="MC29">
            <v>0</v>
          </cell>
          <cell r="MD29">
            <v>0</v>
          </cell>
          <cell r="ME29">
            <v>0</v>
          </cell>
          <cell r="MF29">
            <v>0</v>
          </cell>
          <cell r="MG29">
            <v>0</v>
          </cell>
          <cell r="MH29">
            <v>0</v>
          </cell>
          <cell r="MI29">
            <v>0</v>
          </cell>
          <cell r="MJ29">
            <v>0</v>
          </cell>
          <cell r="MK29">
            <v>0</v>
          </cell>
          <cell r="ML29">
            <v>0</v>
          </cell>
          <cell r="MM29">
            <v>0</v>
          </cell>
          <cell r="MN29">
            <v>0</v>
          </cell>
          <cell r="MO29">
            <v>0</v>
          </cell>
          <cell r="MP29">
            <v>0</v>
          </cell>
          <cell r="MQ29">
            <v>0</v>
          </cell>
          <cell r="MR29">
            <v>0</v>
          </cell>
          <cell r="MS29">
            <v>0</v>
          </cell>
          <cell r="MT29">
            <v>0</v>
          </cell>
          <cell r="MU29">
            <v>0</v>
          </cell>
          <cell r="MV29">
            <v>0</v>
          </cell>
          <cell r="MW29">
            <v>0</v>
          </cell>
          <cell r="MX29">
            <v>0</v>
          </cell>
          <cell r="MY29">
            <v>0</v>
          </cell>
          <cell r="MZ29">
            <v>0</v>
          </cell>
          <cell r="NA29">
            <v>0</v>
          </cell>
          <cell r="NB29">
            <v>0</v>
          </cell>
          <cell r="NC29">
            <v>0</v>
          </cell>
          <cell r="ND29">
            <v>0</v>
          </cell>
          <cell r="NE29">
            <v>0</v>
          </cell>
          <cell r="NF29">
            <v>0</v>
          </cell>
          <cell r="NG29">
            <v>0</v>
          </cell>
          <cell r="NH29">
            <v>0</v>
          </cell>
          <cell r="NI29">
            <v>0</v>
          </cell>
          <cell r="NJ29">
            <v>0</v>
          </cell>
          <cell r="NK29">
            <v>0</v>
          </cell>
          <cell r="NL29">
            <v>0</v>
          </cell>
          <cell r="NM29">
            <v>0</v>
          </cell>
          <cell r="NN29">
            <v>0</v>
          </cell>
          <cell r="NO29">
            <v>0</v>
          </cell>
          <cell r="NP29">
            <v>0</v>
          </cell>
          <cell r="NQ29">
            <v>0</v>
          </cell>
          <cell r="NR29">
            <v>0</v>
          </cell>
          <cell r="NS29">
            <v>0</v>
          </cell>
          <cell r="NT29">
            <v>0</v>
          </cell>
          <cell r="NU29">
            <v>0</v>
          </cell>
          <cell r="NV29">
            <v>2019.9891459999999</v>
          </cell>
          <cell r="NW29">
            <v>1710.8414630000007</v>
          </cell>
          <cell r="NX29">
            <v>1744.9405499999993</v>
          </cell>
          <cell r="NY29">
            <v>1586.1281909999998</v>
          </cell>
          <cell r="NZ29">
            <v>865.28387300000031</v>
          </cell>
          <cell r="OA29">
            <v>1264.6629539999994</v>
          </cell>
          <cell r="OB29">
            <v>1101.5052250000008</v>
          </cell>
          <cell r="OC29">
            <v>556.48592500000086</v>
          </cell>
          <cell r="OD29">
            <v>812.97635799999989</v>
          </cell>
          <cell r="OE29">
            <v>1290.8336880000024</v>
          </cell>
          <cell r="OF29">
            <v>1972.1671630000019</v>
          </cell>
          <cell r="OG29">
            <v>2025.1097740000005</v>
          </cell>
          <cell r="OH29">
            <v>1523.9509460000008</v>
          </cell>
          <cell r="OI29">
            <v>1787.9023029999989</v>
          </cell>
          <cell r="OJ29">
            <v>1713.2849070000011</v>
          </cell>
          <cell r="OK29">
            <v>1802.4048369999982</v>
          </cell>
          <cell r="OL29">
            <v>721.30258800000229</v>
          </cell>
          <cell r="OM29">
            <v>1085.4979549999989</v>
          </cell>
          <cell r="ON29">
            <v>917.51176100000157</v>
          </cell>
          <cell r="OO29">
            <v>473.98260599999776</v>
          </cell>
          <cell r="OP29">
            <v>645.44070099999954</v>
          </cell>
          <cell r="OQ29">
            <v>1076.0816090000008</v>
          </cell>
          <cell r="OR29">
            <v>1377.7134979999992</v>
          </cell>
          <cell r="OS29">
            <v>2565.2746669999979</v>
          </cell>
          <cell r="OT29">
            <v>1618.6768940000002</v>
          </cell>
          <cell r="OU29">
            <v>1756.0990600000005</v>
          </cell>
          <cell r="OV29">
            <v>1340.3033820000019</v>
          </cell>
          <cell r="OW29">
            <v>1523.1082779999997</v>
          </cell>
          <cell r="OX29">
            <v>587.83930499999769</v>
          </cell>
          <cell r="OY29">
            <v>1041.2481890000017</v>
          </cell>
          <cell r="OZ29">
            <v>1177.4900130000024</v>
          </cell>
          <cell r="PA29">
            <v>396.75418899999931</v>
          </cell>
          <cell r="PB29">
            <v>746.02293500000087</v>
          </cell>
          <cell r="PC29">
            <v>712.48150499999974</v>
          </cell>
          <cell r="PD29">
            <v>1187.413912</v>
          </cell>
          <cell r="PE29">
            <v>2380.0884420000002</v>
          </cell>
          <cell r="PF29">
            <v>1464.4048690000018</v>
          </cell>
          <cell r="PG29">
            <v>1572.7821619999995</v>
          </cell>
          <cell r="PH29">
            <v>1221.7285210000009</v>
          </cell>
          <cell r="PI29">
            <v>1462.809325000002</v>
          </cell>
          <cell r="PJ29">
            <v>742.06232499999896</v>
          </cell>
          <cell r="PK29">
            <v>1296.9357110000055</v>
          </cell>
          <cell r="PL29">
            <v>972.71811799999705</v>
          </cell>
          <cell r="PM29">
            <v>355.76196499999787</v>
          </cell>
          <cell r="PN29">
            <v>630.6969190000018</v>
          </cell>
          <cell r="PO29">
            <v>761.74613699999827</v>
          </cell>
          <cell r="PP29">
            <v>1239.9107530000001</v>
          </cell>
          <cell r="PQ29">
            <v>2398.4412679999987</v>
          </cell>
          <cell r="PR29">
            <v>1550.6026590000019</v>
          </cell>
          <cell r="PS29">
            <v>1228.8907189999991</v>
          </cell>
          <cell r="PT29">
            <v>992.37312699999893</v>
          </cell>
          <cell r="PU29">
            <v>1155.9633380000014</v>
          </cell>
          <cell r="PV29">
            <v>754.26271799999813</v>
          </cell>
          <cell r="PW29">
            <v>1104.2646280000008</v>
          </cell>
          <cell r="PX29">
            <v>805.4212320000006</v>
          </cell>
          <cell r="PY29">
            <v>618.9180379999998</v>
          </cell>
          <cell r="PZ29">
            <v>657.48440200000005</v>
          </cell>
          <cell r="QA29">
            <v>741.29571899999974</v>
          </cell>
          <cell r="QB29">
            <v>1469.5856770000009</v>
          </cell>
          <cell r="QC29">
            <v>2261.3903060000011</v>
          </cell>
          <cell r="QD29">
            <v>1858.0754020000022</v>
          </cell>
          <cell r="QE29">
            <v>1763.8527169999979</v>
          </cell>
          <cell r="QF29">
            <v>1319.3892940000005</v>
          </cell>
          <cell r="QG29">
            <v>1110.3769279999997</v>
          </cell>
          <cell r="QH29">
            <v>546.58218800000031</v>
          </cell>
          <cell r="QI29">
            <v>937.27645900000061</v>
          </cell>
          <cell r="QJ29">
            <v>757.78044099999897</v>
          </cell>
          <cell r="QK29">
            <v>476.84059399999751</v>
          </cell>
          <cell r="QL29">
            <v>583.06240600000092</v>
          </cell>
          <cell r="QM29">
            <v>794.03017</v>
          </cell>
          <cell r="QN29">
            <v>1381.8806320000003</v>
          </cell>
          <cell r="QO29">
            <v>2016.4450920000018</v>
          </cell>
          <cell r="QP29">
            <v>2149.6892210000005</v>
          </cell>
          <cell r="QQ29">
            <v>2427.5357739999963</v>
          </cell>
          <cell r="QR29">
            <v>1977.7596029999986</v>
          </cell>
          <cell r="QS29">
            <v>2004.4872309999992</v>
          </cell>
          <cell r="QT29">
            <v>890.90880999999717</v>
          </cell>
          <cell r="QU29">
            <v>1336.0789430000004</v>
          </cell>
          <cell r="QV29">
            <v>1457.9495539999989</v>
          </cell>
          <cell r="QW29">
            <v>635.36713099999906</v>
          </cell>
          <cell r="QX29">
            <v>1033.9880830000002</v>
          </cell>
          <cell r="QY29">
            <v>1636.9963710000011</v>
          </cell>
          <cell r="QZ29">
            <v>2314.2823289999978</v>
          </cell>
          <cell r="RA29">
            <v>2115.9488559999991</v>
          </cell>
          <cell r="RB29">
            <v>1776.3393309999992</v>
          </cell>
          <cell r="RC29">
            <v>2446.7632930000036</v>
          </cell>
          <cell r="RD29">
            <v>2145.489582999995</v>
          </cell>
          <cell r="RE29">
            <v>2018.9617209999997</v>
          </cell>
          <cell r="RF29">
            <v>733.84886199999892</v>
          </cell>
          <cell r="RG29">
            <v>1133.7504360000021</v>
          </cell>
          <cell r="RH29">
            <v>1317.6967920000025</v>
          </cell>
          <cell r="RI29">
            <v>714.34027700000297</v>
          </cell>
          <cell r="RJ29">
            <v>916.66906599999857</v>
          </cell>
          <cell r="RK29">
            <v>1586.4906190000002</v>
          </cell>
          <cell r="RL29">
            <v>2116.243056000003</v>
          </cell>
          <cell r="RM29">
            <v>2527.2805069999995</v>
          </cell>
          <cell r="RN29">
            <v>1895.4671170000001</v>
          </cell>
          <cell r="RO29">
            <v>1922.135033999999</v>
          </cell>
          <cell r="RP29">
            <v>2189.2153319999998</v>
          </cell>
          <cell r="RQ29">
            <v>1751.6340070000006</v>
          </cell>
          <cell r="RR29">
            <v>744.00532200000089</v>
          </cell>
          <cell r="RS29">
            <v>1237.7623920000042</v>
          </cell>
          <cell r="RT29">
            <v>1268.6868510000058</v>
          </cell>
          <cell r="RU29">
            <v>680.71118200000274</v>
          </cell>
          <cell r="RV29">
            <v>1326.0066630000001</v>
          </cell>
          <cell r="RW29">
            <v>1593.185851000002</v>
          </cell>
          <cell r="RX29">
            <v>2633.6958970000014</v>
          </cell>
          <cell r="RY29">
            <v>3080.0174699999989</v>
          </cell>
          <cell r="RZ29">
            <v>2402.660788000001</v>
          </cell>
          <cell r="SA29">
            <v>2705.0832129999981</v>
          </cell>
          <cell r="SB29">
            <v>2011.8281470000002</v>
          </cell>
          <cell r="SC29">
            <v>2148.4101609999998</v>
          </cell>
          <cell r="SD29">
            <v>964.62635299999965</v>
          </cell>
          <cell r="SE29">
            <v>1502.8338409999997</v>
          </cell>
          <cell r="SF29">
            <v>1263.6860549999983</v>
          </cell>
          <cell r="SG29">
            <v>734.80923699999403</v>
          </cell>
          <cell r="SH29">
            <v>1271.8470439999983</v>
          </cell>
          <cell r="SI29">
            <v>1592.6267060000027</v>
          </cell>
          <cell r="SJ29">
            <v>3023.3110899999956</v>
          </cell>
          <cell r="SK29">
            <v>3162.0587559999985</v>
          </cell>
          <cell r="SL29">
            <v>2308.6374610000021</v>
          </cell>
          <cell r="SM29">
            <v>2709.532852999997</v>
          </cell>
          <cell r="SN29">
            <v>2149.6069280000011</v>
          </cell>
          <cell r="SO29">
            <v>2202.4644990000015</v>
          </cell>
          <cell r="SP29">
            <v>1156.4570759999988</v>
          </cell>
          <cell r="SQ29">
            <v>1490.6566329999987</v>
          </cell>
          <cell r="SR29">
            <v>1122.92209</v>
          </cell>
          <cell r="SS29">
            <v>859.69054700000561</v>
          </cell>
          <cell r="ST29">
            <v>1188.5872080000008</v>
          </cell>
          <cell r="SU29">
            <v>1617.5922260000007</v>
          </cell>
          <cell r="SV29">
            <v>2621.4434459999975</v>
          </cell>
          <cell r="SW29">
            <v>3574.7659300000014</v>
          </cell>
          <cell r="SX29">
            <v>2663.1881790000043</v>
          </cell>
          <cell r="SY29">
            <v>2687.7132360000032</v>
          </cell>
          <cell r="SZ29">
            <v>1961.3687449999998</v>
          </cell>
          <cell r="TA29">
            <v>2288.6622800000041</v>
          </cell>
          <cell r="TB29">
            <v>1152.9962630000009</v>
          </cell>
          <cell r="TC29">
            <v>1610.8141099999993</v>
          </cell>
          <cell r="TD29">
            <v>1254.8335829999996</v>
          </cell>
          <cell r="TE29">
            <v>774.08286799999769</v>
          </cell>
          <cell r="TF29">
            <v>1098.6199860000015</v>
          </cell>
          <cell r="TG29">
            <v>1791.498133000001</v>
          </cell>
          <cell r="TH29">
            <v>2791.2646779999995</v>
          </cell>
          <cell r="TI29">
            <v>3283.7636619999976</v>
          </cell>
          <cell r="TJ29">
            <v>2463.0090779999955</v>
          </cell>
          <cell r="TK29">
            <v>2354.0750019999978</v>
          </cell>
          <cell r="TL29">
            <v>2066.7957180000012</v>
          </cell>
          <cell r="TM29">
            <v>2466.5641169999944</v>
          </cell>
          <cell r="TN29">
            <v>1199.9877199999974</v>
          </cell>
          <cell r="TO29">
            <v>1601.9422600000034</v>
          </cell>
          <cell r="TP29">
            <v>1410.9057610000018</v>
          </cell>
          <cell r="TQ29">
            <v>751.11787300000287</v>
          </cell>
          <cell r="TR29">
            <v>1190.0344409999961</v>
          </cell>
          <cell r="TS29">
            <v>1853.1072340000028</v>
          </cell>
          <cell r="TT29">
            <v>2792.789963999996</v>
          </cell>
          <cell r="TU29">
            <v>3901.1374480000013</v>
          </cell>
          <cell r="TV29">
            <v>3107.5283930000005</v>
          </cell>
          <cell r="TW29">
            <v>3351.1684920000043</v>
          </cell>
          <cell r="TX29">
            <v>2423.7752550000005</v>
          </cell>
          <cell r="TY29">
            <v>2713.6107709999997</v>
          </cell>
          <cell r="TZ29">
            <v>1306.959170999995</v>
          </cell>
          <cell r="UA29">
            <v>1679.6880989999991</v>
          </cell>
          <cell r="UB29">
            <v>1552.9907480000111</v>
          </cell>
          <cell r="UC29">
            <v>994.71676700000535</v>
          </cell>
          <cell r="UD29">
            <v>1708.0029610000056</v>
          </cell>
          <cell r="UE29">
            <v>1730.2320269999982</v>
          </cell>
          <cell r="UF29">
            <v>3419.8331990000006</v>
          </cell>
          <cell r="UG29">
            <v>4864.1399160000001</v>
          </cell>
          <cell r="UH29">
            <v>3102.6694339999958</v>
          </cell>
          <cell r="UI29">
            <v>3387.4243050000005</v>
          </cell>
          <cell r="UJ29">
            <v>2624.7025229999999</v>
          </cell>
          <cell r="UK29">
            <v>2622.0458520000029</v>
          </cell>
          <cell r="UL29">
            <v>1346.5627699999968</v>
          </cell>
          <cell r="UM29">
            <v>1823.3700409999947</v>
          </cell>
          <cell r="UN29">
            <v>1487.7483649999995</v>
          </cell>
          <cell r="UO29">
            <v>1040.2446540000019</v>
          </cell>
          <cell r="UP29">
            <v>1871.8754469999985</v>
          </cell>
          <cell r="UQ29">
            <v>1954.0969100000002</v>
          </cell>
          <cell r="UR29">
            <v>3731.0842379999958</v>
          </cell>
          <cell r="US29">
            <v>4952.4863440000045</v>
          </cell>
          <cell r="UT29">
            <v>3240.482759999999</v>
          </cell>
          <cell r="UU29">
            <v>3166.0060079999967</v>
          </cell>
          <cell r="UV29">
            <v>2638.0128879999975</v>
          </cell>
          <cell r="UW29">
            <v>2584.4036890000061</v>
          </cell>
          <cell r="UX29">
            <v>1223.1463260000019</v>
          </cell>
          <cell r="UY29">
            <v>1905.7148210000014</v>
          </cell>
          <cell r="UZ29">
            <v>1505.1211419999963</v>
          </cell>
          <cell r="VA29">
            <v>1172.2119349999994</v>
          </cell>
          <cell r="VB29">
            <v>1691.3928739999974</v>
          </cell>
          <cell r="VC29">
            <v>1971.8725210000048</v>
          </cell>
          <cell r="VD29">
            <v>4020.4857279999997</v>
          </cell>
          <cell r="VE29">
            <v>4847.9015710000021</v>
          </cell>
          <cell r="VF29">
            <v>3414.514529</v>
          </cell>
          <cell r="VG29">
            <v>3289.8845340000044</v>
          </cell>
          <cell r="VH29">
            <v>2593.5037450000018</v>
          </cell>
          <cell r="VI29">
            <v>2621.1252640000021</v>
          </cell>
          <cell r="VJ29">
            <v>1529.4291729999968</v>
          </cell>
          <cell r="VK29">
            <v>1827.7899029999971</v>
          </cell>
          <cell r="VL29">
            <v>1240.4363460000022</v>
          </cell>
          <cell r="VM29">
            <v>1180.1552690000026</v>
          </cell>
          <cell r="VN29">
            <v>1792.9977450000006</v>
          </cell>
          <cell r="VO29">
            <v>2265.4167279999965</v>
          </cell>
          <cell r="VP29">
            <v>3941.8639970000004</v>
          </cell>
          <cell r="VQ29">
            <v>4572.8521959999998</v>
          </cell>
          <cell r="VR29">
            <v>3624.6263009999966</v>
          </cell>
          <cell r="VS29">
            <v>3593.0358750000014</v>
          </cell>
          <cell r="VT29">
            <v>2633.7404330000063</v>
          </cell>
          <cell r="VU29">
            <v>2844.706216999999</v>
          </cell>
          <cell r="VV29">
            <v>1436.7429709999997</v>
          </cell>
          <cell r="VW29">
            <v>1694.7192820000055</v>
          </cell>
          <cell r="VX29">
            <v>1650.423569000006</v>
          </cell>
          <cell r="VY29">
            <v>1176.7134020000012</v>
          </cell>
          <cell r="VZ29">
            <v>1641.572282000001</v>
          </cell>
          <cell r="WA29">
            <v>2452.7877919999955</v>
          </cell>
          <cell r="WB29">
            <v>3854.1244080000033</v>
          </cell>
          <cell r="WC29">
            <v>4866.550734000004</v>
          </cell>
          <cell r="WD29">
            <v>3563.1134450000027</v>
          </cell>
          <cell r="WE29">
            <v>3512.216797000001</v>
          </cell>
          <cell r="WF29">
            <v>2540.3256120000005</v>
          </cell>
          <cell r="WG29">
            <v>2893.5986949999933</v>
          </cell>
          <cell r="WH29">
            <v>1443.0032380000048</v>
          </cell>
          <cell r="WI29">
            <v>1918.3895670000056</v>
          </cell>
          <cell r="WJ29">
            <v>1676.2699679999932</v>
          </cell>
          <cell r="WK29">
            <v>1247.7947579999964</v>
          </cell>
          <cell r="WL29">
            <v>1794.7150350000011</v>
          </cell>
          <cell r="WM29">
            <v>2266.0543410000028</v>
          </cell>
          <cell r="WN29">
            <v>3955.9440050000048</v>
          </cell>
          <cell r="WO29">
            <v>5335.0114030000113</v>
          </cell>
          <cell r="WP29">
            <v>3654.8398669999951</v>
          </cell>
          <cell r="WQ29">
            <v>3484.8794270000071</v>
          </cell>
          <cell r="WR29">
            <v>2463.3480149999959</v>
          </cell>
          <cell r="WS29">
            <v>2916.3469149999946</v>
          </cell>
          <cell r="WT29">
            <v>1442.9682700000121</v>
          </cell>
          <cell r="WU29">
            <v>1725.5181089999969</v>
          </cell>
          <cell r="WV29">
            <v>1733.0391720000043</v>
          </cell>
          <cell r="WW29">
            <v>1140.3772180000014</v>
          </cell>
          <cell r="WX29">
            <v>1958.8274119999987</v>
          </cell>
          <cell r="WY29">
            <v>2078.7589739999967</v>
          </cell>
          <cell r="WZ29">
            <v>4133.9478699999963</v>
          </cell>
          <cell r="XA29">
            <v>5254.6712409999891</v>
          </cell>
          <cell r="XB29">
            <v>5165.2229990000051</v>
          </cell>
          <cell r="XC29">
            <v>3847.6717720000015</v>
          </cell>
          <cell r="XD29">
            <v>3701.3183980000031</v>
          </cell>
          <cell r="XE29">
            <v>3520.3191669999942</v>
          </cell>
          <cell r="XF29">
            <v>1818.5279369999917</v>
          </cell>
          <cell r="XG29">
            <v>2398.6566920000041</v>
          </cell>
          <cell r="XH29">
            <v>2018.2667209999927</v>
          </cell>
          <cell r="XI29">
            <v>1613.6418019999983</v>
          </cell>
          <cell r="XJ29">
            <v>2189.9927259999968</v>
          </cell>
          <cell r="XK29">
            <v>2813.3971079999901</v>
          </cell>
          <cell r="XL29">
            <v>4919.740307</v>
          </cell>
          <cell r="XM29">
            <v>5598.4729000000079</v>
          </cell>
          <cell r="XN29">
            <v>5182.1219870000059</v>
          </cell>
          <cell r="XO29">
            <v>3872.5009329999884</v>
          </cell>
          <cell r="XP29">
            <v>3540.1779000000097</v>
          </cell>
          <cell r="XQ29">
            <v>3467.2667130000045</v>
          </cell>
          <cell r="XR29">
            <v>2024.6196859999909</v>
          </cell>
          <cell r="XS29">
            <v>2200.6532300000108</v>
          </cell>
          <cell r="XT29">
            <v>1774.5763229999866</v>
          </cell>
          <cell r="XU29">
            <v>1655.0762879999966</v>
          </cell>
          <cell r="XV29">
            <v>2336.6637689999916</v>
          </cell>
          <cell r="XW29">
            <v>2866.7129520000017</v>
          </cell>
          <cell r="XX29">
            <v>4957.1142570000084</v>
          </cell>
          <cell r="XY29">
            <v>5417.8271719999902</v>
          </cell>
          <cell r="XZ29">
            <v>5412.0489859999943</v>
          </cell>
          <cell r="YA29">
            <v>3921.9084979999898</v>
          </cell>
          <cell r="YB29">
            <v>3470.6096010000037</v>
          </cell>
          <cell r="YC29">
            <v>3438.6157289999974</v>
          </cell>
          <cell r="YD29">
            <v>2038.1487740000011</v>
          </cell>
          <cell r="YE29">
            <v>2183.2997639999958</v>
          </cell>
          <cell r="YF29">
            <v>1828.9450370000122</v>
          </cell>
          <cell r="YG29">
            <v>1630.0685939999967</v>
          </cell>
          <cell r="YH29">
            <v>2380.3862959999969</v>
          </cell>
          <cell r="YI29">
            <v>3112.313335999992</v>
          </cell>
          <cell r="YJ29">
            <v>4826.4227939999982</v>
          </cell>
          <cell r="YK29">
            <v>5387.9115230000025</v>
          </cell>
          <cell r="YL29">
            <v>5212.9160980000015</v>
          </cell>
          <cell r="YM29">
            <v>4055.0701219999901</v>
          </cell>
          <cell r="YN29">
            <v>3474.5772400000133</v>
          </cell>
          <cell r="YO29">
            <v>3488.9946469999995</v>
          </cell>
          <cell r="YP29">
            <v>1962.7702569999965</v>
          </cell>
          <cell r="YQ29">
            <v>2112.3654499999975</v>
          </cell>
          <cell r="YR29">
            <v>2111.8740409999737</v>
          </cell>
          <cell r="YS29">
            <v>1643.0605300000025</v>
          </cell>
          <cell r="YT29">
            <v>2486.8984529999871</v>
          </cell>
          <cell r="YU29">
            <v>3117.6462239999964</v>
          </cell>
          <cell r="YV29">
            <v>4875.3488010000001</v>
          </cell>
          <cell r="YW29">
            <v>5393.0731470000028</v>
          </cell>
          <cell r="YX29">
            <v>5316.5254359999963</v>
          </cell>
          <cell r="YY29">
            <v>3900.8512370000099</v>
          </cell>
          <cell r="YZ29">
            <v>3463.5916480000014</v>
          </cell>
          <cell r="ZA29">
            <v>3668.4107650000078</v>
          </cell>
          <cell r="ZB29">
            <v>1846.4198190000025</v>
          </cell>
          <cell r="ZC29">
            <v>2148.1936050000077</v>
          </cell>
          <cell r="ZD29">
            <v>2203.9682529999991</v>
          </cell>
          <cell r="ZE29">
            <v>1549.4099980000028</v>
          </cell>
          <cell r="ZF29">
            <v>2523.3580849999998</v>
          </cell>
          <cell r="ZG29">
            <v>2947.4262500000041</v>
          </cell>
          <cell r="ZH29">
            <v>4876.240318000011</v>
          </cell>
          <cell r="ZI29">
            <v>5805.6046199999982</v>
          </cell>
        </row>
        <row r="30">
          <cell r="Z30">
            <v>2016</v>
          </cell>
          <cell r="AA30">
            <v>2016</v>
          </cell>
          <cell r="AB30">
            <v>2016</v>
          </cell>
          <cell r="AC30">
            <v>2016</v>
          </cell>
          <cell r="AD30">
            <v>2016</v>
          </cell>
          <cell r="AE30">
            <v>2016</v>
          </cell>
          <cell r="AF30">
            <v>2016</v>
          </cell>
          <cell r="AG30">
            <v>2016</v>
          </cell>
          <cell r="AH30">
            <v>2016</v>
          </cell>
          <cell r="AI30">
            <v>2016</v>
          </cell>
          <cell r="AJ30">
            <v>2016</v>
          </cell>
          <cell r="AK30">
            <v>2016</v>
          </cell>
          <cell r="AL30">
            <v>2017</v>
          </cell>
          <cell r="AM30">
            <v>2017</v>
          </cell>
          <cell r="AN30">
            <v>2017</v>
          </cell>
          <cell r="AO30">
            <v>2017</v>
          </cell>
          <cell r="AP30">
            <v>2017</v>
          </cell>
          <cell r="AQ30">
            <v>2017</v>
          </cell>
          <cell r="AR30">
            <v>2017</v>
          </cell>
          <cell r="AS30">
            <v>2017</v>
          </cell>
          <cell r="AT30">
            <v>2017</v>
          </cell>
          <cell r="AU30">
            <v>2017</v>
          </cell>
          <cell r="AV30">
            <v>2017</v>
          </cell>
          <cell r="AW30">
            <v>2017</v>
          </cell>
          <cell r="AX30">
            <v>2018</v>
          </cell>
          <cell r="AY30">
            <v>2018</v>
          </cell>
          <cell r="AZ30">
            <v>2018</v>
          </cell>
          <cell r="BA30">
            <v>2018</v>
          </cell>
          <cell r="BB30">
            <v>2018</v>
          </cell>
          <cell r="BC30">
            <v>2018</v>
          </cell>
          <cell r="BD30">
            <v>2018</v>
          </cell>
          <cell r="BE30">
            <v>2018</v>
          </cell>
          <cell r="BF30">
            <v>2018</v>
          </cell>
          <cell r="BG30">
            <v>2018</v>
          </cell>
          <cell r="BH30">
            <v>2018</v>
          </cell>
          <cell r="BI30">
            <v>2018</v>
          </cell>
          <cell r="BJ30">
            <v>2019</v>
          </cell>
          <cell r="BK30">
            <v>2019</v>
          </cell>
          <cell r="BL30">
            <v>2019</v>
          </cell>
          <cell r="BM30">
            <v>2019</v>
          </cell>
          <cell r="BN30">
            <v>2019</v>
          </cell>
          <cell r="BO30">
            <v>2019</v>
          </cell>
          <cell r="BP30">
            <v>2019</v>
          </cell>
          <cell r="BQ30">
            <v>2019</v>
          </cell>
          <cell r="BR30">
            <v>2019</v>
          </cell>
          <cell r="BS30">
            <v>2019</v>
          </cell>
          <cell r="BT30">
            <v>2019</v>
          </cell>
          <cell r="BU30">
            <v>2019</v>
          </cell>
          <cell r="BV30">
            <v>2020</v>
          </cell>
          <cell r="BW30">
            <v>2020</v>
          </cell>
          <cell r="BX30">
            <v>2020</v>
          </cell>
          <cell r="BY30">
            <v>2020</v>
          </cell>
          <cell r="BZ30">
            <v>2020</v>
          </cell>
          <cell r="CA30">
            <v>2020</v>
          </cell>
          <cell r="CB30">
            <v>2020</v>
          </cell>
          <cell r="CC30">
            <v>2020</v>
          </cell>
          <cell r="CD30">
            <v>2020</v>
          </cell>
          <cell r="CE30">
            <v>2020</v>
          </cell>
          <cell r="CF30">
            <v>2020</v>
          </cell>
          <cell r="CG30">
            <v>2020</v>
          </cell>
          <cell r="CH30">
            <v>2021</v>
          </cell>
          <cell r="CI30">
            <v>2021</v>
          </cell>
          <cell r="CJ30">
            <v>2021</v>
          </cell>
          <cell r="CK30">
            <v>2021</v>
          </cell>
          <cell r="CL30">
            <v>2021</v>
          </cell>
          <cell r="CM30">
            <v>2021</v>
          </cell>
          <cell r="CN30">
            <v>2021</v>
          </cell>
          <cell r="CO30">
            <v>2021</v>
          </cell>
          <cell r="CP30">
            <v>2021</v>
          </cell>
          <cell r="CQ30">
            <v>2021</v>
          </cell>
          <cell r="CR30">
            <v>2021</v>
          </cell>
          <cell r="CS30">
            <v>2021</v>
          </cell>
          <cell r="CT30">
            <v>2022</v>
          </cell>
          <cell r="CU30">
            <v>2022</v>
          </cell>
          <cell r="CV30">
            <v>2022</v>
          </cell>
          <cell r="CW30">
            <v>2022</v>
          </cell>
          <cell r="CX30">
            <v>2022</v>
          </cell>
          <cell r="CY30">
            <v>2022</v>
          </cell>
          <cell r="CZ30">
            <v>2022</v>
          </cell>
          <cell r="DA30">
            <v>2022</v>
          </cell>
          <cell r="DB30">
            <v>2022</v>
          </cell>
          <cell r="DC30">
            <v>2022</v>
          </cell>
          <cell r="DD30">
            <v>2022</v>
          </cell>
          <cell r="DE30">
            <v>2022</v>
          </cell>
          <cell r="DF30">
            <v>2023</v>
          </cell>
          <cell r="DG30">
            <v>2023</v>
          </cell>
          <cell r="DH30">
            <v>2023</v>
          </cell>
          <cell r="DI30">
            <v>2023</v>
          </cell>
          <cell r="DJ30">
            <v>2023</v>
          </cell>
          <cell r="DK30">
            <v>2023</v>
          </cell>
          <cell r="DL30">
            <v>2023</v>
          </cell>
          <cell r="DM30">
            <v>2023</v>
          </cell>
          <cell r="DN30">
            <v>2023</v>
          </cell>
          <cell r="DO30">
            <v>2023</v>
          </cell>
          <cell r="DP30">
            <v>2023</v>
          </cell>
          <cell r="DQ30">
            <v>2023</v>
          </cell>
          <cell r="DR30">
            <v>2024</v>
          </cell>
          <cell r="DS30">
            <v>2024</v>
          </cell>
          <cell r="DT30">
            <v>2024</v>
          </cell>
          <cell r="DU30">
            <v>2024</v>
          </cell>
          <cell r="DV30">
            <v>2024</v>
          </cell>
          <cell r="DW30">
            <v>2024</v>
          </cell>
          <cell r="DX30">
            <v>2024</v>
          </cell>
          <cell r="DY30">
            <v>2024</v>
          </cell>
          <cell r="DZ30">
            <v>2024</v>
          </cell>
          <cell r="EA30">
            <v>2024</v>
          </cell>
          <cell r="EB30">
            <v>2024</v>
          </cell>
          <cell r="EC30">
            <v>2024</v>
          </cell>
          <cell r="ED30">
            <v>2025</v>
          </cell>
          <cell r="EE30">
            <v>2025</v>
          </cell>
          <cell r="EF30">
            <v>2025</v>
          </cell>
          <cell r="EG30">
            <v>2025</v>
          </cell>
          <cell r="EH30">
            <v>2025</v>
          </cell>
          <cell r="EI30">
            <v>2025</v>
          </cell>
          <cell r="EJ30">
            <v>2025</v>
          </cell>
          <cell r="EK30">
            <v>2025</v>
          </cell>
          <cell r="EL30">
            <v>2025</v>
          </cell>
          <cell r="EM30">
            <v>2025</v>
          </cell>
          <cell r="EN30">
            <v>2025</v>
          </cell>
          <cell r="EO30">
            <v>2025</v>
          </cell>
          <cell r="EP30">
            <v>2026</v>
          </cell>
          <cell r="EQ30">
            <v>2026</v>
          </cell>
          <cell r="ER30">
            <v>2026</v>
          </cell>
          <cell r="ES30">
            <v>2026</v>
          </cell>
          <cell r="ET30">
            <v>2026</v>
          </cell>
          <cell r="EU30">
            <v>2026</v>
          </cell>
          <cell r="EV30">
            <v>2026</v>
          </cell>
          <cell r="EW30">
            <v>2026</v>
          </cell>
          <cell r="EX30">
            <v>2026</v>
          </cell>
          <cell r="EY30">
            <v>2026</v>
          </cell>
          <cell r="EZ30">
            <v>2026</v>
          </cell>
          <cell r="FA30">
            <v>2026</v>
          </cell>
          <cell r="FB30">
            <v>2027</v>
          </cell>
          <cell r="FC30">
            <v>2027</v>
          </cell>
          <cell r="FD30">
            <v>2027</v>
          </cell>
          <cell r="FE30">
            <v>2027</v>
          </cell>
          <cell r="FF30">
            <v>2027</v>
          </cell>
          <cell r="FG30">
            <v>2027</v>
          </cell>
          <cell r="FH30">
            <v>2027</v>
          </cell>
          <cell r="FI30">
            <v>2027</v>
          </cell>
          <cell r="FJ30">
            <v>2027</v>
          </cell>
          <cell r="FK30">
            <v>2027</v>
          </cell>
          <cell r="FL30">
            <v>2027</v>
          </cell>
          <cell r="FM30">
            <v>2027</v>
          </cell>
          <cell r="FN30">
            <v>2028</v>
          </cell>
          <cell r="FO30">
            <v>2028</v>
          </cell>
          <cell r="FP30">
            <v>2028</v>
          </cell>
          <cell r="FQ30">
            <v>2028</v>
          </cell>
          <cell r="FR30">
            <v>2028</v>
          </cell>
          <cell r="FS30">
            <v>2028</v>
          </cell>
          <cell r="FT30">
            <v>2028</v>
          </cell>
          <cell r="FU30">
            <v>2028</v>
          </cell>
          <cell r="FV30">
            <v>2028</v>
          </cell>
          <cell r="FW30">
            <v>2028</v>
          </cell>
          <cell r="FX30">
            <v>2028</v>
          </cell>
          <cell r="FY30">
            <v>2028</v>
          </cell>
          <cell r="FZ30">
            <v>2029</v>
          </cell>
          <cell r="GA30">
            <v>2029</v>
          </cell>
          <cell r="GB30">
            <v>2029</v>
          </cell>
          <cell r="GC30">
            <v>2029</v>
          </cell>
          <cell r="GD30">
            <v>2029</v>
          </cell>
          <cell r="GE30">
            <v>2029</v>
          </cell>
          <cell r="GF30">
            <v>2029</v>
          </cell>
          <cell r="GG30">
            <v>2029</v>
          </cell>
          <cell r="GH30">
            <v>2029</v>
          </cell>
          <cell r="GI30">
            <v>2029</v>
          </cell>
          <cell r="GJ30">
            <v>2029</v>
          </cell>
          <cell r="GK30">
            <v>2029</v>
          </cell>
          <cell r="GL30">
            <v>2030</v>
          </cell>
          <cell r="GM30">
            <v>2030</v>
          </cell>
          <cell r="GN30">
            <v>2030</v>
          </cell>
          <cell r="GO30">
            <v>2030</v>
          </cell>
          <cell r="GP30">
            <v>2030</v>
          </cell>
          <cell r="GQ30">
            <v>2030</v>
          </cell>
          <cell r="GR30">
            <v>2030</v>
          </cell>
          <cell r="GS30">
            <v>2030</v>
          </cell>
          <cell r="GT30">
            <v>2030</v>
          </cell>
          <cell r="GU30">
            <v>2030</v>
          </cell>
          <cell r="GV30">
            <v>2030</v>
          </cell>
          <cell r="GW30">
            <v>2030</v>
          </cell>
          <cell r="GX30">
            <v>2031</v>
          </cell>
          <cell r="GY30">
            <v>2031</v>
          </cell>
          <cell r="GZ30">
            <v>2031</v>
          </cell>
          <cell r="HA30">
            <v>2031</v>
          </cell>
          <cell r="HB30">
            <v>2031</v>
          </cell>
          <cell r="HC30">
            <v>2031</v>
          </cell>
          <cell r="HD30">
            <v>2031</v>
          </cell>
          <cell r="HE30">
            <v>2031</v>
          </cell>
          <cell r="HF30">
            <v>2031</v>
          </cell>
          <cell r="HG30">
            <v>2031</v>
          </cell>
          <cell r="HH30">
            <v>2031</v>
          </cell>
          <cell r="HI30">
            <v>2031</v>
          </cell>
          <cell r="HJ30">
            <v>2032</v>
          </cell>
          <cell r="HK30">
            <v>2032</v>
          </cell>
          <cell r="HL30">
            <v>2032</v>
          </cell>
          <cell r="HM30">
            <v>2032</v>
          </cell>
          <cell r="HN30">
            <v>2032</v>
          </cell>
          <cell r="HO30">
            <v>2032</v>
          </cell>
          <cell r="HP30">
            <v>2032</v>
          </cell>
          <cell r="HQ30">
            <v>2032</v>
          </cell>
          <cell r="HR30">
            <v>2032</v>
          </cell>
          <cell r="HS30">
            <v>2032</v>
          </cell>
          <cell r="HT30">
            <v>2032</v>
          </cell>
          <cell r="HU30">
            <v>2032</v>
          </cell>
          <cell r="HV30">
            <v>2033</v>
          </cell>
          <cell r="HW30">
            <v>2033</v>
          </cell>
          <cell r="HX30">
            <v>2033</v>
          </cell>
          <cell r="HY30">
            <v>2033</v>
          </cell>
          <cell r="HZ30">
            <v>2033</v>
          </cell>
          <cell r="IA30">
            <v>2033</v>
          </cell>
          <cell r="IB30">
            <v>2033</v>
          </cell>
          <cell r="IC30">
            <v>2033</v>
          </cell>
          <cell r="ID30">
            <v>2033</v>
          </cell>
          <cell r="IE30">
            <v>2033</v>
          </cell>
          <cell r="IF30">
            <v>2033</v>
          </cell>
          <cell r="IG30">
            <v>2033</v>
          </cell>
          <cell r="IH30">
            <v>2034</v>
          </cell>
          <cell r="II30">
            <v>2034</v>
          </cell>
          <cell r="IJ30">
            <v>2034</v>
          </cell>
          <cell r="IK30">
            <v>2034</v>
          </cell>
          <cell r="IL30">
            <v>2034</v>
          </cell>
          <cell r="IM30">
            <v>2034</v>
          </cell>
          <cell r="IN30">
            <v>2034</v>
          </cell>
          <cell r="IO30">
            <v>2034</v>
          </cell>
          <cell r="IP30">
            <v>2034</v>
          </cell>
          <cell r="IQ30">
            <v>2034</v>
          </cell>
          <cell r="IR30">
            <v>2034</v>
          </cell>
          <cell r="IS30">
            <v>2034</v>
          </cell>
          <cell r="IT30">
            <v>2035</v>
          </cell>
          <cell r="IU30">
            <v>2035</v>
          </cell>
          <cell r="IV30">
            <v>2035</v>
          </cell>
          <cell r="IW30">
            <v>2035</v>
          </cell>
          <cell r="IX30">
            <v>2035</v>
          </cell>
          <cell r="IY30">
            <v>2035</v>
          </cell>
          <cell r="IZ30">
            <v>2035</v>
          </cell>
          <cell r="JA30">
            <v>2035</v>
          </cell>
          <cell r="JB30">
            <v>2035</v>
          </cell>
          <cell r="JC30">
            <v>2035</v>
          </cell>
          <cell r="JD30">
            <v>2035</v>
          </cell>
          <cell r="JE30">
            <v>2035</v>
          </cell>
          <cell r="JF30">
            <v>2036</v>
          </cell>
          <cell r="JG30">
            <v>2036</v>
          </cell>
          <cell r="JH30">
            <v>2036</v>
          </cell>
          <cell r="JI30">
            <v>2036</v>
          </cell>
          <cell r="JJ30">
            <v>2036</v>
          </cell>
          <cell r="JK30">
            <v>2036</v>
          </cell>
          <cell r="JL30">
            <v>2036</v>
          </cell>
          <cell r="JM30">
            <v>2036</v>
          </cell>
          <cell r="JN30">
            <v>2036</v>
          </cell>
          <cell r="JO30">
            <v>2036</v>
          </cell>
          <cell r="JP30">
            <v>2036</v>
          </cell>
          <cell r="JQ30">
            <v>2036</v>
          </cell>
          <cell r="JR30">
            <v>2037</v>
          </cell>
          <cell r="JS30">
            <v>2037</v>
          </cell>
          <cell r="JT30">
            <v>2037</v>
          </cell>
          <cell r="JU30">
            <v>2037</v>
          </cell>
          <cell r="JV30">
            <v>2037</v>
          </cell>
          <cell r="JW30">
            <v>2037</v>
          </cell>
          <cell r="JX30">
            <v>2037</v>
          </cell>
          <cell r="JY30">
            <v>2037</v>
          </cell>
          <cell r="JZ30">
            <v>2037</v>
          </cell>
          <cell r="KA30">
            <v>2037</v>
          </cell>
          <cell r="KB30">
            <v>2037</v>
          </cell>
          <cell r="KC30">
            <v>2037</v>
          </cell>
          <cell r="KD30">
            <v>2038</v>
          </cell>
          <cell r="KE30">
            <v>2038</v>
          </cell>
          <cell r="KF30">
            <v>2038</v>
          </cell>
          <cell r="KG30">
            <v>2038</v>
          </cell>
          <cell r="KH30">
            <v>2038</v>
          </cell>
          <cell r="KI30">
            <v>2038</v>
          </cell>
          <cell r="KJ30">
            <v>2038</v>
          </cell>
          <cell r="KK30">
            <v>2038</v>
          </cell>
          <cell r="KL30">
            <v>2038</v>
          </cell>
          <cell r="KM30">
            <v>2038</v>
          </cell>
          <cell r="KN30">
            <v>2038</v>
          </cell>
          <cell r="KO30">
            <v>2038</v>
          </cell>
          <cell r="KP30">
            <v>2039</v>
          </cell>
          <cell r="KQ30">
            <v>2039</v>
          </cell>
          <cell r="KR30">
            <v>2039</v>
          </cell>
          <cell r="KS30">
            <v>2039</v>
          </cell>
          <cell r="KT30">
            <v>2039</v>
          </cell>
          <cell r="KU30">
            <v>2039</v>
          </cell>
          <cell r="KV30">
            <v>2039</v>
          </cell>
          <cell r="KW30">
            <v>2039</v>
          </cell>
          <cell r="KX30">
            <v>2039</v>
          </cell>
          <cell r="KY30">
            <v>2039</v>
          </cell>
          <cell r="KZ30">
            <v>2039</v>
          </cell>
          <cell r="LA30">
            <v>2039</v>
          </cell>
          <cell r="LB30">
            <v>2040</v>
          </cell>
          <cell r="LC30">
            <v>2040</v>
          </cell>
          <cell r="LD30">
            <v>2040</v>
          </cell>
          <cell r="LE30">
            <v>2040</v>
          </cell>
          <cell r="LF30">
            <v>2040</v>
          </cell>
          <cell r="LG30">
            <v>2040</v>
          </cell>
          <cell r="LH30">
            <v>2040</v>
          </cell>
          <cell r="LI30">
            <v>2040</v>
          </cell>
          <cell r="LJ30">
            <v>2040</v>
          </cell>
          <cell r="LK30">
            <v>2040</v>
          </cell>
          <cell r="LL30">
            <v>2040</v>
          </cell>
          <cell r="LM30">
            <v>2040</v>
          </cell>
          <cell r="NV30">
            <v>2016</v>
          </cell>
          <cell r="NW30">
            <v>2016</v>
          </cell>
          <cell r="NX30">
            <v>2016</v>
          </cell>
          <cell r="NY30">
            <v>2016</v>
          </cell>
          <cell r="NZ30">
            <v>2016</v>
          </cell>
          <cell r="OA30">
            <v>2016</v>
          </cell>
          <cell r="OB30">
            <v>2016</v>
          </cell>
          <cell r="OC30">
            <v>2016</v>
          </cell>
          <cell r="OD30">
            <v>2016</v>
          </cell>
          <cell r="OE30">
            <v>2016</v>
          </cell>
          <cell r="OF30">
            <v>2016</v>
          </cell>
          <cell r="OG30">
            <v>2016</v>
          </cell>
          <cell r="OH30">
            <v>2017</v>
          </cell>
          <cell r="OI30">
            <v>2017</v>
          </cell>
          <cell r="OJ30">
            <v>2017</v>
          </cell>
          <cell r="OK30">
            <v>2017</v>
          </cell>
          <cell r="OL30">
            <v>2017</v>
          </cell>
          <cell r="OM30">
            <v>2017</v>
          </cell>
          <cell r="ON30">
            <v>2017</v>
          </cell>
          <cell r="OO30">
            <v>2017</v>
          </cell>
          <cell r="OP30">
            <v>2017</v>
          </cell>
          <cell r="OQ30">
            <v>2017</v>
          </cell>
          <cell r="OR30">
            <v>2017</v>
          </cell>
          <cell r="OS30">
            <v>2017</v>
          </cell>
          <cell r="OT30">
            <v>2018</v>
          </cell>
          <cell r="OU30">
            <v>2018</v>
          </cell>
          <cell r="OV30">
            <v>2018</v>
          </cell>
          <cell r="OW30">
            <v>2018</v>
          </cell>
          <cell r="OX30">
            <v>2018</v>
          </cell>
          <cell r="OY30">
            <v>2018</v>
          </cell>
          <cell r="OZ30">
            <v>2018</v>
          </cell>
          <cell r="PA30">
            <v>2018</v>
          </cell>
          <cell r="PB30">
            <v>2018</v>
          </cell>
          <cell r="PC30">
            <v>2018</v>
          </cell>
          <cell r="PD30">
            <v>2018</v>
          </cell>
          <cell r="PE30">
            <v>2018</v>
          </cell>
          <cell r="PF30">
            <v>2019</v>
          </cell>
          <cell r="PG30">
            <v>2019</v>
          </cell>
          <cell r="PH30">
            <v>2019</v>
          </cell>
          <cell r="PI30">
            <v>2019</v>
          </cell>
          <cell r="PJ30">
            <v>2019</v>
          </cell>
          <cell r="PK30">
            <v>2019</v>
          </cell>
          <cell r="PL30">
            <v>2019</v>
          </cell>
          <cell r="PM30">
            <v>2019</v>
          </cell>
          <cell r="PN30">
            <v>2019</v>
          </cell>
          <cell r="PO30">
            <v>2019</v>
          </cell>
          <cell r="PP30">
            <v>2019</v>
          </cell>
          <cell r="PQ30">
            <v>2019</v>
          </cell>
          <cell r="PR30">
            <v>2020</v>
          </cell>
          <cell r="PS30">
            <v>2020</v>
          </cell>
          <cell r="PT30">
            <v>2020</v>
          </cell>
          <cell r="PU30">
            <v>2020</v>
          </cell>
          <cell r="PV30">
            <v>2020</v>
          </cell>
          <cell r="PW30">
            <v>2020</v>
          </cell>
          <cell r="PX30">
            <v>2020</v>
          </cell>
          <cell r="PY30">
            <v>2020</v>
          </cell>
          <cell r="PZ30">
            <v>2020</v>
          </cell>
          <cell r="QA30">
            <v>2020</v>
          </cell>
          <cell r="QB30">
            <v>2020</v>
          </cell>
          <cell r="QC30">
            <v>2020</v>
          </cell>
          <cell r="QD30">
            <v>2021</v>
          </cell>
          <cell r="QE30">
            <v>2021</v>
          </cell>
          <cell r="QF30">
            <v>2021</v>
          </cell>
          <cell r="QG30">
            <v>2021</v>
          </cell>
          <cell r="QH30">
            <v>2021</v>
          </cell>
          <cell r="QI30">
            <v>2021</v>
          </cell>
          <cell r="QJ30">
            <v>2021</v>
          </cell>
          <cell r="QK30">
            <v>2021</v>
          </cell>
          <cell r="QL30">
            <v>2021</v>
          </cell>
          <cell r="QM30">
            <v>2021</v>
          </cell>
          <cell r="QN30">
            <v>2021</v>
          </cell>
          <cell r="QO30">
            <v>2021</v>
          </cell>
          <cell r="QP30">
            <v>2022</v>
          </cell>
          <cell r="QQ30">
            <v>2022</v>
          </cell>
          <cell r="QR30">
            <v>2022</v>
          </cell>
          <cell r="QS30">
            <v>2022</v>
          </cell>
          <cell r="QT30">
            <v>2022</v>
          </cell>
          <cell r="QU30">
            <v>2022</v>
          </cell>
          <cell r="QV30">
            <v>2022</v>
          </cell>
          <cell r="QW30">
            <v>2022</v>
          </cell>
          <cell r="QX30">
            <v>2022</v>
          </cell>
          <cell r="QY30">
            <v>2022</v>
          </cell>
          <cell r="QZ30">
            <v>2022</v>
          </cell>
          <cell r="RA30">
            <v>2022</v>
          </cell>
          <cell r="RB30">
            <v>2023</v>
          </cell>
          <cell r="RC30">
            <v>2023</v>
          </cell>
          <cell r="RD30">
            <v>2023</v>
          </cell>
          <cell r="RE30">
            <v>2023</v>
          </cell>
          <cell r="RF30">
            <v>2023</v>
          </cell>
          <cell r="RG30">
            <v>2023</v>
          </cell>
          <cell r="RH30">
            <v>2023</v>
          </cell>
          <cell r="RI30">
            <v>2023</v>
          </cell>
          <cell r="RJ30">
            <v>2023</v>
          </cell>
          <cell r="RK30">
            <v>2023</v>
          </cell>
          <cell r="RL30">
            <v>2023</v>
          </cell>
          <cell r="RM30">
            <v>2023</v>
          </cell>
          <cell r="RN30">
            <v>2024</v>
          </cell>
          <cell r="RO30">
            <v>2024</v>
          </cell>
          <cell r="RP30">
            <v>2024</v>
          </cell>
          <cell r="RQ30">
            <v>2024</v>
          </cell>
          <cell r="RR30">
            <v>2024</v>
          </cell>
          <cell r="RS30">
            <v>2024</v>
          </cell>
          <cell r="RT30">
            <v>2024</v>
          </cell>
          <cell r="RU30">
            <v>2024</v>
          </cell>
          <cell r="RV30">
            <v>2024</v>
          </cell>
          <cell r="RW30">
            <v>2024</v>
          </cell>
          <cell r="RX30">
            <v>2024</v>
          </cell>
          <cell r="RY30">
            <v>2024</v>
          </cell>
          <cell r="RZ30">
            <v>2025</v>
          </cell>
          <cell r="SA30">
            <v>2025</v>
          </cell>
          <cell r="SB30">
            <v>2025</v>
          </cell>
          <cell r="SC30">
            <v>2025</v>
          </cell>
          <cell r="SD30">
            <v>2025</v>
          </cell>
          <cell r="SE30">
            <v>2025</v>
          </cell>
          <cell r="SF30">
            <v>2025</v>
          </cell>
          <cell r="SG30">
            <v>2025</v>
          </cell>
          <cell r="SH30">
            <v>2025</v>
          </cell>
          <cell r="SI30">
            <v>2025</v>
          </cell>
          <cell r="SJ30">
            <v>2025</v>
          </cell>
          <cell r="SK30">
            <v>2025</v>
          </cell>
          <cell r="SL30">
            <v>2026</v>
          </cell>
          <cell r="SM30">
            <v>2026</v>
          </cell>
          <cell r="SN30">
            <v>2026</v>
          </cell>
          <cell r="SO30">
            <v>2026</v>
          </cell>
          <cell r="SP30">
            <v>2026</v>
          </cell>
          <cell r="SQ30">
            <v>2026</v>
          </cell>
          <cell r="SR30">
            <v>2026</v>
          </cell>
          <cell r="SS30">
            <v>2026</v>
          </cell>
          <cell r="ST30">
            <v>2026</v>
          </cell>
          <cell r="SU30">
            <v>2026</v>
          </cell>
          <cell r="SV30">
            <v>2026</v>
          </cell>
          <cell r="SW30">
            <v>2026</v>
          </cell>
          <cell r="SX30">
            <v>2027</v>
          </cell>
          <cell r="SY30">
            <v>2027</v>
          </cell>
          <cell r="SZ30">
            <v>2027</v>
          </cell>
          <cell r="TA30">
            <v>2027</v>
          </cell>
          <cell r="TB30">
            <v>2027</v>
          </cell>
          <cell r="TC30">
            <v>2027</v>
          </cell>
          <cell r="TD30">
            <v>2027</v>
          </cell>
          <cell r="TE30">
            <v>2027</v>
          </cell>
          <cell r="TF30">
            <v>2027</v>
          </cell>
          <cell r="TG30">
            <v>2027</v>
          </cell>
          <cell r="TH30">
            <v>2027</v>
          </cell>
          <cell r="TI30">
            <v>2027</v>
          </cell>
          <cell r="TJ30">
            <v>2028</v>
          </cell>
          <cell r="TK30">
            <v>2028</v>
          </cell>
          <cell r="TL30">
            <v>2028</v>
          </cell>
          <cell r="TM30">
            <v>2028</v>
          </cell>
          <cell r="TN30">
            <v>2028</v>
          </cell>
          <cell r="TO30">
            <v>2028</v>
          </cell>
          <cell r="TP30">
            <v>2028</v>
          </cell>
          <cell r="TQ30">
            <v>2028</v>
          </cell>
          <cell r="TR30">
            <v>2028</v>
          </cell>
          <cell r="TS30">
            <v>2028</v>
          </cell>
          <cell r="TT30">
            <v>2028</v>
          </cell>
          <cell r="TU30">
            <v>2028</v>
          </cell>
          <cell r="TV30">
            <v>2029</v>
          </cell>
          <cell r="TW30">
            <v>2029</v>
          </cell>
          <cell r="TX30">
            <v>2029</v>
          </cell>
          <cell r="TY30">
            <v>2029</v>
          </cell>
          <cell r="TZ30">
            <v>2029</v>
          </cell>
          <cell r="UA30">
            <v>2029</v>
          </cell>
          <cell r="UB30">
            <v>2029</v>
          </cell>
          <cell r="UC30">
            <v>2029</v>
          </cell>
          <cell r="UD30">
            <v>2029</v>
          </cell>
          <cell r="UE30">
            <v>2029</v>
          </cell>
          <cell r="UF30">
            <v>2029</v>
          </cell>
          <cell r="UG30">
            <v>2029</v>
          </cell>
          <cell r="UH30">
            <v>2030</v>
          </cell>
          <cell r="UI30">
            <v>2030</v>
          </cell>
          <cell r="UJ30">
            <v>2030</v>
          </cell>
          <cell r="UK30">
            <v>2030</v>
          </cell>
          <cell r="UL30">
            <v>2030</v>
          </cell>
          <cell r="UM30">
            <v>2030</v>
          </cell>
          <cell r="UN30">
            <v>2030</v>
          </cell>
          <cell r="UO30">
            <v>2030</v>
          </cell>
          <cell r="UP30">
            <v>2030</v>
          </cell>
          <cell r="UQ30">
            <v>2030</v>
          </cell>
          <cell r="UR30">
            <v>2030</v>
          </cell>
          <cell r="US30">
            <v>2030</v>
          </cell>
          <cell r="UT30">
            <v>2031</v>
          </cell>
          <cell r="UU30">
            <v>2031</v>
          </cell>
          <cell r="UV30">
            <v>2031</v>
          </cell>
          <cell r="UW30">
            <v>2031</v>
          </cell>
          <cell r="UX30">
            <v>2031</v>
          </cell>
          <cell r="UY30">
            <v>2031</v>
          </cell>
          <cell r="UZ30">
            <v>2031</v>
          </cell>
          <cell r="VA30">
            <v>2031</v>
          </cell>
          <cell r="VB30">
            <v>2031</v>
          </cell>
          <cell r="VC30">
            <v>2031</v>
          </cell>
          <cell r="VD30">
            <v>2031</v>
          </cell>
          <cell r="VE30">
            <v>2031</v>
          </cell>
          <cell r="VF30">
            <v>2032</v>
          </cell>
          <cell r="VG30">
            <v>2032</v>
          </cell>
          <cell r="VH30">
            <v>2032</v>
          </cell>
          <cell r="VI30">
            <v>2032</v>
          </cell>
          <cell r="VJ30">
            <v>2032</v>
          </cell>
          <cell r="VK30">
            <v>2032</v>
          </cell>
          <cell r="VL30">
            <v>2032</v>
          </cell>
          <cell r="VM30">
            <v>2032</v>
          </cell>
          <cell r="VN30">
            <v>2032</v>
          </cell>
          <cell r="VO30">
            <v>2032</v>
          </cell>
          <cell r="VP30">
            <v>2032</v>
          </cell>
          <cell r="VQ30">
            <v>2032</v>
          </cell>
          <cell r="VR30">
            <v>2033</v>
          </cell>
          <cell r="VS30">
            <v>2033</v>
          </cell>
          <cell r="VT30">
            <v>2033</v>
          </cell>
          <cell r="VU30">
            <v>2033</v>
          </cell>
          <cell r="VV30">
            <v>2033</v>
          </cell>
          <cell r="VW30">
            <v>2033</v>
          </cell>
          <cell r="VX30">
            <v>2033</v>
          </cell>
          <cell r="VY30">
            <v>2033</v>
          </cell>
          <cell r="VZ30">
            <v>2033</v>
          </cell>
          <cell r="WA30">
            <v>2033</v>
          </cell>
          <cell r="WB30">
            <v>2033</v>
          </cell>
          <cell r="WC30">
            <v>2033</v>
          </cell>
          <cell r="WD30">
            <v>2034</v>
          </cell>
          <cell r="WE30">
            <v>2034</v>
          </cell>
          <cell r="WF30">
            <v>2034</v>
          </cell>
          <cell r="WG30">
            <v>2034</v>
          </cell>
          <cell r="WH30">
            <v>2034</v>
          </cell>
          <cell r="WI30">
            <v>2034</v>
          </cell>
          <cell r="WJ30">
            <v>2034</v>
          </cell>
          <cell r="WK30">
            <v>2034</v>
          </cell>
          <cell r="WL30">
            <v>2034</v>
          </cell>
          <cell r="WM30">
            <v>2034</v>
          </cell>
          <cell r="WN30">
            <v>2034</v>
          </cell>
          <cell r="WO30">
            <v>2034</v>
          </cell>
          <cell r="WP30">
            <v>2035</v>
          </cell>
          <cell r="WQ30">
            <v>2035</v>
          </cell>
          <cell r="WR30">
            <v>2035</v>
          </cell>
          <cell r="WS30">
            <v>2035</v>
          </cell>
          <cell r="WT30">
            <v>2035</v>
          </cell>
          <cell r="WU30">
            <v>2035</v>
          </cell>
          <cell r="WV30">
            <v>2035</v>
          </cell>
          <cell r="WW30">
            <v>2035</v>
          </cell>
          <cell r="WX30">
            <v>2035</v>
          </cell>
          <cell r="WY30">
            <v>2035</v>
          </cell>
          <cell r="WZ30">
            <v>2035</v>
          </cell>
          <cell r="XA30">
            <v>2035</v>
          </cell>
          <cell r="XB30">
            <v>2036</v>
          </cell>
          <cell r="XC30">
            <v>2036</v>
          </cell>
          <cell r="XD30">
            <v>2036</v>
          </cell>
          <cell r="XE30">
            <v>2036</v>
          </cell>
          <cell r="XF30">
            <v>2036</v>
          </cell>
          <cell r="XG30">
            <v>2036</v>
          </cell>
          <cell r="XH30">
            <v>2036</v>
          </cell>
          <cell r="XI30">
            <v>2036</v>
          </cell>
          <cell r="XJ30">
            <v>2036</v>
          </cell>
          <cell r="XK30">
            <v>2036</v>
          </cell>
          <cell r="XL30">
            <v>2036</v>
          </cell>
          <cell r="XM30">
            <v>2036</v>
          </cell>
          <cell r="XN30">
            <v>2037</v>
          </cell>
          <cell r="XO30">
            <v>2037</v>
          </cell>
          <cell r="XP30">
            <v>2037</v>
          </cell>
          <cell r="XQ30">
            <v>2037</v>
          </cell>
          <cell r="XR30">
            <v>2037</v>
          </cell>
          <cell r="XS30">
            <v>2037</v>
          </cell>
          <cell r="XT30">
            <v>2037</v>
          </cell>
          <cell r="XU30">
            <v>2037</v>
          </cell>
          <cell r="XV30">
            <v>2037</v>
          </cell>
          <cell r="XW30">
            <v>2037</v>
          </cell>
          <cell r="XX30">
            <v>2037</v>
          </cell>
          <cell r="XY30">
            <v>2037</v>
          </cell>
          <cell r="XZ30">
            <v>2038</v>
          </cell>
          <cell r="YA30">
            <v>2038</v>
          </cell>
          <cell r="YB30">
            <v>2038</v>
          </cell>
          <cell r="YC30">
            <v>2038</v>
          </cell>
          <cell r="YD30">
            <v>2038</v>
          </cell>
          <cell r="YE30">
            <v>2038</v>
          </cell>
          <cell r="YF30">
            <v>2038</v>
          </cell>
          <cell r="YG30">
            <v>2038</v>
          </cell>
          <cell r="YH30">
            <v>2038</v>
          </cell>
          <cell r="YI30">
            <v>2038</v>
          </cell>
          <cell r="YJ30">
            <v>2038</v>
          </cell>
          <cell r="YK30">
            <v>2038</v>
          </cell>
          <cell r="YL30">
            <v>2039</v>
          </cell>
          <cell r="YM30">
            <v>2039</v>
          </cell>
          <cell r="YN30">
            <v>2039</v>
          </cell>
          <cell r="YO30">
            <v>2039</v>
          </cell>
          <cell r="YP30">
            <v>2039</v>
          </cell>
          <cell r="YQ30">
            <v>2039</v>
          </cell>
          <cell r="YR30">
            <v>2039</v>
          </cell>
          <cell r="YS30">
            <v>2039</v>
          </cell>
          <cell r="YT30">
            <v>2039</v>
          </cell>
          <cell r="YU30">
            <v>2039</v>
          </cell>
          <cell r="YV30">
            <v>2039</v>
          </cell>
          <cell r="YW30">
            <v>2039</v>
          </cell>
          <cell r="YX30">
            <v>2040</v>
          </cell>
          <cell r="YY30">
            <v>2040</v>
          </cell>
          <cell r="YZ30">
            <v>2040</v>
          </cell>
          <cell r="ZA30">
            <v>2040</v>
          </cell>
          <cell r="ZB30">
            <v>2040</v>
          </cell>
          <cell r="ZC30">
            <v>2040</v>
          </cell>
          <cell r="ZD30">
            <v>2040</v>
          </cell>
          <cell r="ZE30">
            <v>2040</v>
          </cell>
          <cell r="ZF30">
            <v>2040</v>
          </cell>
          <cell r="ZG30">
            <v>2040</v>
          </cell>
          <cell r="ZH30">
            <v>2040</v>
          </cell>
          <cell r="ZI30">
            <v>2040</v>
          </cell>
        </row>
      </sheetData>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 and 401k managers0207"/>
      <sheetName val="#REF"/>
      <sheetName val="ASSETS"/>
      <sheetName val="ROR Excl. CU4"/>
      <sheetName val="Dfrd IT "/>
      <sheetName val="CASH FLOW-DEPR"/>
      <sheetName val="Data2001"/>
      <sheetName val="Income Tax Expenses"/>
      <sheetName val="TRI-CONSOLIDATED"/>
      <sheetName val="INDEX"/>
      <sheetName val="PDIS94R-51"/>
      <sheetName val="CES FAS109 ADJ.-1995"/>
      <sheetName val="AJE"/>
      <sheetName val="Comparison P&amp;L"/>
      <sheetName val="2001-112113"/>
      <sheetName val="Subscribers - Wholesale"/>
      <sheetName val="Subscribers - Commercial"/>
      <sheetName val="Subscribers - Residential"/>
      <sheetName val="WPD_Future"/>
      <sheetName val="WPC_Consid"/>
      <sheetName val="WPB_Allo"/>
      <sheetName val="EX__WFIP"/>
      <sheetName val="ACCRUAL"/>
      <sheetName val="2003 SD Ad Valorem Summary"/>
      <sheetName val="JE"/>
      <sheetName val="GS-1 SECONDARY CHOICE CUSTOMERS"/>
      <sheetName val="KnownChgs"/>
      <sheetName val="LoadData"/>
      <sheetName val="DB%20and%20401k%20managers02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oided Cost Energy"/>
      <sheetName val="Capacity"/>
      <sheetName val="Regulation Cost"/>
      <sheetName val="Rev Req"/>
      <sheetName val="Depr"/>
      <sheetName val="EIA AEO"/>
      <sheetName val="Forward Market Price Table"/>
      <sheetName val="Forward Curve"/>
      <sheetName val="Peak"/>
      <sheetName val="Off Peak"/>
      <sheetName val="Peak-Off Peak Breakdown"/>
    </sheetNames>
    <sheetDataSet>
      <sheetData sheetId="0">
        <row r="1">
          <cell r="C1">
            <v>7.2400000000000006E-2</v>
          </cell>
        </row>
      </sheetData>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AT Survey Results"/>
      <sheetName val="#REF"/>
      <sheetName val="AT%20Survey%20Results.xls"/>
    </sheetNames>
    <definedNames>
      <definedName name="DB"/>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 Req"/>
      <sheetName val="Depr"/>
      <sheetName val="Table"/>
      <sheetName val="Wastewater Rev Start June 2017"/>
    </sheetNames>
    <sheetDataSet>
      <sheetData sheetId="0">
        <row r="51">
          <cell r="B51">
            <v>15</v>
          </cell>
        </row>
        <row r="52">
          <cell r="B52">
            <v>7</v>
          </cell>
        </row>
      </sheetData>
      <sheetData sheetId="1"/>
      <sheetData sheetId="2">
        <row r="5">
          <cell r="C5">
            <v>0.1429</v>
          </cell>
          <cell r="I5">
            <v>0.05</v>
          </cell>
        </row>
        <row r="6">
          <cell r="C6">
            <v>0.24490000000000001</v>
          </cell>
          <cell r="I6">
            <v>9.5000000000000001E-2</v>
          </cell>
        </row>
        <row r="7">
          <cell r="C7">
            <v>0.1749</v>
          </cell>
          <cell r="I7">
            <v>8.5500000000000007E-2</v>
          </cell>
        </row>
        <row r="8">
          <cell r="C8">
            <v>0.1249</v>
          </cell>
          <cell r="I8">
            <v>7.6999999999999999E-2</v>
          </cell>
        </row>
        <row r="9">
          <cell r="C9">
            <v>8.9300000000000004E-2</v>
          </cell>
          <cell r="I9">
            <v>6.93E-2</v>
          </cell>
        </row>
        <row r="10">
          <cell r="C10">
            <v>8.9200000000000002E-2</v>
          </cell>
          <cell r="I10">
            <v>6.2300000000000001E-2</v>
          </cell>
        </row>
        <row r="11">
          <cell r="C11">
            <v>8.9300000000000004E-2</v>
          </cell>
          <cell r="I11">
            <v>5.8999999999999997E-2</v>
          </cell>
        </row>
        <row r="12">
          <cell r="C12">
            <v>4.4600000000000001E-2</v>
          </cell>
          <cell r="I12">
            <v>5.8999999999999997E-2</v>
          </cell>
        </row>
        <row r="13">
          <cell r="I13">
            <v>5.91E-2</v>
          </cell>
        </row>
        <row r="14">
          <cell r="I14">
            <v>5.8999999999999997E-2</v>
          </cell>
        </row>
        <row r="15">
          <cell r="I15">
            <v>5.91E-2</v>
          </cell>
        </row>
        <row r="16">
          <cell r="I16">
            <v>5.8999999999999997E-2</v>
          </cell>
        </row>
        <row r="17">
          <cell r="I17">
            <v>5.91E-2</v>
          </cell>
        </row>
        <row r="18">
          <cell r="I18">
            <v>5.8999999999999997E-2</v>
          </cell>
        </row>
        <row r="19">
          <cell r="I19">
            <v>5.91E-2</v>
          </cell>
        </row>
        <row r="20">
          <cell r="I20">
            <v>2.9499999999999998E-2</v>
          </cell>
        </row>
        <row r="21">
          <cell r="I21">
            <v>0</v>
          </cell>
        </row>
        <row r="22">
          <cell r="I22">
            <v>0</v>
          </cell>
        </row>
        <row r="23">
          <cell r="I23">
            <v>0</v>
          </cell>
        </row>
        <row r="24">
          <cell r="I24">
            <v>0</v>
          </cell>
        </row>
        <row r="25">
          <cell r="I25">
            <v>0</v>
          </cell>
        </row>
      </sheetData>
      <sheetData sheetId="3" refreshError="1"/>
    </sheetDataSet>
  </externalBook>
</externalLink>
</file>

<file path=xl/tables/table1.xml><?xml version="1.0" encoding="utf-8"?>
<table xmlns="http://schemas.openxmlformats.org/spreadsheetml/2006/main" id="1" name="Table1" displayName="Table1" ref="B8:K29" totalsRowCount="1" headerRowDxfId="20" dataDxfId="19" dataCellStyle="Currency">
  <autoFilter ref="B8:K28"/>
  <tableColumns count="10">
    <tableColumn id="1" name="Year" totalsRowDxfId="18"/>
    <tableColumn id="2" name="Generation (MWh)" dataDxfId="17" totalsRowDxfId="16" dataCellStyle="Comma"/>
    <tableColumn id="3" name="Generation offsetting internal production (MWh)" dataDxfId="15" totalsRowDxfId="14" dataCellStyle="Comma"/>
    <tableColumn id="4" name="Offset Purchases (MWh)" dataDxfId="13" totalsRowDxfId="12" dataCellStyle="Comma"/>
    <tableColumn id="5" name="Average Offsetting Generation Avoided Cost ($/MWh)" dataDxfId="11" totalsRowDxfId="10"/>
    <tableColumn id="6" name="Average Offset Purchase Price ($/MWh)" dataDxfId="9" totalsRowDxfId="8" dataCellStyle="Currency"/>
    <tableColumn id="7" name="Total Offsetting Generation Avoided Cost ($)" dataDxfId="7" totalsRowDxfId="6" dataCellStyle="Currency"/>
    <tableColumn id="8" name="Total Avoided Cost of Purchases ($)" dataDxfId="5" totalsRowDxfId="4" dataCellStyle="Currency"/>
    <tableColumn id="9" name="Total Avoided Cost ($)" dataDxfId="3" totalsRowDxfId="2"/>
    <tableColumn id="10" name="Average Avoided Cost ($/MWh)" dataDxfId="1" totalsRowDxfId="0" dataCellStyle="Currency"/>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Excel_Worksheet1.xls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03"/>
  <sheetViews>
    <sheetView tabSelected="1" zoomScaleNormal="100" workbookViewId="0">
      <selection activeCell="M8" sqref="M8"/>
    </sheetView>
  </sheetViews>
  <sheetFormatPr defaultRowHeight="14.4" x14ac:dyDescent="0.3"/>
  <cols>
    <col min="1" max="1" width="11" customWidth="1"/>
    <col min="2" max="2" width="13.44140625" customWidth="1"/>
    <col min="3" max="3" width="13.88671875" customWidth="1"/>
    <col min="4" max="4" width="13.33203125" customWidth="1"/>
    <col min="5" max="8" width="12" customWidth="1"/>
    <col min="9" max="10" width="12.5546875" bestFit="1" customWidth="1"/>
    <col min="11" max="11" width="18" bestFit="1" customWidth="1"/>
    <col min="12" max="12" width="4.5546875" customWidth="1"/>
    <col min="13" max="13" width="9.88671875" bestFit="1" customWidth="1"/>
    <col min="14" max="14" width="10.5546875" style="36" bestFit="1" customWidth="1"/>
    <col min="15" max="15" width="15.33203125" style="36" bestFit="1" customWidth="1"/>
    <col min="16" max="16" width="20" customWidth="1"/>
  </cols>
  <sheetData>
    <row r="1" spans="2:19" ht="15" x14ac:dyDescent="0.25">
      <c r="B1" s="4" t="s">
        <v>0</v>
      </c>
      <c r="C1" s="5">
        <v>7.2400000000000006E-2</v>
      </c>
      <c r="D1" t="s">
        <v>1</v>
      </c>
      <c r="F1" s="21"/>
      <c r="H1" s="30"/>
      <c r="P1" s="132" t="s">
        <v>54</v>
      </c>
    </row>
    <row r="2" spans="2:19" ht="15" x14ac:dyDescent="0.25">
      <c r="B2" s="4"/>
      <c r="C2" s="34"/>
      <c r="K2" s="10"/>
      <c r="L2" s="10"/>
      <c r="M2" s="10"/>
      <c r="N2" s="10"/>
      <c r="O2" s="10"/>
      <c r="P2" s="133" t="s">
        <v>98</v>
      </c>
    </row>
    <row r="3" spans="2:19" ht="15.75" thickBot="1" x14ac:dyDescent="0.3">
      <c r="B3" s="7" t="s">
        <v>448</v>
      </c>
      <c r="C3" s="6"/>
      <c r="K3" s="92"/>
      <c r="L3" s="92"/>
      <c r="M3" s="92"/>
      <c r="N3" s="92"/>
      <c r="O3" s="92"/>
      <c r="P3" s="134" t="s">
        <v>2</v>
      </c>
    </row>
    <row r="4" spans="2:19" ht="15.75" thickBot="1" x14ac:dyDescent="0.3">
      <c r="B4" s="8" t="s">
        <v>449</v>
      </c>
      <c r="C4" s="9">
        <v>85401558.902500674</v>
      </c>
      <c r="D4" s="31"/>
      <c r="E4" s="36"/>
      <c r="F4" s="36"/>
      <c r="G4" s="36"/>
      <c r="H4" s="36"/>
      <c r="I4" s="36"/>
      <c r="J4" s="36"/>
      <c r="K4" s="49"/>
      <c r="L4" s="10"/>
      <c r="M4" s="10"/>
      <c r="N4" s="10"/>
      <c r="O4" s="10"/>
      <c r="P4" s="48">
        <f ca="1">PMT(WACC,20,-NPV(WACC,P9:P28))</f>
        <v>26.862880146981148</v>
      </c>
    </row>
    <row r="5" spans="2:19" ht="15.75" thickBot="1" x14ac:dyDescent="0.3">
      <c r="B5" s="8" t="s">
        <v>2</v>
      </c>
      <c r="C5" s="12">
        <v>29.626908495724777</v>
      </c>
      <c r="D5" s="29"/>
      <c r="E5" s="19"/>
      <c r="F5" s="17"/>
      <c r="G5" s="20"/>
      <c r="H5" s="22"/>
      <c r="I5" s="19"/>
      <c r="J5" s="36"/>
      <c r="K5" s="93"/>
      <c r="L5" s="10"/>
      <c r="M5" s="10"/>
      <c r="N5" s="10"/>
      <c r="O5" s="10"/>
    </row>
    <row r="6" spans="2:19" ht="15.75" thickBot="1" x14ac:dyDescent="0.3">
      <c r="B6" s="36"/>
      <c r="C6" s="27"/>
      <c r="D6" s="36"/>
      <c r="E6" s="36"/>
      <c r="F6" s="36"/>
      <c r="G6" s="36"/>
      <c r="H6" s="24"/>
      <c r="I6" s="36"/>
      <c r="J6" s="18"/>
      <c r="K6" s="36"/>
      <c r="P6" s="135" t="s">
        <v>98</v>
      </c>
    </row>
    <row r="7" spans="2:19" ht="16.5" thickTop="1" thickBot="1" x14ac:dyDescent="0.3">
      <c r="B7" s="35" t="s">
        <v>10</v>
      </c>
      <c r="C7" s="36"/>
      <c r="D7" s="36"/>
      <c r="E7" s="36"/>
      <c r="F7" s="36"/>
      <c r="G7" s="36"/>
      <c r="H7" s="36"/>
      <c r="I7" s="36"/>
      <c r="J7" s="36"/>
      <c r="K7" s="36"/>
      <c r="M7" s="32"/>
      <c r="N7" s="112"/>
      <c r="O7" s="32"/>
      <c r="P7" s="135" t="s">
        <v>97</v>
      </c>
      <c r="S7" s="1"/>
    </row>
    <row r="8" spans="2:19" s="13" customFormat="1" ht="91.5" thickTop="1" thickBot="1" x14ac:dyDescent="0.3">
      <c r="B8" s="23" t="s">
        <v>3</v>
      </c>
      <c r="C8" s="23" t="s">
        <v>9</v>
      </c>
      <c r="D8" s="23" t="s">
        <v>11</v>
      </c>
      <c r="E8" s="23" t="s">
        <v>4</v>
      </c>
      <c r="F8" s="23" t="s">
        <v>12</v>
      </c>
      <c r="G8" s="23" t="s">
        <v>5</v>
      </c>
      <c r="H8" s="23" t="s">
        <v>13</v>
      </c>
      <c r="I8" s="23" t="s">
        <v>6</v>
      </c>
      <c r="J8" s="23" t="s">
        <v>7</v>
      </c>
      <c r="K8" s="23" t="s">
        <v>8</v>
      </c>
      <c r="M8" s="43" t="s">
        <v>27</v>
      </c>
      <c r="N8" s="43" t="s">
        <v>48</v>
      </c>
      <c r="O8" s="43" t="s">
        <v>47</v>
      </c>
      <c r="P8" s="136" t="s">
        <v>28</v>
      </c>
    </row>
    <row r="9" spans="2:19" ht="15.75" thickTop="1" x14ac:dyDescent="0.25">
      <c r="B9" s="36">
        <v>2018</v>
      </c>
      <c r="C9" s="28">
        <v>277190.168366</v>
      </c>
      <c r="D9" s="28">
        <v>106838.00767699999</v>
      </c>
      <c r="E9" s="28">
        <v>170352.16069000002</v>
      </c>
      <c r="F9" s="37">
        <v>15.682171332563714</v>
      </c>
      <c r="G9" s="32">
        <v>22.120652020629137</v>
      </c>
      <c r="H9" s="33">
        <v>1675451.9412204712</v>
      </c>
      <c r="I9" s="33">
        <v>3768300.8675857885</v>
      </c>
      <c r="J9" s="24">
        <v>5443752.8088062592</v>
      </c>
      <c r="K9" s="32">
        <v>19.639054447336548</v>
      </c>
      <c r="L9" s="3"/>
      <c r="M9" s="44">
        <f>0.37*(1+'Regulation Cost'!F5)</f>
        <v>0.40438511446738529</v>
      </c>
      <c r="N9" s="44">
        <f>-'Regulation Cost'!C5</f>
        <v>-0.35151883495774128</v>
      </c>
      <c r="O9" s="90">
        <f ca="1">-'Rev Req'!C49</f>
        <v>-2.8394245176266972</v>
      </c>
      <c r="P9" s="138">
        <f ca="1">+Table1[[#This Row],[Average Avoided Cost ($/MWh)]]+M9+N9+O9</f>
        <v>16.852496209219495</v>
      </c>
      <c r="S9" s="37"/>
    </row>
    <row r="10" spans="2:19" ht="15" x14ac:dyDescent="0.25">
      <c r="B10" s="36">
        <v>2019</v>
      </c>
      <c r="C10" s="28">
        <v>277190.12340299995</v>
      </c>
      <c r="D10" s="28">
        <v>94385.088524000006</v>
      </c>
      <c r="E10" s="28">
        <v>182805.03487999999</v>
      </c>
      <c r="F10" s="37">
        <v>16.971774873767021</v>
      </c>
      <c r="G10" s="32">
        <v>24.274169122763265</v>
      </c>
      <c r="H10" s="33">
        <v>1601882.4738698993</v>
      </c>
      <c r="I10" s="33">
        <v>4437440.3331697574</v>
      </c>
      <c r="J10" s="24">
        <v>6039322.8070396567</v>
      </c>
      <c r="K10" s="14">
        <v>21.787655104360386</v>
      </c>
      <c r="L10" s="18"/>
      <c r="M10" s="45">
        <f>+M9*(1+'Regulation Cost'!F6)</f>
        <v>0.4422348712777518</v>
      </c>
      <c r="N10" s="45">
        <f>-'Regulation Cost'!C6</f>
        <v>-0.38442039819885548</v>
      </c>
      <c r="O10" s="45">
        <f ca="1">+O9</f>
        <v>-2.8394245176266972</v>
      </c>
      <c r="P10" s="139">
        <f t="shared" ref="P10:P28" ca="1" si="0">SUM(K10:O10)</f>
        <v>19.006045059812585</v>
      </c>
      <c r="Q10" s="47"/>
      <c r="S10" s="37"/>
    </row>
    <row r="11" spans="2:19" ht="15" x14ac:dyDescent="0.25">
      <c r="B11" s="36">
        <v>2020</v>
      </c>
      <c r="C11" s="28">
        <v>277190.14977999998</v>
      </c>
      <c r="D11" s="28">
        <v>110031.36957499998</v>
      </c>
      <c r="E11" s="28">
        <v>167158.78020099996</v>
      </c>
      <c r="F11" s="37">
        <v>20.48418709310333</v>
      </c>
      <c r="G11" s="32">
        <v>26.689923505852665</v>
      </c>
      <c r="H11" s="33">
        <v>2253903.1604846967</v>
      </c>
      <c r="I11" s="33">
        <v>4461455.056896328</v>
      </c>
      <c r="J11" s="24">
        <v>6715358.2173810247</v>
      </c>
      <c r="K11" s="14">
        <v>24.226539877809021</v>
      </c>
      <c r="L11" s="18"/>
      <c r="M11" s="131">
        <f>+M10*(1+'Regulation Cost'!F7)</f>
        <v>0.48195477878138809</v>
      </c>
      <c r="N11" s="131">
        <f>-'Regulation Cost'!C7</f>
        <v>-0.41894762264601937</v>
      </c>
      <c r="O11" s="44">
        <f t="shared" ref="O11:O28" ca="1" si="1">+O10</f>
        <v>-2.8394245176266972</v>
      </c>
      <c r="P11" s="138">
        <f t="shared" ca="1" si="0"/>
        <v>21.450122516317695</v>
      </c>
      <c r="Q11" s="47"/>
      <c r="S11" s="37"/>
    </row>
    <row r="12" spans="2:19" ht="15" x14ac:dyDescent="0.25">
      <c r="B12" s="36">
        <v>2021</v>
      </c>
      <c r="C12" s="28">
        <v>277190.14137500001</v>
      </c>
      <c r="D12" s="28">
        <v>99391.450791999989</v>
      </c>
      <c r="E12" s="28">
        <v>177798.69058200001</v>
      </c>
      <c r="F12" s="37">
        <v>20.097077093940051</v>
      </c>
      <c r="G12" s="32">
        <v>28.085871755597474</v>
      </c>
      <c r="H12" s="33">
        <v>1997477.6490453728</v>
      </c>
      <c r="I12" s="33">
        <v>4993631.2219992084</v>
      </c>
      <c r="J12" s="24">
        <v>6991108.8710445818</v>
      </c>
      <c r="K12" s="14">
        <v>25.221347470603497</v>
      </c>
      <c r="L12" s="18"/>
      <c r="M12" s="45">
        <f>+M11*(1+'Regulation Cost'!F8)</f>
        <v>0.50578759975559107</v>
      </c>
      <c r="N12" s="45">
        <f>-'Regulation Cost'!C8</f>
        <v>-0.43966471920295491</v>
      </c>
      <c r="O12" s="45">
        <f t="shared" ca="1" si="1"/>
        <v>-2.8394245176266972</v>
      </c>
      <c r="P12" s="139">
        <f t="shared" ca="1" si="0"/>
        <v>22.448045833529438</v>
      </c>
      <c r="Q12" s="47"/>
      <c r="S12" s="37"/>
    </row>
    <row r="13" spans="2:19" ht="15" x14ac:dyDescent="0.25">
      <c r="B13" s="36">
        <v>2022</v>
      </c>
      <c r="C13" s="28">
        <v>277190.18986899999</v>
      </c>
      <c r="D13" s="28">
        <v>91465.92517100001</v>
      </c>
      <c r="E13" s="28">
        <v>185724.26470200001</v>
      </c>
      <c r="F13" s="37">
        <v>21.743239112563984</v>
      </c>
      <c r="G13" s="32">
        <v>28.717789194302973</v>
      </c>
      <c r="H13" s="33">
        <v>1988765.481644938</v>
      </c>
      <c r="I13" s="33">
        <v>5333590.2819789611</v>
      </c>
      <c r="J13" s="24">
        <v>7322355.7636238988</v>
      </c>
      <c r="K13" s="14">
        <v>26.416359709860014</v>
      </c>
      <c r="L13" s="18"/>
      <c r="M13" s="131">
        <f>+M12*(1+'Regulation Cost'!F9)</f>
        <v>0.52375544804929242</v>
      </c>
      <c r="N13" s="131">
        <f>-'Regulation Cost'!C9</f>
        <v>-0.455283585657073</v>
      </c>
      <c r="O13" s="44">
        <f t="shared" ca="1" si="1"/>
        <v>-2.8394245176266972</v>
      </c>
      <c r="P13" s="138">
        <f t="shared" ca="1" si="0"/>
        <v>23.645407054625537</v>
      </c>
      <c r="Q13" s="47"/>
      <c r="S13" s="37"/>
    </row>
    <row r="14" spans="2:19" ht="15" x14ac:dyDescent="0.25">
      <c r="B14" s="36">
        <v>2023</v>
      </c>
      <c r="C14" s="28">
        <v>277190.185222</v>
      </c>
      <c r="D14" s="28">
        <v>89955.487866000025</v>
      </c>
      <c r="E14" s="28">
        <v>187234.69735700003</v>
      </c>
      <c r="F14" s="37">
        <v>24.059673297275587</v>
      </c>
      <c r="G14" s="32">
        <v>30.51587194461532</v>
      </c>
      <c r="H14" s="33">
        <v>2164299.6493529989</v>
      </c>
      <c r="I14" s="33">
        <v>5713630.048135017</v>
      </c>
      <c r="J14" s="24">
        <v>7877929.6974880155</v>
      </c>
      <c r="K14" s="14">
        <v>28.420666089524879</v>
      </c>
      <c r="L14" s="18"/>
      <c r="M14" s="45">
        <f>+M13*(1+'Regulation Cost'!F10)</f>
        <v>0.55623200172600429</v>
      </c>
      <c r="N14" s="45">
        <f>-'Regulation Cost'!C10</f>
        <v>-0.48351439807685376</v>
      </c>
      <c r="O14" s="45">
        <f t="shared" ca="1" si="1"/>
        <v>-2.8394245176266972</v>
      </c>
      <c r="P14" s="139">
        <f t="shared" ca="1" si="0"/>
        <v>25.653959175547335</v>
      </c>
      <c r="Q14" s="47"/>
      <c r="S14" s="37"/>
    </row>
    <row r="15" spans="2:19" ht="15" x14ac:dyDescent="0.25">
      <c r="B15" s="36">
        <v>2024</v>
      </c>
      <c r="C15" s="28">
        <v>277190.19122399995</v>
      </c>
      <c r="D15" s="28">
        <v>97672.148838000008</v>
      </c>
      <c r="E15" s="28">
        <v>179518.042388</v>
      </c>
      <c r="F15" s="37">
        <v>24.28774417444939</v>
      </c>
      <c r="G15" s="32">
        <v>32.226348081879699</v>
      </c>
      <c r="H15" s="33">
        <v>2372236.1639460884</v>
      </c>
      <c r="I15" s="33">
        <v>5785210.9209733224</v>
      </c>
      <c r="J15" s="24">
        <v>8157447.0849194108</v>
      </c>
      <c r="K15" s="14">
        <v>29.429061139927938</v>
      </c>
      <c r="L15" s="18"/>
      <c r="M15" s="131">
        <f>+M14*(1+'Regulation Cost'!F11)</f>
        <v>0.58180891609394458</v>
      </c>
      <c r="N15" s="131">
        <f>-'Regulation Cost'!C11</f>
        <v>-0.50574757832700712</v>
      </c>
      <c r="O15" s="44">
        <f t="shared" ca="1" si="1"/>
        <v>-2.8394245176266972</v>
      </c>
      <c r="P15" s="138">
        <f t="shared" ca="1" si="0"/>
        <v>26.665697960068179</v>
      </c>
      <c r="Q15" s="47"/>
      <c r="S15" s="37"/>
    </row>
    <row r="16" spans="2:19" ht="15" x14ac:dyDescent="0.25">
      <c r="B16" s="36">
        <v>2025</v>
      </c>
      <c r="C16" s="28">
        <v>277190.17136699997</v>
      </c>
      <c r="D16" s="28">
        <v>84713.869279999999</v>
      </c>
      <c r="E16" s="28">
        <v>192476.30208899998</v>
      </c>
      <c r="F16" s="37">
        <v>25.776865773361575</v>
      </c>
      <c r="G16" s="32">
        <v>33.772923936857779</v>
      </c>
      <c r="H16" s="33">
        <v>2183658.0375726586</v>
      </c>
      <c r="I16" s="33">
        <v>6500487.5100994557</v>
      </c>
      <c r="J16" s="24">
        <v>8684145.5476721153</v>
      </c>
      <c r="K16" s="14">
        <v>31.329197225302412</v>
      </c>
      <c r="L16" s="18"/>
      <c r="M16" s="45">
        <f>+M15*(1+'Regulation Cost'!F12)</f>
        <v>0.60971913646836595</v>
      </c>
      <c r="N16" s="45">
        <f>-'Regulation Cost'!C12</f>
        <v>-0.53000902564153651</v>
      </c>
      <c r="O16" s="45">
        <f t="shared" ca="1" si="1"/>
        <v>-2.8394245176266972</v>
      </c>
      <c r="P16" s="139">
        <f t="shared" ca="1" si="0"/>
        <v>28.569482818502546</v>
      </c>
      <c r="Q16" s="47"/>
      <c r="S16" s="37"/>
    </row>
    <row r="17" spans="2:19" ht="15" x14ac:dyDescent="0.25">
      <c r="B17" s="36">
        <v>2026</v>
      </c>
      <c r="C17" s="28">
        <v>277190.23987799999</v>
      </c>
      <c r="D17" s="28">
        <v>88478.653307999979</v>
      </c>
      <c r="E17" s="28">
        <v>188711.586572</v>
      </c>
      <c r="F17" s="37">
        <v>26.768681105643203</v>
      </c>
      <c r="G17" s="32">
        <v>34.273190122909497</v>
      </c>
      <c r="H17" s="33">
        <v>2368456.8550586146</v>
      </c>
      <c r="I17" s="33">
        <v>6467748.0849780515</v>
      </c>
      <c r="J17" s="24">
        <v>8836204.9400366656</v>
      </c>
      <c r="K17" s="14">
        <v>31.877763603530028</v>
      </c>
      <c r="L17" s="18"/>
      <c r="M17" s="131">
        <f>+M16*(1+'Regulation Cost'!F13)</f>
        <v>0.62135498998002514</v>
      </c>
      <c r="N17" s="131">
        <f>-'Regulation Cost'!C13</f>
        <v>-0.54012369486111111</v>
      </c>
      <c r="O17" s="44">
        <f t="shared" ca="1" si="1"/>
        <v>-2.8394245176266972</v>
      </c>
      <c r="P17" s="138">
        <f t="shared" ca="1" si="0"/>
        <v>29.119570381022246</v>
      </c>
      <c r="Q17" s="47"/>
      <c r="S17" s="37"/>
    </row>
    <row r="18" spans="2:19" ht="15" x14ac:dyDescent="0.25">
      <c r="B18" s="36">
        <v>2027</v>
      </c>
      <c r="C18" s="28">
        <v>277190.256979</v>
      </c>
      <c r="D18" s="28">
        <v>79026.638188000012</v>
      </c>
      <c r="E18" s="28">
        <v>198163.61878700001</v>
      </c>
      <c r="F18" s="37">
        <v>26.493056141351175</v>
      </c>
      <c r="G18" s="32">
        <v>34.351929378603813</v>
      </c>
      <c r="H18" s="33">
        <v>2093657.162176931</v>
      </c>
      <c r="I18" s="33">
        <v>6807302.6379795922</v>
      </c>
      <c r="J18" s="24">
        <v>8900959.8001565225</v>
      </c>
      <c r="K18" s="14">
        <v>32.111373239322987</v>
      </c>
      <c r="L18" s="18"/>
      <c r="M18" s="45">
        <f>+M17*(1+'Regulation Cost'!F14)</f>
        <v>0.62137294906359863</v>
      </c>
      <c r="N18" s="45">
        <f>-'Regulation Cost'!C14</f>
        <v>-0.54013930610867877</v>
      </c>
      <c r="O18" s="45">
        <f t="shared" ca="1" si="1"/>
        <v>-2.8394245176266972</v>
      </c>
      <c r="P18" s="139">
        <f t="shared" ca="1" si="0"/>
        <v>29.353182364651211</v>
      </c>
      <c r="Q18" s="47"/>
      <c r="S18" s="37"/>
    </row>
    <row r="19" spans="2:19" ht="15" x14ac:dyDescent="0.25">
      <c r="B19" s="36">
        <v>2028</v>
      </c>
      <c r="C19" s="28">
        <v>277190.19668599998</v>
      </c>
      <c r="D19" s="28">
        <v>67247.680286999996</v>
      </c>
      <c r="E19" s="28">
        <v>209942.51640200001</v>
      </c>
      <c r="F19" s="37">
        <v>28.657847869397798</v>
      </c>
      <c r="G19" s="32">
        <v>34.52356822999139</v>
      </c>
      <c r="H19" s="33">
        <v>1927173.791234747</v>
      </c>
      <c r="I19" s="33">
        <v>7247964.7893805346</v>
      </c>
      <c r="J19" s="24">
        <v>9175138.5806152821</v>
      </c>
      <c r="K19" s="14">
        <v>33.100516144908418</v>
      </c>
      <c r="L19" s="18"/>
      <c r="M19" s="131">
        <f>+M18*(1+'Regulation Cost'!F15)</f>
        <v>0.62793420142924872</v>
      </c>
      <c r="N19" s="131">
        <f>-'Regulation Cost'!C15</f>
        <v>-0.54584278950834542</v>
      </c>
      <c r="O19" s="44">
        <f t="shared" ca="1" si="1"/>
        <v>-2.8394245176266972</v>
      </c>
      <c r="P19" s="138">
        <f t="shared" ca="1" si="0"/>
        <v>30.343183039202621</v>
      </c>
      <c r="Q19" s="47"/>
      <c r="S19" s="37"/>
    </row>
    <row r="20" spans="2:19" ht="15" x14ac:dyDescent="0.25">
      <c r="B20" s="36">
        <v>2029</v>
      </c>
      <c r="C20" s="28">
        <v>277190.13531599997</v>
      </c>
      <c r="D20" s="28">
        <v>70534.098458000008</v>
      </c>
      <c r="E20" s="28">
        <v>206656.03686200007</v>
      </c>
      <c r="F20" s="37">
        <v>28.119205428290254</v>
      </c>
      <c r="G20" s="32">
        <v>35.099825689664449</v>
      </c>
      <c r="H20" s="33">
        <v>1983362.8042397529</v>
      </c>
      <c r="I20" s="33">
        <v>7253590.8715730729</v>
      </c>
      <c r="J20" s="24">
        <v>9236953.6758128256</v>
      </c>
      <c r="K20" s="14">
        <v>33.323529588390983</v>
      </c>
      <c r="L20" s="18"/>
      <c r="M20" s="45">
        <f>+M19*(1+'Regulation Cost'!F16)</f>
        <v>0.63480213307372058</v>
      </c>
      <c r="N20" s="45">
        <f>-'Regulation Cost'!C16</f>
        <v>-0.55181285923609469</v>
      </c>
      <c r="O20" s="45">
        <f t="shared" ca="1" si="1"/>
        <v>-2.8394245176266972</v>
      </c>
      <c r="P20" s="139">
        <f t="shared" ca="1" si="0"/>
        <v>30.567094344601912</v>
      </c>
      <c r="Q20" s="47"/>
      <c r="S20" s="37"/>
    </row>
    <row r="21" spans="2:19" ht="15" x14ac:dyDescent="0.25">
      <c r="B21" s="36">
        <v>2030</v>
      </c>
      <c r="C21" s="28">
        <v>277190.154339</v>
      </c>
      <c r="D21" s="28">
        <v>68589.677788000015</v>
      </c>
      <c r="E21" s="28">
        <v>208600.47655299993</v>
      </c>
      <c r="F21" s="37">
        <v>28.317544496758032</v>
      </c>
      <c r="G21" s="32">
        <v>35.758709613698038</v>
      </c>
      <c r="H21" s="33">
        <v>1942291.2527799865</v>
      </c>
      <c r="I21" s="33">
        <v>7459283.8663377501</v>
      </c>
      <c r="J21" s="24">
        <v>9401575.1191177368</v>
      </c>
      <c r="K21" s="14">
        <v>33.917420846123314</v>
      </c>
      <c r="L21" s="18"/>
      <c r="M21" s="131">
        <f>+M20*(1+'Regulation Cost'!F17)</f>
        <v>0.6455585070620562</v>
      </c>
      <c r="N21" s="131">
        <f>-'Regulation Cost'!C17</f>
        <v>-0.56116302549463637</v>
      </c>
      <c r="O21" s="44">
        <f t="shared" ca="1" si="1"/>
        <v>-2.8394245176266972</v>
      </c>
      <c r="P21" s="138">
        <f t="shared" ca="1" si="0"/>
        <v>31.162391810064037</v>
      </c>
      <c r="Q21" s="47"/>
      <c r="S21" s="37"/>
    </row>
    <row r="22" spans="2:19" ht="15" x14ac:dyDescent="0.25">
      <c r="B22" s="36">
        <v>2031</v>
      </c>
      <c r="C22" s="28">
        <v>277190.14943400002</v>
      </c>
      <c r="D22" s="28">
        <v>60583.397337999995</v>
      </c>
      <c r="E22" s="28">
        <v>216606.75210000001</v>
      </c>
      <c r="F22" s="37">
        <v>28.230528270796121</v>
      </c>
      <c r="G22" s="32">
        <v>36.724911224000152</v>
      </c>
      <c r="H22" s="33">
        <v>1710301.3112912832</v>
      </c>
      <c r="I22" s="33">
        <v>7954863.7413915098</v>
      </c>
      <c r="J22" s="24">
        <v>9665165.0526827928</v>
      </c>
      <c r="K22" s="14">
        <v>34.868356874940474</v>
      </c>
      <c r="L22" s="18"/>
      <c r="M22" s="45">
        <f>+M21*(1+'Regulation Cost'!F18)</f>
        <v>0.66225504128173951</v>
      </c>
      <c r="N22" s="45">
        <f>-'Regulation Cost'!C18</f>
        <v>-0.57567677994987976</v>
      </c>
      <c r="O22" s="45">
        <f t="shared" ca="1" si="1"/>
        <v>-2.8394245176266972</v>
      </c>
      <c r="P22" s="139">
        <f t="shared" ca="1" si="0"/>
        <v>32.115510618645636</v>
      </c>
      <c r="Q22" s="47"/>
      <c r="S22" s="37"/>
    </row>
    <row r="23" spans="2:19" ht="15" x14ac:dyDescent="0.25">
      <c r="B23" s="36">
        <v>2032</v>
      </c>
      <c r="C23" s="28">
        <v>277190.10607600003</v>
      </c>
      <c r="D23" s="28">
        <v>55350.504684000007</v>
      </c>
      <c r="E23" s="28">
        <v>221839.60139700002</v>
      </c>
      <c r="F23" s="37">
        <v>30.341902792646028</v>
      </c>
      <c r="G23" s="32">
        <v>38.426908227945908</v>
      </c>
      <c r="H23" s="33">
        <v>1679439.6326458268</v>
      </c>
      <c r="I23" s="33">
        <v>8524610.0042066202</v>
      </c>
      <c r="J23" s="24">
        <v>10204049.636852447</v>
      </c>
      <c r="K23" s="14">
        <v>36.812459799898846</v>
      </c>
      <c r="L23" s="18"/>
      <c r="M23" s="131">
        <f>+M22*(1+'Regulation Cost'!F19)</f>
        <v>0.69216731279577171</v>
      </c>
      <c r="N23" s="131">
        <f>-'Regulation Cost'!C19</f>
        <v>-0.60167854524087261</v>
      </c>
      <c r="O23" s="44">
        <f t="shared" ca="1" si="1"/>
        <v>-2.8394245176266972</v>
      </c>
      <c r="P23" s="138">
        <f t="shared" ca="1" si="0"/>
        <v>34.063524049827052</v>
      </c>
      <c r="Q23" s="47"/>
      <c r="S23" s="37"/>
    </row>
    <row r="24" spans="2:19" ht="15" x14ac:dyDescent="0.25">
      <c r="B24" s="36">
        <v>2033</v>
      </c>
      <c r="C24" s="28">
        <v>277190.21912000002</v>
      </c>
      <c r="D24" s="28">
        <v>60298.804902000003</v>
      </c>
      <c r="E24" s="28">
        <v>216891.41422699997</v>
      </c>
      <c r="F24" s="37">
        <v>30.204178502118591</v>
      </c>
      <c r="G24" s="32">
        <v>39.79427547374808</v>
      </c>
      <c r="H24" s="33">
        <v>1821275.8667244315</v>
      </c>
      <c r="I24" s="33">
        <v>8631036.6856400408</v>
      </c>
      <c r="J24" s="24">
        <v>10452312.552364472</v>
      </c>
      <c r="K24" s="14">
        <v>37.708085752619944</v>
      </c>
      <c r="L24" s="18"/>
      <c r="M24" s="45">
        <f>+M23*(1+'Regulation Cost'!F20)</f>
        <v>0.71420319426907153</v>
      </c>
      <c r="N24" s="45">
        <f>-'Regulation Cost'!C20</f>
        <v>-0.62083362070146042</v>
      </c>
      <c r="O24" s="45">
        <f t="shared" ca="1" si="1"/>
        <v>-2.8394245176266972</v>
      </c>
      <c r="P24" s="139">
        <f t="shared" ca="1" si="0"/>
        <v>34.962030808560861</v>
      </c>
      <c r="Q24" s="47"/>
      <c r="S24" s="37"/>
    </row>
    <row r="25" spans="2:19" ht="15" x14ac:dyDescent="0.25">
      <c r="B25" s="36">
        <v>2034</v>
      </c>
      <c r="C25" s="28">
        <v>277190.15061700001</v>
      </c>
      <c r="D25" s="28">
        <v>53248.110643999993</v>
      </c>
      <c r="E25" s="28">
        <v>223942.03997400001</v>
      </c>
      <c r="F25" s="37">
        <v>30.305908724188008</v>
      </c>
      <c r="G25" s="32">
        <v>41.144928947478192</v>
      </c>
      <c r="H25" s="33">
        <v>1613732.3809125277</v>
      </c>
      <c r="I25" s="33">
        <v>9214079.3230835516</v>
      </c>
      <c r="J25" s="24">
        <v>10827811.703996079</v>
      </c>
      <c r="K25" s="14">
        <v>39.062757749127655</v>
      </c>
      <c r="L25" s="18"/>
      <c r="M25" s="131">
        <f>+M24*(1+'Regulation Cost'!F21)</f>
        <v>0.73652728036584247</v>
      </c>
      <c r="N25" s="131">
        <f>-'Regulation Cost'!C21</f>
        <v>-0.64023922307277659</v>
      </c>
      <c r="O25" s="44">
        <f t="shared" ca="1" si="1"/>
        <v>-2.8394245176266972</v>
      </c>
      <c r="P25" s="138">
        <f t="shared" ca="1" si="0"/>
        <v>36.319621288794025</v>
      </c>
      <c r="Q25" s="47"/>
      <c r="S25" s="37"/>
    </row>
    <row r="26" spans="2:19" ht="15" x14ac:dyDescent="0.25">
      <c r="B26" s="36">
        <v>2035</v>
      </c>
      <c r="C26" s="28">
        <v>277190.106187</v>
      </c>
      <c r="D26" s="28">
        <v>55169.883428000001</v>
      </c>
      <c r="E26" s="28">
        <v>222020.22276599996</v>
      </c>
      <c r="F26" s="37">
        <v>31.891593165498989</v>
      </c>
      <c r="G26" s="32">
        <v>41.894437939162046</v>
      </c>
      <c r="H26" s="33">
        <v>1759455.4772737809</v>
      </c>
      <c r="I26" s="33">
        <v>9301412.443909118</v>
      </c>
      <c r="J26" s="24">
        <v>11060867.921182899</v>
      </c>
      <c r="K26" s="14">
        <v>39.903545163769067</v>
      </c>
      <c r="L26" s="18"/>
      <c r="M26" s="45">
        <f>+M25*(1+'Regulation Cost'!F22)</f>
        <v>0.7527780168554814</v>
      </c>
      <c r="N26" s="45">
        <f>-'Regulation Cost'!C22</f>
        <v>-0.65436546005251062</v>
      </c>
      <c r="O26" s="45">
        <f t="shared" ca="1" si="1"/>
        <v>-2.8394245176266972</v>
      </c>
      <c r="P26" s="139">
        <f t="shared" ca="1" si="0"/>
        <v>37.16253320294534</v>
      </c>
      <c r="Q26" s="47"/>
      <c r="S26" s="37"/>
    </row>
    <row r="27" spans="2:19" ht="15" x14ac:dyDescent="0.25">
      <c r="B27" s="36">
        <v>2036</v>
      </c>
      <c r="C27" s="28">
        <v>277190.20794699999</v>
      </c>
      <c r="D27" s="28">
        <v>49696.512167000008</v>
      </c>
      <c r="E27" s="28">
        <v>227493.69578300003</v>
      </c>
      <c r="F27" s="37">
        <v>30.934785723041728</v>
      </c>
      <c r="G27" s="32">
        <v>42.316487651937173</v>
      </c>
      <c r="H27" s="33">
        <v>1537350.9550686814</v>
      </c>
      <c r="I27" s="33">
        <v>9626734.1684948727</v>
      </c>
      <c r="J27" s="24">
        <v>11164085.123563554</v>
      </c>
      <c r="K27" s="130">
        <v>40.275900098527927</v>
      </c>
      <c r="L27" s="18"/>
      <c r="M27" s="131">
        <f>+M26*(1+'Regulation Cost'!F23)</f>
        <v>0.75885592067997887</v>
      </c>
      <c r="N27" s="131">
        <f>-'Regulation Cost'!C23</f>
        <v>-0.65964878427720797</v>
      </c>
      <c r="O27" s="44">
        <f t="shared" ca="1" si="1"/>
        <v>-2.8394245176266972</v>
      </c>
      <c r="P27" s="138">
        <f t="shared" ca="1" si="0"/>
        <v>37.535682717303999</v>
      </c>
      <c r="Q27" s="47"/>
      <c r="S27" s="37"/>
    </row>
    <row r="28" spans="2:19" ht="15.75" thickBot="1" x14ac:dyDescent="0.3">
      <c r="B28" s="36">
        <v>2037</v>
      </c>
      <c r="C28" s="28">
        <v>277190.17381000001</v>
      </c>
      <c r="D28" s="28">
        <v>49271.521107000008</v>
      </c>
      <c r="E28" s="28">
        <v>227918.65270599996</v>
      </c>
      <c r="F28" s="37">
        <v>32.141169743064317</v>
      </c>
      <c r="G28" s="32">
        <v>43.482996343078582</v>
      </c>
      <c r="H28" s="33">
        <v>1583644.3233990637</v>
      </c>
      <c r="I28" s="33">
        <v>9910585.9421343934</v>
      </c>
      <c r="J28" s="24">
        <v>11494230.265533457</v>
      </c>
      <c r="K28" s="14">
        <v>41.466947069387011</v>
      </c>
      <c r="L28" s="18"/>
      <c r="M28" s="45">
        <f>+M27*(1+'Regulation Cost'!F24)</f>
        <v>0.778423158555275</v>
      </c>
      <c r="N28" s="45">
        <f>-'Regulation Cost'!C24</f>
        <v>-0.67665794810442847</v>
      </c>
      <c r="O28" s="45">
        <f t="shared" ca="1" si="1"/>
        <v>-2.8394245176266972</v>
      </c>
      <c r="P28" s="139">
        <f t="shared" ca="1" si="0"/>
        <v>38.729287762211165</v>
      </c>
      <c r="Q28" s="47"/>
    </row>
    <row r="29" spans="2:19" ht="16.5" thickTop="1" thickBot="1" x14ac:dyDescent="0.3">
      <c r="B29" s="10"/>
      <c r="C29" s="127"/>
      <c r="D29" s="127"/>
      <c r="E29" s="127"/>
      <c r="F29" s="25"/>
      <c r="G29" s="128"/>
      <c r="H29" s="129"/>
      <c r="I29" s="129"/>
      <c r="J29" s="26"/>
      <c r="K29" s="128"/>
      <c r="L29" s="18"/>
      <c r="M29" s="46"/>
      <c r="N29" s="46"/>
      <c r="O29" s="46"/>
      <c r="P29" s="137"/>
    </row>
    <row r="30" spans="2:19" ht="15" x14ac:dyDescent="0.25">
      <c r="C30" s="2"/>
      <c r="D30" s="2"/>
      <c r="E30" s="2"/>
      <c r="F30" s="11"/>
      <c r="G30" s="11"/>
      <c r="H30" s="11"/>
      <c r="K30" s="2"/>
      <c r="L30" s="18"/>
    </row>
    <row r="31" spans="2:19" ht="15" x14ac:dyDescent="0.25">
      <c r="C31" s="2"/>
      <c r="D31" s="2"/>
      <c r="E31" s="2"/>
      <c r="G31" s="2"/>
      <c r="H31" s="2"/>
      <c r="I31" s="2"/>
      <c r="J31" s="2"/>
      <c r="K31" s="11"/>
      <c r="L31" s="11"/>
    </row>
    <row r="32" spans="2:19" ht="15" x14ac:dyDescent="0.25">
      <c r="C32" s="2"/>
      <c r="D32" s="2"/>
      <c r="E32" s="2"/>
      <c r="G32" s="2"/>
      <c r="H32" s="2"/>
      <c r="I32" s="2"/>
      <c r="J32" s="2"/>
      <c r="K32" s="11"/>
      <c r="L32" s="11"/>
    </row>
    <row r="33" spans="3:12" x14ac:dyDescent="0.3">
      <c r="C33" s="2"/>
      <c r="D33" s="2"/>
      <c r="E33" s="2"/>
      <c r="G33" s="2"/>
      <c r="H33" s="2"/>
      <c r="I33" s="2"/>
      <c r="J33" s="2"/>
      <c r="K33" s="11"/>
      <c r="L33" s="11"/>
    </row>
    <row r="34" spans="3:12" x14ac:dyDescent="0.3">
      <c r="C34" s="2"/>
      <c r="D34" s="2"/>
      <c r="E34" s="2"/>
      <c r="G34" s="2"/>
      <c r="H34" s="2"/>
      <c r="I34" s="2"/>
      <c r="J34" s="2"/>
      <c r="K34" s="11"/>
      <c r="L34" s="11"/>
    </row>
    <row r="35" spans="3:12" x14ac:dyDescent="0.3">
      <c r="C35" s="2"/>
      <c r="D35" s="2"/>
      <c r="E35" s="2"/>
      <c r="G35" s="2"/>
      <c r="H35" s="2"/>
      <c r="I35" s="2"/>
      <c r="J35" s="2"/>
      <c r="K35" s="11"/>
      <c r="L35" s="11"/>
    </row>
    <row r="36" spans="3:12" x14ac:dyDescent="0.3">
      <c r="C36" s="2"/>
      <c r="D36" s="2"/>
      <c r="E36" s="2"/>
      <c r="G36" s="2"/>
      <c r="H36" s="2"/>
      <c r="I36" s="2"/>
      <c r="J36" s="2"/>
      <c r="K36" s="11"/>
      <c r="L36" s="11"/>
    </row>
    <row r="37" spans="3:12" x14ac:dyDescent="0.3">
      <c r="C37" s="2"/>
      <c r="D37" s="2"/>
      <c r="E37" s="2"/>
      <c r="G37" s="2"/>
      <c r="H37" s="2"/>
      <c r="I37" s="2"/>
      <c r="J37" s="2"/>
      <c r="K37" s="11"/>
      <c r="L37" s="11"/>
    </row>
    <row r="38" spans="3:12" x14ac:dyDescent="0.3">
      <c r="C38" s="2"/>
      <c r="D38" s="2"/>
      <c r="E38" s="2"/>
      <c r="G38" s="2"/>
      <c r="H38" s="2"/>
      <c r="I38" s="2"/>
      <c r="J38" s="2"/>
      <c r="K38" s="11"/>
      <c r="L38" s="11"/>
    </row>
    <row r="39" spans="3:12" x14ac:dyDescent="0.3">
      <c r="C39" s="2"/>
      <c r="D39" s="2"/>
      <c r="E39" s="2"/>
      <c r="G39" s="2"/>
      <c r="H39" s="2"/>
      <c r="I39" s="2"/>
      <c r="J39" s="2"/>
      <c r="K39" s="11"/>
      <c r="L39" s="11"/>
    </row>
    <row r="40" spans="3:12" x14ac:dyDescent="0.3">
      <c r="C40" s="2"/>
      <c r="D40" s="2"/>
      <c r="E40" s="2"/>
      <c r="G40" s="2"/>
      <c r="H40" s="2"/>
      <c r="I40" s="2"/>
      <c r="J40" s="2"/>
      <c r="K40" s="11"/>
      <c r="L40" s="11"/>
    </row>
    <row r="41" spans="3:12" x14ac:dyDescent="0.3">
      <c r="C41" s="2"/>
      <c r="D41" s="2"/>
      <c r="E41" s="2"/>
      <c r="G41" s="2"/>
      <c r="H41" s="2"/>
      <c r="I41" s="2"/>
      <c r="J41" s="2"/>
      <c r="K41" s="11"/>
      <c r="L41" s="11"/>
    </row>
    <row r="42" spans="3:12" x14ac:dyDescent="0.3">
      <c r="C42" s="2"/>
      <c r="D42" s="2"/>
      <c r="E42" s="2"/>
      <c r="G42" s="2"/>
      <c r="H42" s="2"/>
      <c r="I42" s="2"/>
      <c r="J42" s="2"/>
      <c r="K42" s="11"/>
      <c r="L42" s="11"/>
    </row>
    <row r="43" spans="3:12" x14ac:dyDescent="0.3">
      <c r="C43" s="2"/>
      <c r="D43" s="2"/>
      <c r="E43" s="2"/>
      <c r="G43" s="2"/>
      <c r="H43" s="2"/>
      <c r="I43" s="2"/>
      <c r="J43" s="2"/>
      <c r="K43" s="11"/>
      <c r="L43" s="11"/>
    </row>
    <row r="44" spans="3:12" x14ac:dyDescent="0.3">
      <c r="C44" s="2"/>
      <c r="D44" s="2"/>
      <c r="E44" s="2"/>
      <c r="G44" s="2"/>
      <c r="H44" s="2"/>
      <c r="I44" s="2"/>
      <c r="J44" s="2"/>
      <c r="K44" s="11"/>
      <c r="L44" s="11"/>
    </row>
    <row r="45" spans="3:12" x14ac:dyDescent="0.3">
      <c r="C45" s="2"/>
      <c r="D45" s="2"/>
      <c r="E45" s="2"/>
      <c r="G45" s="2"/>
      <c r="H45" s="2"/>
      <c r="I45" s="2"/>
      <c r="J45" s="2"/>
      <c r="K45" s="11"/>
      <c r="L45" s="11"/>
    </row>
    <row r="46" spans="3:12" x14ac:dyDescent="0.3">
      <c r="C46" s="2"/>
      <c r="D46" s="2"/>
      <c r="E46" s="2"/>
      <c r="G46" s="2"/>
      <c r="H46" s="2"/>
      <c r="I46" s="2"/>
      <c r="J46" s="2"/>
      <c r="K46" s="11"/>
      <c r="L46" s="11"/>
    </row>
    <row r="47" spans="3:12" x14ac:dyDescent="0.3">
      <c r="C47" s="2"/>
      <c r="D47" s="2"/>
      <c r="E47" s="2"/>
      <c r="G47" s="2"/>
      <c r="H47" s="2"/>
      <c r="I47" s="2"/>
      <c r="J47" s="2"/>
      <c r="K47" s="11"/>
      <c r="L47" s="11"/>
    </row>
    <row r="48" spans="3:12" x14ac:dyDescent="0.3">
      <c r="C48" s="2"/>
      <c r="D48" s="2"/>
      <c r="E48" s="2"/>
      <c r="G48" s="2"/>
      <c r="H48" s="2"/>
      <c r="I48" s="2"/>
      <c r="J48" s="2"/>
      <c r="K48" s="11"/>
      <c r="L48" s="11"/>
    </row>
    <row r="49" spans="3:12" x14ac:dyDescent="0.3">
      <c r="C49" s="2"/>
      <c r="D49" s="2"/>
      <c r="E49" s="2"/>
      <c r="G49" s="2"/>
      <c r="H49" s="2"/>
      <c r="I49" s="2"/>
      <c r="J49" s="2"/>
      <c r="K49" s="11"/>
      <c r="L49" s="11"/>
    </row>
    <row r="50" spans="3:12" x14ac:dyDescent="0.3">
      <c r="C50" s="2"/>
      <c r="D50" s="2"/>
      <c r="E50" s="2"/>
      <c r="G50" s="2"/>
      <c r="H50" s="2"/>
      <c r="I50" s="2"/>
      <c r="J50" s="2"/>
      <c r="K50" s="11"/>
      <c r="L50" s="11"/>
    </row>
    <row r="51" spans="3:12" x14ac:dyDescent="0.3">
      <c r="C51" s="2"/>
      <c r="D51" s="2"/>
      <c r="E51" s="2"/>
      <c r="G51" s="2"/>
      <c r="H51" s="2"/>
      <c r="I51" s="2"/>
      <c r="J51" s="2"/>
      <c r="K51" s="11"/>
      <c r="L51" s="11"/>
    </row>
    <row r="52" spans="3:12" x14ac:dyDescent="0.3">
      <c r="C52" s="2"/>
      <c r="D52" s="2"/>
      <c r="E52" s="2"/>
      <c r="F52" s="11"/>
      <c r="G52" s="11"/>
      <c r="H52" s="11"/>
      <c r="K52" s="2"/>
      <c r="L52" s="11"/>
    </row>
    <row r="53" spans="3:12" x14ac:dyDescent="0.3">
      <c r="C53" s="2"/>
      <c r="D53" s="2"/>
      <c r="E53" s="2"/>
      <c r="F53" s="11"/>
      <c r="G53" s="11"/>
      <c r="H53" s="11"/>
      <c r="K53" s="2"/>
      <c r="L53" s="11"/>
    </row>
    <row r="54" spans="3:12" x14ac:dyDescent="0.3">
      <c r="C54" s="2"/>
      <c r="D54" s="2"/>
      <c r="E54" s="2"/>
      <c r="F54" s="11"/>
      <c r="G54" s="11"/>
      <c r="H54" s="11"/>
      <c r="K54" s="2"/>
      <c r="L54" s="11"/>
    </row>
    <row r="55" spans="3:12" x14ac:dyDescent="0.3">
      <c r="C55" s="2"/>
      <c r="D55" s="2"/>
      <c r="E55" s="2"/>
      <c r="F55" s="11"/>
      <c r="G55" s="11"/>
      <c r="H55" s="11"/>
      <c r="K55" s="2"/>
      <c r="L55" s="11"/>
    </row>
    <row r="56" spans="3:12" ht="15.75" customHeight="1" x14ac:dyDescent="0.3">
      <c r="C56" s="2"/>
      <c r="D56" s="2"/>
      <c r="E56" s="2"/>
      <c r="F56" s="11"/>
      <c r="G56" s="11"/>
      <c r="H56" s="11"/>
      <c r="K56" s="2"/>
      <c r="L56" s="11"/>
    </row>
    <row r="57" spans="3:12" x14ac:dyDescent="0.3">
      <c r="C57" s="2"/>
      <c r="D57" s="2"/>
      <c r="E57" s="2"/>
      <c r="F57" s="11"/>
      <c r="G57" s="11"/>
      <c r="H57" s="11"/>
      <c r="K57" s="2"/>
      <c r="L57" s="2"/>
    </row>
    <row r="58" spans="3:12" x14ac:dyDescent="0.3">
      <c r="C58" s="2"/>
      <c r="D58" s="2"/>
      <c r="E58" s="2"/>
      <c r="F58" s="11"/>
      <c r="G58" s="11"/>
      <c r="H58" s="11"/>
      <c r="K58" s="2"/>
      <c r="L58" s="2"/>
    </row>
    <row r="59" spans="3:12" x14ac:dyDescent="0.3">
      <c r="C59" s="2"/>
      <c r="D59" s="2"/>
      <c r="E59" s="2"/>
      <c r="F59" s="11"/>
      <c r="G59" s="11"/>
      <c r="H59" s="11"/>
      <c r="K59" s="2"/>
      <c r="L59" s="2"/>
    </row>
    <row r="60" spans="3:12" x14ac:dyDescent="0.3">
      <c r="C60" s="2"/>
      <c r="D60" s="2"/>
      <c r="E60" s="2"/>
      <c r="F60" s="11"/>
      <c r="G60" s="11"/>
      <c r="H60" s="11"/>
      <c r="K60" s="2"/>
      <c r="L60" s="2"/>
    </row>
    <row r="61" spans="3:12" x14ac:dyDescent="0.3">
      <c r="C61" s="2"/>
      <c r="D61" s="2"/>
      <c r="E61" s="2"/>
      <c r="F61" s="11"/>
      <c r="G61" s="11"/>
      <c r="H61" s="11"/>
      <c r="K61" s="2"/>
      <c r="L61" s="2"/>
    </row>
    <row r="62" spans="3:12" x14ac:dyDescent="0.3">
      <c r="C62" s="2"/>
      <c r="D62" s="2"/>
      <c r="E62" s="2"/>
      <c r="F62" s="11"/>
      <c r="G62" s="11"/>
      <c r="H62" s="11"/>
      <c r="K62" s="2"/>
      <c r="L62" s="2"/>
    </row>
    <row r="63" spans="3:12" x14ac:dyDescent="0.3">
      <c r="C63" s="2"/>
      <c r="D63" s="2"/>
      <c r="E63" s="2"/>
      <c r="F63" s="11"/>
      <c r="G63" s="11"/>
      <c r="H63" s="11"/>
      <c r="K63" s="2"/>
      <c r="L63" s="2"/>
    </row>
    <row r="64" spans="3:12" x14ac:dyDescent="0.3">
      <c r="C64" s="2"/>
      <c r="D64" s="2"/>
      <c r="E64" s="2"/>
      <c r="F64" s="11"/>
      <c r="G64" s="11"/>
      <c r="H64" s="11"/>
      <c r="K64" s="2"/>
      <c r="L64" s="2"/>
    </row>
    <row r="65" spans="3:12" x14ac:dyDescent="0.3">
      <c r="C65" s="2"/>
      <c r="D65" s="2"/>
      <c r="E65" s="2"/>
      <c r="F65" s="11"/>
      <c r="G65" s="11"/>
      <c r="H65" s="11"/>
      <c r="K65" s="2"/>
      <c r="L65" s="2"/>
    </row>
    <row r="66" spans="3:12" x14ac:dyDescent="0.3">
      <c r="C66" s="2"/>
      <c r="D66" s="2"/>
      <c r="E66" s="2"/>
      <c r="F66" s="11"/>
      <c r="G66" s="11"/>
      <c r="H66" s="11"/>
      <c r="K66" s="2"/>
      <c r="L66" s="2"/>
    </row>
    <row r="67" spans="3:12" x14ac:dyDescent="0.3">
      <c r="C67" s="2"/>
      <c r="D67" s="2"/>
      <c r="E67" s="2"/>
      <c r="F67" s="11"/>
      <c r="G67" s="11"/>
      <c r="H67" s="11"/>
      <c r="K67" s="2"/>
      <c r="L67" s="2"/>
    </row>
    <row r="68" spans="3:12" x14ac:dyDescent="0.3">
      <c r="C68" s="2"/>
      <c r="D68" s="2"/>
      <c r="E68" s="2"/>
      <c r="F68" s="11"/>
      <c r="G68" s="11"/>
      <c r="H68" s="11"/>
      <c r="K68" s="2"/>
      <c r="L68" s="2"/>
    </row>
    <row r="69" spans="3:12" x14ac:dyDescent="0.3">
      <c r="C69" s="2"/>
      <c r="D69" s="2"/>
      <c r="E69" s="2"/>
      <c r="F69" s="11"/>
      <c r="G69" s="11"/>
      <c r="H69" s="11"/>
      <c r="K69" s="2"/>
      <c r="L69" s="2"/>
    </row>
    <row r="70" spans="3:12" x14ac:dyDescent="0.3">
      <c r="C70" s="2"/>
      <c r="D70" s="2"/>
      <c r="E70" s="2"/>
      <c r="F70" s="11"/>
      <c r="G70" s="11"/>
      <c r="H70" s="11"/>
      <c r="K70" s="2"/>
      <c r="L70" s="2"/>
    </row>
    <row r="71" spans="3:12" x14ac:dyDescent="0.3">
      <c r="C71" s="2"/>
      <c r="D71" s="2"/>
      <c r="E71" s="2"/>
      <c r="F71" s="11"/>
      <c r="G71" s="11"/>
      <c r="H71" s="11"/>
      <c r="K71" s="2"/>
      <c r="L71" s="2"/>
    </row>
    <row r="72" spans="3:12" x14ac:dyDescent="0.3">
      <c r="C72" s="2"/>
      <c r="D72" s="2"/>
      <c r="E72" s="2"/>
      <c r="F72" s="11"/>
      <c r="G72" s="11"/>
      <c r="H72" s="11"/>
      <c r="K72" s="2"/>
      <c r="L72" s="2"/>
    </row>
    <row r="73" spans="3:12" x14ac:dyDescent="0.3">
      <c r="C73" s="2"/>
      <c r="D73" s="2"/>
      <c r="E73" s="2"/>
      <c r="F73" s="11"/>
      <c r="G73" s="11"/>
      <c r="H73" s="11"/>
      <c r="K73" s="2"/>
      <c r="L73" s="2"/>
    </row>
    <row r="74" spans="3:12" x14ac:dyDescent="0.3">
      <c r="C74" s="2"/>
      <c r="D74" s="2"/>
      <c r="E74" s="2"/>
      <c r="F74" s="11"/>
      <c r="G74" s="11"/>
      <c r="H74" s="11"/>
      <c r="K74" s="2"/>
      <c r="L74" s="2"/>
    </row>
    <row r="75" spans="3:12" x14ac:dyDescent="0.3">
      <c r="C75" s="2"/>
      <c r="D75" s="2"/>
      <c r="E75" s="2"/>
      <c r="F75" s="11"/>
      <c r="G75" s="11"/>
      <c r="H75" s="11"/>
      <c r="K75" s="2"/>
      <c r="L75" s="2"/>
    </row>
    <row r="76" spans="3:12" x14ac:dyDescent="0.3">
      <c r="C76" s="2"/>
      <c r="D76" s="2"/>
      <c r="E76" s="2"/>
      <c r="F76" s="11"/>
      <c r="G76" s="11"/>
      <c r="H76" s="11"/>
      <c r="K76" s="2"/>
      <c r="L76" s="2"/>
    </row>
    <row r="77" spans="3:12" x14ac:dyDescent="0.3">
      <c r="C77" s="2"/>
      <c r="D77" s="2"/>
      <c r="E77" s="2"/>
      <c r="F77" s="11"/>
      <c r="G77" s="11"/>
      <c r="H77" s="11"/>
      <c r="K77" s="2"/>
      <c r="L77" s="2"/>
    </row>
    <row r="78" spans="3:12" x14ac:dyDescent="0.3">
      <c r="C78" s="2"/>
      <c r="D78" s="2"/>
      <c r="E78" s="2"/>
      <c r="F78" s="11"/>
      <c r="G78" s="11"/>
      <c r="H78" s="11"/>
      <c r="K78" s="2"/>
      <c r="L78" s="2"/>
    </row>
    <row r="79" spans="3:12" x14ac:dyDescent="0.3">
      <c r="C79" s="2"/>
      <c r="D79" s="2"/>
      <c r="E79" s="2"/>
      <c r="F79" s="11"/>
      <c r="G79" s="11"/>
      <c r="H79" s="11"/>
      <c r="K79" s="2"/>
      <c r="L79" s="2"/>
    </row>
    <row r="80" spans="3:12" x14ac:dyDescent="0.3">
      <c r="C80" s="2"/>
      <c r="D80" s="2"/>
      <c r="E80" s="2"/>
      <c r="F80" s="11"/>
      <c r="G80" s="11"/>
      <c r="H80" s="11"/>
      <c r="K80" s="2"/>
      <c r="L80" s="2"/>
    </row>
    <row r="81" spans="3:12" x14ac:dyDescent="0.3">
      <c r="C81" s="2"/>
      <c r="D81" s="2"/>
      <c r="E81" s="2"/>
      <c r="F81" s="11"/>
      <c r="G81" s="11"/>
      <c r="H81" s="11"/>
      <c r="K81" s="2"/>
      <c r="L81" s="2"/>
    </row>
    <row r="82" spans="3:12" x14ac:dyDescent="0.3">
      <c r="C82" s="2"/>
      <c r="D82" s="2"/>
      <c r="E82" s="2"/>
      <c r="F82" s="11"/>
      <c r="G82" s="11"/>
      <c r="H82" s="11"/>
      <c r="K82" s="2"/>
      <c r="L82" s="2"/>
    </row>
    <row r="83" spans="3:12" x14ac:dyDescent="0.3">
      <c r="C83" s="2"/>
      <c r="D83" s="2"/>
      <c r="E83" s="2"/>
      <c r="F83" s="11"/>
      <c r="G83" s="11"/>
      <c r="H83" s="11"/>
      <c r="K83" s="2"/>
      <c r="L83" s="2"/>
    </row>
    <row r="84" spans="3:12" x14ac:dyDescent="0.3">
      <c r="C84" s="2"/>
      <c r="D84" s="2"/>
      <c r="E84" s="2"/>
      <c r="F84" s="11"/>
      <c r="G84" s="11"/>
      <c r="H84" s="11"/>
      <c r="K84" s="2"/>
      <c r="L84" s="2"/>
    </row>
    <row r="85" spans="3:12" x14ac:dyDescent="0.3">
      <c r="C85" s="2"/>
      <c r="D85" s="2"/>
      <c r="E85" s="2"/>
      <c r="F85" s="11"/>
      <c r="G85" s="11"/>
      <c r="H85" s="11"/>
      <c r="K85" s="2"/>
      <c r="L85" s="2"/>
    </row>
    <row r="86" spans="3:12" x14ac:dyDescent="0.3">
      <c r="C86" s="2"/>
      <c r="D86" s="2"/>
      <c r="E86" s="2"/>
      <c r="F86" s="11"/>
      <c r="G86" s="11"/>
      <c r="H86" s="11"/>
      <c r="K86" s="2"/>
      <c r="L86" s="2"/>
    </row>
    <row r="87" spans="3:12" x14ac:dyDescent="0.3">
      <c r="C87" s="2"/>
      <c r="D87" s="2"/>
      <c r="E87" s="2"/>
      <c r="F87" s="11"/>
      <c r="G87" s="11"/>
      <c r="H87" s="11"/>
      <c r="K87" s="2"/>
      <c r="L87" s="2"/>
    </row>
    <row r="88" spans="3:12" x14ac:dyDescent="0.3">
      <c r="C88" s="2"/>
      <c r="D88" s="2"/>
      <c r="E88" s="2"/>
      <c r="F88" s="11"/>
      <c r="G88" s="11"/>
      <c r="H88" s="11"/>
      <c r="K88" s="2"/>
      <c r="L88" s="2"/>
    </row>
    <row r="89" spans="3:12" x14ac:dyDescent="0.3">
      <c r="C89" s="2"/>
      <c r="D89" s="2"/>
      <c r="E89" s="2"/>
      <c r="F89" s="11"/>
      <c r="G89" s="11"/>
      <c r="H89" s="11"/>
      <c r="K89" s="2"/>
      <c r="L89" s="2"/>
    </row>
    <row r="90" spans="3:12" x14ac:dyDescent="0.3">
      <c r="C90" s="2"/>
      <c r="D90" s="2"/>
      <c r="E90" s="2"/>
      <c r="F90" s="11"/>
      <c r="G90" s="11"/>
      <c r="H90" s="11"/>
      <c r="K90" s="2"/>
      <c r="L90" s="2"/>
    </row>
    <row r="91" spans="3:12" x14ac:dyDescent="0.3">
      <c r="C91" s="2"/>
      <c r="D91" s="2"/>
      <c r="E91" s="2"/>
      <c r="F91" s="11"/>
      <c r="G91" s="11"/>
      <c r="H91" s="11"/>
      <c r="K91" s="2"/>
      <c r="L91" s="2"/>
    </row>
    <row r="92" spans="3:12" x14ac:dyDescent="0.3">
      <c r="C92" s="2"/>
      <c r="D92" s="2"/>
      <c r="E92" s="2"/>
      <c r="F92" s="11"/>
      <c r="G92" s="11"/>
      <c r="H92" s="11"/>
      <c r="K92" s="2"/>
      <c r="L92" s="2"/>
    </row>
    <row r="93" spans="3:12" x14ac:dyDescent="0.3">
      <c r="C93" s="2"/>
      <c r="D93" s="2"/>
      <c r="E93" s="2"/>
      <c r="F93" s="11"/>
      <c r="G93" s="11"/>
      <c r="H93" s="11"/>
      <c r="K93" s="2"/>
      <c r="L93" s="2"/>
    </row>
    <row r="94" spans="3:12" x14ac:dyDescent="0.3">
      <c r="C94" s="2"/>
      <c r="D94" s="2"/>
      <c r="E94" s="2"/>
      <c r="F94" s="11"/>
      <c r="G94" s="11"/>
      <c r="H94" s="11"/>
      <c r="K94" s="2"/>
      <c r="L94" s="2"/>
    </row>
    <row r="95" spans="3:12" x14ac:dyDescent="0.3">
      <c r="C95" s="2"/>
      <c r="D95" s="2"/>
      <c r="E95" s="2"/>
      <c r="F95" s="11"/>
      <c r="G95" s="11"/>
      <c r="H95" s="11"/>
      <c r="K95" s="2"/>
      <c r="L95" s="2"/>
    </row>
    <row r="96" spans="3:12" x14ac:dyDescent="0.3">
      <c r="C96" s="2"/>
      <c r="D96" s="2"/>
      <c r="E96" s="2"/>
      <c r="F96" s="11"/>
      <c r="G96" s="11"/>
      <c r="H96" s="11"/>
      <c r="K96" s="2"/>
      <c r="L96" s="2"/>
    </row>
    <row r="97" spans="3:12" x14ac:dyDescent="0.3">
      <c r="C97" s="2"/>
      <c r="D97" s="2"/>
      <c r="E97" s="2"/>
      <c r="F97" s="11"/>
      <c r="G97" s="11"/>
      <c r="H97" s="11"/>
      <c r="K97" s="2"/>
      <c r="L97" s="2"/>
    </row>
    <row r="98" spans="3:12" x14ac:dyDescent="0.3">
      <c r="C98" s="2"/>
      <c r="D98" s="2"/>
      <c r="E98" s="2"/>
      <c r="F98" s="11"/>
      <c r="G98" s="11"/>
      <c r="H98" s="11"/>
      <c r="K98" s="2"/>
      <c r="L98" s="2"/>
    </row>
    <row r="99" spans="3:12" x14ac:dyDescent="0.3">
      <c r="L99" s="2"/>
    </row>
    <row r="100" spans="3:12" x14ac:dyDescent="0.3">
      <c r="L100" s="2"/>
    </row>
    <row r="101" spans="3:12" x14ac:dyDescent="0.3">
      <c r="L101" s="2"/>
    </row>
    <row r="102" spans="3:12" x14ac:dyDescent="0.3">
      <c r="L102" s="2"/>
    </row>
    <row r="103" spans="3:12" x14ac:dyDescent="0.3">
      <c r="L103" s="2"/>
    </row>
  </sheetData>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350"/>
  <sheetViews>
    <sheetView workbookViewId="0">
      <selection activeCell="O1" sqref="O1:O1048576"/>
    </sheetView>
  </sheetViews>
  <sheetFormatPr defaultColWidth="9.109375" defaultRowHeight="14.4" x14ac:dyDescent="0.3"/>
  <cols>
    <col min="1" max="1" width="9.109375" style="36"/>
    <col min="2" max="2" width="9.109375" style="145"/>
    <col min="3" max="11" width="9.109375" style="36"/>
    <col min="12" max="12" width="4.33203125" style="36" customWidth="1"/>
    <col min="13" max="14" width="21" style="124" bestFit="1" customWidth="1"/>
    <col min="15" max="15" width="9.109375" style="124"/>
    <col min="16" max="17" width="10.44140625" style="124" bestFit="1" customWidth="1"/>
    <col min="18" max="24" width="9.109375" style="124"/>
    <col min="25" max="16384" width="9.109375" style="36"/>
  </cols>
  <sheetData>
    <row r="1" spans="1:26" s="97" customFormat="1" ht="24" customHeight="1" x14ac:dyDescent="0.25">
      <c r="A1" s="36"/>
      <c r="B1" s="145" t="s">
        <v>425</v>
      </c>
      <c r="C1" s="36"/>
      <c r="D1" s="146" t="s">
        <v>29</v>
      </c>
      <c r="E1" s="36"/>
      <c r="F1" s="96"/>
      <c r="G1" s="96"/>
      <c r="H1" s="96"/>
      <c r="M1" s="118"/>
      <c r="N1" s="118"/>
      <c r="O1" s="118"/>
      <c r="P1" s="118"/>
      <c r="Q1" s="118"/>
      <c r="R1" s="118"/>
      <c r="S1" s="118"/>
      <c r="T1" s="118"/>
      <c r="U1" s="118"/>
      <c r="V1" s="118"/>
      <c r="W1" s="118"/>
      <c r="X1" s="118"/>
    </row>
    <row r="2" spans="1:26" s="97" customFormat="1" ht="24" customHeight="1" x14ac:dyDescent="0.25">
      <c r="A2" s="102">
        <v>42614</v>
      </c>
      <c r="B2" s="147">
        <v>14.11</v>
      </c>
      <c r="C2" s="36"/>
      <c r="D2" s="97">
        <v>2019</v>
      </c>
      <c r="E2" s="148">
        <v>9.3598293943678718E-2</v>
      </c>
      <c r="F2" s="95"/>
      <c r="G2" s="95"/>
      <c r="H2" s="95"/>
      <c r="J2" s="98"/>
      <c r="M2" s="119" t="s">
        <v>30</v>
      </c>
      <c r="N2" s="119" t="s">
        <v>31</v>
      </c>
      <c r="O2" s="120" t="s">
        <v>428</v>
      </c>
      <c r="P2" s="121" t="s">
        <v>33</v>
      </c>
      <c r="Q2" s="121" t="s">
        <v>34</v>
      </c>
      <c r="R2" s="121" t="s">
        <v>35</v>
      </c>
      <c r="S2" s="121" t="s">
        <v>36</v>
      </c>
      <c r="T2" s="121" t="s">
        <v>37</v>
      </c>
      <c r="U2" s="121" t="s">
        <v>38</v>
      </c>
      <c r="V2" s="121" t="s">
        <v>39</v>
      </c>
      <c r="W2" s="121" t="s">
        <v>40</v>
      </c>
      <c r="X2" s="121" t="s">
        <v>426</v>
      </c>
      <c r="Y2" s="97" t="s">
        <v>427</v>
      </c>
      <c r="Z2" s="97" t="s">
        <v>41</v>
      </c>
    </row>
    <row r="3" spans="1:26" s="97" customFormat="1" ht="31.5" customHeight="1" x14ac:dyDescent="0.25">
      <c r="A3" s="100">
        <v>42644</v>
      </c>
      <c r="B3" s="149">
        <v>16.77</v>
      </c>
      <c r="C3" s="36"/>
      <c r="D3" s="97">
        <v>2020</v>
      </c>
      <c r="E3" s="148">
        <v>8.9816317263433629E-2</v>
      </c>
      <c r="F3" s="105"/>
      <c r="G3" s="101"/>
      <c r="H3" s="106"/>
      <c r="J3" s="113" t="s">
        <v>42</v>
      </c>
      <c r="K3" s="114" t="s">
        <v>429</v>
      </c>
      <c r="M3" s="122">
        <v>42736</v>
      </c>
      <c r="N3" s="122">
        <v>42767</v>
      </c>
      <c r="O3" s="123">
        <f>B6</f>
        <v>25.25</v>
      </c>
      <c r="P3" s="123">
        <f>O3+$K$6</f>
        <v>25.574999999999999</v>
      </c>
      <c r="Q3" s="123">
        <f>O3+$K$7</f>
        <v>25.574999999999999</v>
      </c>
      <c r="R3" s="123">
        <f>O3+$K$8</f>
        <v>25.439999999999998</v>
      </c>
      <c r="S3" s="123">
        <f t="shared" ref="S3" si="0">O3+$K$9</f>
        <v>25.544999999999998</v>
      </c>
      <c r="T3" s="123">
        <f t="shared" ref="T3" si="1">O3+$K$10</f>
        <v>24.7925</v>
      </c>
      <c r="U3" s="123">
        <f>O3+$K$11</f>
        <v>25.0825</v>
      </c>
      <c r="V3" s="123">
        <f t="shared" ref="V3" si="2">O3+$K$12</f>
        <v>25.0825</v>
      </c>
      <c r="W3" s="123">
        <f>O3+$K$13</f>
        <v>25.5625</v>
      </c>
      <c r="X3" s="123">
        <f>O3+$K$14</f>
        <v>25.5625</v>
      </c>
      <c r="Y3" s="123">
        <f>P3+$K$15</f>
        <v>25.404999999999998</v>
      </c>
      <c r="Z3" s="123">
        <f>Q3+$K$16</f>
        <v>25.844999999999999</v>
      </c>
    </row>
    <row r="4" spans="1:26" s="97" customFormat="1" ht="19.649999999999999" customHeight="1" x14ac:dyDescent="0.25">
      <c r="A4" s="102">
        <v>42675</v>
      </c>
      <c r="B4" s="147">
        <v>16.05</v>
      </c>
      <c r="C4" s="36"/>
      <c r="D4" s="97">
        <v>2021</v>
      </c>
      <c r="E4" s="148">
        <v>4.9450326095870981E-2</v>
      </c>
      <c r="F4" s="103"/>
      <c r="G4" s="99"/>
      <c r="H4" s="104"/>
      <c r="J4" s="125" t="s">
        <v>43</v>
      </c>
      <c r="K4" s="126"/>
      <c r="M4" s="122">
        <v>42767</v>
      </c>
      <c r="N4" s="122">
        <v>42795</v>
      </c>
      <c r="O4" s="123">
        <f t="shared" ref="O4:O6" si="3">B7</f>
        <v>22</v>
      </c>
      <c r="P4" s="123">
        <f t="shared" ref="P4:P67" si="4">O4+$K$6</f>
        <v>22.324999999999999</v>
      </c>
      <c r="Q4" s="123">
        <f t="shared" ref="Q4:Q6" si="5">O4+$K$7</f>
        <v>22.324999999999999</v>
      </c>
      <c r="R4" s="123">
        <f t="shared" ref="R4:R6" si="6">O4+$K$8</f>
        <v>22.189999999999998</v>
      </c>
      <c r="S4" s="123">
        <f t="shared" ref="S4:S6" si="7">O4+$K$9</f>
        <v>22.294999999999998</v>
      </c>
      <c r="T4" s="123">
        <f t="shared" ref="T4:T6" si="8">O4+$K$10</f>
        <v>21.5425</v>
      </c>
      <c r="U4" s="123">
        <f t="shared" ref="U4:U6" si="9">O4+$K$11</f>
        <v>21.8325</v>
      </c>
      <c r="V4" s="123">
        <f t="shared" ref="V4:V6" si="10">O4+$K$12</f>
        <v>21.8325</v>
      </c>
      <c r="W4" s="123">
        <f t="shared" ref="W4:W6" si="11">O4+$K$13</f>
        <v>22.3125</v>
      </c>
      <c r="X4" s="123">
        <f t="shared" ref="X4:X6" si="12">O4+$K$14</f>
        <v>22.3125</v>
      </c>
      <c r="Y4" s="123">
        <f t="shared" ref="Y4:Y6" si="13">P4+$K$15</f>
        <v>22.154999999999998</v>
      </c>
      <c r="Z4" s="123">
        <f t="shared" ref="Z4:Z6" si="14">Q4+$K$16</f>
        <v>22.594999999999999</v>
      </c>
    </row>
    <row r="5" spans="1:26" s="97" customFormat="1" ht="19.649999999999999" customHeight="1" x14ac:dyDescent="0.25">
      <c r="A5" s="100">
        <v>42705</v>
      </c>
      <c r="B5" s="149">
        <v>16.850000000000001</v>
      </c>
      <c r="C5" s="36"/>
      <c r="D5" s="97">
        <v>2022</v>
      </c>
      <c r="E5" s="148">
        <v>3.5524493487748256E-2</v>
      </c>
      <c r="F5" s="105"/>
      <c r="G5" s="101"/>
      <c r="H5" s="106"/>
      <c r="J5" s="115"/>
      <c r="K5" s="116"/>
      <c r="M5" s="122">
        <v>42795</v>
      </c>
      <c r="N5" s="122">
        <v>42826</v>
      </c>
      <c r="O5" s="123">
        <f t="shared" si="3"/>
        <v>17.899999999999999</v>
      </c>
      <c r="P5" s="123">
        <f t="shared" si="4"/>
        <v>18.224999999999998</v>
      </c>
      <c r="Q5" s="123">
        <f t="shared" si="5"/>
        <v>18.224999999999998</v>
      </c>
      <c r="R5" s="123">
        <f t="shared" si="6"/>
        <v>18.089999999999996</v>
      </c>
      <c r="S5" s="123">
        <f t="shared" si="7"/>
        <v>18.194999999999997</v>
      </c>
      <c r="T5" s="123">
        <f t="shared" si="8"/>
        <v>17.442499999999999</v>
      </c>
      <c r="U5" s="123">
        <f t="shared" si="9"/>
        <v>17.732499999999998</v>
      </c>
      <c r="V5" s="123">
        <f t="shared" si="10"/>
        <v>17.732499999999998</v>
      </c>
      <c r="W5" s="123">
        <f t="shared" si="11"/>
        <v>18.212499999999999</v>
      </c>
      <c r="X5" s="123">
        <f t="shared" si="12"/>
        <v>18.212499999999999</v>
      </c>
      <c r="Y5" s="123">
        <f t="shared" si="13"/>
        <v>18.054999999999996</v>
      </c>
      <c r="Z5" s="123">
        <f t="shared" si="14"/>
        <v>18.494999999999997</v>
      </c>
    </row>
    <row r="6" spans="1:26" s="97" customFormat="1" ht="19.649999999999999" customHeight="1" x14ac:dyDescent="0.25">
      <c r="A6" s="102">
        <v>42736</v>
      </c>
      <c r="B6" s="147">
        <v>25.25</v>
      </c>
      <c r="C6" s="36"/>
      <c r="D6" s="97">
        <v>2023</v>
      </c>
      <c r="E6" s="148">
        <v>6.2007094718860845E-2</v>
      </c>
      <c r="F6" s="103"/>
      <c r="G6" s="99"/>
      <c r="H6" s="104"/>
      <c r="J6" s="152" t="s">
        <v>33</v>
      </c>
      <c r="K6" s="116">
        <v>0.32499999999999885</v>
      </c>
      <c r="M6" s="122">
        <v>42826</v>
      </c>
      <c r="N6" s="122">
        <v>42856</v>
      </c>
      <c r="O6" s="123">
        <f t="shared" si="3"/>
        <v>14</v>
      </c>
      <c r="P6" s="123">
        <f t="shared" si="4"/>
        <v>14.324999999999999</v>
      </c>
      <c r="Q6" s="123">
        <f t="shared" si="5"/>
        <v>14.324999999999999</v>
      </c>
      <c r="R6" s="123">
        <f t="shared" si="6"/>
        <v>14.19</v>
      </c>
      <c r="S6" s="123">
        <f t="shared" si="7"/>
        <v>14.294999999999998</v>
      </c>
      <c r="T6" s="123">
        <f t="shared" si="8"/>
        <v>13.5425</v>
      </c>
      <c r="U6" s="123">
        <f t="shared" si="9"/>
        <v>13.8325</v>
      </c>
      <c r="V6" s="123">
        <f t="shared" si="10"/>
        <v>13.8325</v>
      </c>
      <c r="W6" s="123">
        <f t="shared" si="11"/>
        <v>14.3125</v>
      </c>
      <c r="X6" s="123">
        <f t="shared" si="12"/>
        <v>14.3125</v>
      </c>
      <c r="Y6" s="123">
        <f t="shared" si="13"/>
        <v>14.154999999999999</v>
      </c>
      <c r="Z6" s="123">
        <f t="shared" si="14"/>
        <v>14.594999999999999</v>
      </c>
    </row>
    <row r="7" spans="1:26" s="97" customFormat="1" ht="19.649999999999999" customHeight="1" x14ac:dyDescent="0.25">
      <c r="A7" s="100">
        <v>42767</v>
      </c>
      <c r="B7" s="149">
        <v>22</v>
      </c>
      <c r="C7" s="36"/>
      <c r="D7" s="97">
        <v>2024</v>
      </c>
      <c r="E7" s="148">
        <v>4.5982457479207227E-2</v>
      </c>
      <c r="F7" s="105"/>
      <c r="G7" s="101"/>
      <c r="H7" s="106"/>
      <c r="J7" s="152" t="s">
        <v>34</v>
      </c>
      <c r="K7" s="116">
        <v>0.32499999999999885</v>
      </c>
      <c r="M7" s="122">
        <v>42856</v>
      </c>
      <c r="N7" s="122">
        <v>42887</v>
      </c>
      <c r="O7" s="123">
        <f t="shared" ref="O7:O70" si="15">B10</f>
        <v>15.95</v>
      </c>
      <c r="P7" s="123">
        <f t="shared" si="4"/>
        <v>16.274999999999999</v>
      </c>
      <c r="Q7" s="123">
        <f t="shared" ref="Q7:Q70" si="16">O7+$K$7</f>
        <v>16.274999999999999</v>
      </c>
      <c r="R7" s="123">
        <f t="shared" ref="R7:R70" si="17">O7+$K$8</f>
        <v>16.139999999999997</v>
      </c>
      <c r="S7" s="123">
        <f t="shared" ref="S7:S70" si="18">O7+$K$9</f>
        <v>16.244999999999997</v>
      </c>
      <c r="T7" s="123">
        <f t="shared" ref="T7:T70" si="19">O7+$K$10</f>
        <v>15.4925</v>
      </c>
      <c r="U7" s="123">
        <f t="shared" ref="U7:U70" si="20">O7+$K$11</f>
        <v>15.782499999999999</v>
      </c>
      <c r="V7" s="123">
        <f t="shared" ref="V7:V70" si="21">O7+$K$12</f>
        <v>15.782499999999999</v>
      </c>
      <c r="W7" s="123">
        <f t="shared" ref="W7:W70" si="22">O7+$K$13</f>
        <v>16.262499999999999</v>
      </c>
      <c r="X7" s="123">
        <f t="shared" ref="X7:X70" si="23">O7+$K$14</f>
        <v>16.262499999999999</v>
      </c>
      <c r="Y7" s="123">
        <f t="shared" ref="Y7:Y70" si="24">P7+$K$15</f>
        <v>16.104999999999997</v>
      </c>
      <c r="Z7" s="123">
        <f t="shared" ref="Z7:Z70" si="25">Q7+$K$16</f>
        <v>16.544999999999998</v>
      </c>
    </row>
    <row r="8" spans="1:26" s="97" customFormat="1" ht="19.649999999999999" customHeight="1" x14ac:dyDescent="0.25">
      <c r="A8" s="102">
        <v>42795</v>
      </c>
      <c r="B8" s="147">
        <v>17.899999999999999</v>
      </c>
      <c r="C8" s="36"/>
      <c r="D8" s="97">
        <v>2025</v>
      </c>
      <c r="E8" s="148">
        <v>4.7971455236197579E-2</v>
      </c>
      <c r="F8" s="103"/>
      <c r="G8" s="99"/>
      <c r="H8" s="104"/>
      <c r="J8" s="152" t="s">
        <v>35</v>
      </c>
      <c r="K8" s="116">
        <v>0.18999999999999906</v>
      </c>
      <c r="M8" s="122">
        <v>42887</v>
      </c>
      <c r="N8" s="122">
        <v>42917</v>
      </c>
      <c r="O8" s="123">
        <f t="shared" si="15"/>
        <v>15.55</v>
      </c>
      <c r="P8" s="123">
        <f t="shared" si="4"/>
        <v>15.875</v>
      </c>
      <c r="Q8" s="123">
        <f t="shared" si="16"/>
        <v>15.875</v>
      </c>
      <c r="R8" s="123">
        <f t="shared" si="17"/>
        <v>15.74</v>
      </c>
      <c r="S8" s="123">
        <f t="shared" si="18"/>
        <v>15.844999999999999</v>
      </c>
      <c r="T8" s="123">
        <f t="shared" si="19"/>
        <v>15.092500000000001</v>
      </c>
      <c r="U8" s="123">
        <f t="shared" si="20"/>
        <v>15.3825</v>
      </c>
      <c r="V8" s="123">
        <f t="shared" si="21"/>
        <v>15.3825</v>
      </c>
      <c r="W8" s="123">
        <f t="shared" si="22"/>
        <v>15.862500000000001</v>
      </c>
      <c r="X8" s="123">
        <f t="shared" si="23"/>
        <v>15.862500000000001</v>
      </c>
      <c r="Y8" s="123">
        <f t="shared" si="24"/>
        <v>15.705</v>
      </c>
      <c r="Z8" s="123">
        <f t="shared" si="25"/>
        <v>16.145</v>
      </c>
    </row>
    <row r="9" spans="1:26" s="97" customFormat="1" ht="19.649999999999999" customHeight="1" x14ac:dyDescent="0.25">
      <c r="A9" s="100">
        <v>42826</v>
      </c>
      <c r="B9" s="149">
        <v>14</v>
      </c>
      <c r="C9" s="36"/>
      <c r="D9" s="97">
        <v>2026</v>
      </c>
      <c r="E9" s="148">
        <v>1.9083956555893542E-2</v>
      </c>
      <c r="F9" s="105"/>
      <c r="G9" s="101"/>
      <c r="H9" s="106"/>
      <c r="J9" s="152" t="s">
        <v>36</v>
      </c>
      <c r="K9" s="116">
        <v>0.2949999999999986</v>
      </c>
      <c r="M9" s="122">
        <v>42917</v>
      </c>
      <c r="N9" s="122">
        <v>42948</v>
      </c>
      <c r="O9" s="123">
        <f t="shared" si="15"/>
        <v>17.850000000000001</v>
      </c>
      <c r="P9" s="123">
        <f t="shared" si="4"/>
        <v>18.175000000000001</v>
      </c>
      <c r="Q9" s="123">
        <f t="shared" si="16"/>
        <v>18.175000000000001</v>
      </c>
      <c r="R9" s="123">
        <f t="shared" si="17"/>
        <v>18.04</v>
      </c>
      <c r="S9" s="123">
        <f t="shared" si="18"/>
        <v>18.145</v>
      </c>
      <c r="T9" s="123">
        <f t="shared" si="19"/>
        <v>17.392500000000002</v>
      </c>
      <c r="U9" s="123">
        <f t="shared" si="20"/>
        <v>17.682500000000001</v>
      </c>
      <c r="V9" s="123">
        <f t="shared" si="21"/>
        <v>17.682500000000001</v>
      </c>
      <c r="W9" s="123">
        <f t="shared" si="22"/>
        <v>18.162500000000001</v>
      </c>
      <c r="X9" s="123">
        <f t="shared" si="23"/>
        <v>18.162500000000001</v>
      </c>
      <c r="Y9" s="123">
        <f t="shared" si="24"/>
        <v>18.004999999999999</v>
      </c>
      <c r="Z9" s="123">
        <f t="shared" si="25"/>
        <v>18.445</v>
      </c>
    </row>
    <row r="10" spans="1:26" s="97" customFormat="1" ht="19.649999999999999" customHeight="1" x14ac:dyDescent="0.25">
      <c r="A10" s="102">
        <v>42856</v>
      </c>
      <c r="B10" s="147">
        <v>15.95</v>
      </c>
      <c r="C10" s="36"/>
      <c r="D10" s="97">
        <v>2027</v>
      </c>
      <c r="E10" s="148">
        <v>2.8903097042895612E-5</v>
      </c>
      <c r="F10" s="103"/>
      <c r="G10" s="99"/>
      <c r="H10" s="104"/>
      <c r="J10" s="152" t="s">
        <v>37</v>
      </c>
      <c r="K10" s="116">
        <v>-0.45750000000000002</v>
      </c>
      <c r="M10" s="122">
        <v>42948</v>
      </c>
      <c r="N10" s="122">
        <v>42979</v>
      </c>
      <c r="O10" s="123">
        <f t="shared" si="15"/>
        <v>15.55</v>
      </c>
      <c r="P10" s="123">
        <f t="shared" si="4"/>
        <v>15.875</v>
      </c>
      <c r="Q10" s="123">
        <f t="shared" si="16"/>
        <v>15.875</v>
      </c>
      <c r="R10" s="123">
        <f t="shared" si="17"/>
        <v>15.74</v>
      </c>
      <c r="S10" s="123">
        <f t="shared" si="18"/>
        <v>15.844999999999999</v>
      </c>
      <c r="T10" s="123">
        <f t="shared" si="19"/>
        <v>15.092500000000001</v>
      </c>
      <c r="U10" s="123">
        <f t="shared" si="20"/>
        <v>15.3825</v>
      </c>
      <c r="V10" s="123">
        <f t="shared" si="21"/>
        <v>15.3825</v>
      </c>
      <c r="W10" s="123">
        <f t="shared" si="22"/>
        <v>15.862500000000001</v>
      </c>
      <c r="X10" s="123">
        <f t="shared" si="23"/>
        <v>15.862500000000001</v>
      </c>
      <c r="Y10" s="123">
        <f t="shared" si="24"/>
        <v>15.705</v>
      </c>
      <c r="Z10" s="123">
        <f t="shared" si="25"/>
        <v>16.145</v>
      </c>
    </row>
    <row r="11" spans="1:26" s="97" customFormat="1" ht="19.649999999999999" customHeight="1" x14ac:dyDescent="0.25">
      <c r="A11" s="100">
        <v>42887</v>
      </c>
      <c r="B11" s="149">
        <v>15.55</v>
      </c>
      <c r="C11" s="36"/>
      <c r="D11" s="97">
        <v>2028</v>
      </c>
      <c r="E11" s="148">
        <v>1.0559282272486622E-2</v>
      </c>
      <c r="F11" s="105"/>
      <c r="G11" s="101"/>
      <c r="H11" s="106"/>
      <c r="J11" s="152" t="s">
        <v>38</v>
      </c>
      <c r="K11" s="116">
        <v>-0.16749999999999998</v>
      </c>
      <c r="M11" s="122">
        <v>42979</v>
      </c>
      <c r="N11" s="122">
        <v>43009</v>
      </c>
      <c r="O11" s="123">
        <f t="shared" si="15"/>
        <v>16.100000000000001</v>
      </c>
      <c r="P11" s="123">
        <f t="shared" si="4"/>
        <v>16.425000000000001</v>
      </c>
      <c r="Q11" s="123">
        <f t="shared" si="16"/>
        <v>16.425000000000001</v>
      </c>
      <c r="R11" s="123">
        <f t="shared" si="17"/>
        <v>16.29</v>
      </c>
      <c r="S11" s="123">
        <f t="shared" si="18"/>
        <v>16.395</v>
      </c>
      <c r="T11" s="123">
        <f t="shared" si="19"/>
        <v>15.642500000000002</v>
      </c>
      <c r="U11" s="123">
        <f t="shared" si="20"/>
        <v>15.932500000000001</v>
      </c>
      <c r="V11" s="123">
        <f t="shared" si="21"/>
        <v>15.932500000000001</v>
      </c>
      <c r="W11" s="123">
        <f t="shared" si="22"/>
        <v>16.412500000000001</v>
      </c>
      <c r="X11" s="123">
        <f t="shared" si="23"/>
        <v>16.412500000000001</v>
      </c>
      <c r="Y11" s="123">
        <f t="shared" si="24"/>
        <v>16.254999999999999</v>
      </c>
      <c r="Z11" s="123">
        <f t="shared" si="25"/>
        <v>16.695</v>
      </c>
    </row>
    <row r="12" spans="1:26" s="97" customFormat="1" ht="19.649999999999999" customHeight="1" x14ac:dyDescent="0.25">
      <c r="A12" s="102">
        <v>42917</v>
      </c>
      <c r="B12" s="147">
        <v>17.850000000000001</v>
      </c>
      <c r="C12" s="36"/>
      <c r="D12" s="97">
        <v>2029</v>
      </c>
      <c r="E12" s="148">
        <v>1.09373428439473E-2</v>
      </c>
      <c r="F12" s="103"/>
      <c r="G12" s="99"/>
      <c r="H12" s="104"/>
      <c r="J12" s="152" t="s">
        <v>39</v>
      </c>
      <c r="K12" s="116">
        <v>-0.16749999999999998</v>
      </c>
      <c r="M12" s="122">
        <v>43009</v>
      </c>
      <c r="N12" s="122">
        <v>43040</v>
      </c>
      <c r="O12" s="123">
        <f t="shared" si="15"/>
        <v>17.05</v>
      </c>
      <c r="P12" s="123">
        <f t="shared" si="4"/>
        <v>17.375</v>
      </c>
      <c r="Q12" s="123">
        <f t="shared" si="16"/>
        <v>17.375</v>
      </c>
      <c r="R12" s="123">
        <f t="shared" si="17"/>
        <v>17.239999999999998</v>
      </c>
      <c r="S12" s="123">
        <f t="shared" si="18"/>
        <v>17.344999999999999</v>
      </c>
      <c r="T12" s="123">
        <f t="shared" si="19"/>
        <v>16.592500000000001</v>
      </c>
      <c r="U12" s="123">
        <f t="shared" si="20"/>
        <v>16.8825</v>
      </c>
      <c r="V12" s="123">
        <f t="shared" si="21"/>
        <v>16.8825</v>
      </c>
      <c r="W12" s="123">
        <f t="shared" si="22"/>
        <v>17.362500000000001</v>
      </c>
      <c r="X12" s="123">
        <f t="shared" si="23"/>
        <v>17.362500000000001</v>
      </c>
      <c r="Y12" s="123">
        <f t="shared" si="24"/>
        <v>17.204999999999998</v>
      </c>
      <c r="Z12" s="123">
        <f t="shared" si="25"/>
        <v>17.645</v>
      </c>
    </row>
    <row r="13" spans="1:26" s="97" customFormat="1" ht="19.649999999999999" customHeight="1" x14ac:dyDescent="0.25">
      <c r="A13" s="100">
        <v>42948</v>
      </c>
      <c r="B13" s="149">
        <v>15.55</v>
      </c>
      <c r="C13" s="36"/>
      <c r="D13" s="97">
        <v>2030</v>
      </c>
      <c r="E13" s="148">
        <v>1.6944451550994371E-2</v>
      </c>
      <c r="F13" s="105"/>
      <c r="G13" s="101"/>
      <c r="H13" s="106"/>
      <c r="J13" s="152" t="s">
        <v>40</v>
      </c>
      <c r="K13" s="154">
        <v>0.31249999999999911</v>
      </c>
      <c r="M13" s="122">
        <v>43040</v>
      </c>
      <c r="N13" s="122">
        <v>43070</v>
      </c>
      <c r="O13" s="123">
        <f t="shared" si="15"/>
        <v>16.3</v>
      </c>
      <c r="P13" s="123">
        <f t="shared" si="4"/>
        <v>16.625</v>
      </c>
      <c r="Q13" s="123">
        <f t="shared" si="16"/>
        <v>16.625</v>
      </c>
      <c r="R13" s="123">
        <f t="shared" si="17"/>
        <v>16.489999999999998</v>
      </c>
      <c r="S13" s="123">
        <f t="shared" si="18"/>
        <v>16.594999999999999</v>
      </c>
      <c r="T13" s="123">
        <f t="shared" si="19"/>
        <v>15.842500000000001</v>
      </c>
      <c r="U13" s="123">
        <f t="shared" si="20"/>
        <v>16.1325</v>
      </c>
      <c r="V13" s="123">
        <f t="shared" si="21"/>
        <v>16.1325</v>
      </c>
      <c r="W13" s="123">
        <f t="shared" si="22"/>
        <v>16.612500000000001</v>
      </c>
      <c r="X13" s="123">
        <f t="shared" si="23"/>
        <v>16.612500000000001</v>
      </c>
      <c r="Y13" s="123">
        <f t="shared" si="24"/>
        <v>16.454999999999998</v>
      </c>
      <c r="Z13" s="123">
        <f t="shared" si="25"/>
        <v>16.895</v>
      </c>
    </row>
    <row r="14" spans="1:26" s="97" customFormat="1" ht="19.649999999999999" customHeight="1" x14ac:dyDescent="0.25">
      <c r="A14" s="102">
        <v>42979</v>
      </c>
      <c r="B14" s="147">
        <v>16.100000000000001</v>
      </c>
      <c r="C14" s="36"/>
      <c r="D14" s="97">
        <v>2031</v>
      </c>
      <c r="E14" s="148">
        <v>2.5863704121365249E-2</v>
      </c>
      <c r="F14" s="103"/>
      <c r="G14" s="99"/>
      <c r="H14" s="104"/>
      <c r="J14" s="152" t="s">
        <v>426</v>
      </c>
      <c r="K14" s="154">
        <v>0.31250000000000044</v>
      </c>
      <c r="M14" s="122">
        <v>43070</v>
      </c>
      <c r="N14" s="122">
        <v>43101</v>
      </c>
      <c r="O14" s="123">
        <f t="shared" si="15"/>
        <v>19.95</v>
      </c>
      <c r="P14" s="123">
        <f t="shared" si="4"/>
        <v>20.274999999999999</v>
      </c>
      <c r="Q14" s="123">
        <f t="shared" si="16"/>
        <v>20.274999999999999</v>
      </c>
      <c r="R14" s="123">
        <f t="shared" si="17"/>
        <v>20.139999999999997</v>
      </c>
      <c r="S14" s="123">
        <f t="shared" si="18"/>
        <v>20.244999999999997</v>
      </c>
      <c r="T14" s="123">
        <f t="shared" si="19"/>
        <v>19.4925</v>
      </c>
      <c r="U14" s="123">
        <f t="shared" si="20"/>
        <v>19.782499999999999</v>
      </c>
      <c r="V14" s="123">
        <f t="shared" si="21"/>
        <v>19.782499999999999</v>
      </c>
      <c r="W14" s="123">
        <f t="shared" si="22"/>
        <v>20.262499999999999</v>
      </c>
      <c r="X14" s="123">
        <f t="shared" si="23"/>
        <v>20.262499999999999</v>
      </c>
      <c r="Y14" s="123">
        <f t="shared" si="24"/>
        <v>20.104999999999997</v>
      </c>
      <c r="Z14" s="123">
        <f t="shared" si="25"/>
        <v>20.544999999999998</v>
      </c>
    </row>
    <row r="15" spans="1:26" s="97" customFormat="1" ht="19.649999999999999" customHeight="1" x14ac:dyDescent="0.25">
      <c r="A15" s="100">
        <v>43009</v>
      </c>
      <c r="B15" s="149">
        <v>17.05</v>
      </c>
      <c r="C15" s="36"/>
      <c r="D15" s="97">
        <v>2032</v>
      </c>
      <c r="E15" s="148">
        <v>4.5167299075805481E-2</v>
      </c>
      <c r="F15" s="105"/>
      <c r="G15" s="101"/>
      <c r="H15" s="106"/>
      <c r="J15" s="152" t="s">
        <v>427</v>
      </c>
      <c r="K15" s="154">
        <v>-0.17</v>
      </c>
      <c r="M15" s="122">
        <v>43101</v>
      </c>
      <c r="N15" s="122">
        <v>43132</v>
      </c>
      <c r="O15" s="123">
        <f t="shared" si="15"/>
        <v>26.45</v>
      </c>
      <c r="P15" s="123">
        <f t="shared" si="4"/>
        <v>26.774999999999999</v>
      </c>
      <c r="Q15" s="123">
        <f t="shared" si="16"/>
        <v>26.774999999999999</v>
      </c>
      <c r="R15" s="123">
        <f t="shared" si="17"/>
        <v>26.639999999999997</v>
      </c>
      <c r="S15" s="123">
        <f t="shared" si="18"/>
        <v>26.744999999999997</v>
      </c>
      <c r="T15" s="123">
        <f t="shared" si="19"/>
        <v>25.9925</v>
      </c>
      <c r="U15" s="123">
        <f t="shared" si="20"/>
        <v>26.282499999999999</v>
      </c>
      <c r="V15" s="123">
        <f t="shared" si="21"/>
        <v>26.282499999999999</v>
      </c>
      <c r="W15" s="123">
        <f t="shared" si="22"/>
        <v>26.762499999999999</v>
      </c>
      <c r="X15" s="123">
        <f t="shared" si="23"/>
        <v>26.762499999999999</v>
      </c>
      <c r="Y15" s="123">
        <f t="shared" si="24"/>
        <v>26.604999999999997</v>
      </c>
      <c r="Z15" s="123">
        <f t="shared" si="25"/>
        <v>27.044999999999998</v>
      </c>
    </row>
    <row r="16" spans="1:26" s="97" customFormat="1" ht="19.649999999999999" customHeight="1" x14ac:dyDescent="0.25">
      <c r="A16" s="102">
        <v>43040</v>
      </c>
      <c r="B16" s="147">
        <v>16.3</v>
      </c>
      <c r="C16" s="36"/>
      <c r="D16" s="97">
        <v>2033</v>
      </c>
      <c r="E16" s="148">
        <v>3.1836061983761446E-2</v>
      </c>
      <c r="F16" s="103"/>
      <c r="G16" s="99"/>
      <c r="H16" s="104"/>
      <c r="J16" s="153" t="s">
        <v>41</v>
      </c>
      <c r="K16" s="155">
        <v>0.27</v>
      </c>
      <c r="M16" s="122">
        <v>43132</v>
      </c>
      <c r="N16" s="122">
        <v>43160</v>
      </c>
      <c r="O16" s="123">
        <f t="shared" si="15"/>
        <v>24.1</v>
      </c>
      <c r="P16" s="123">
        <f t="shared" si="4"/>
        <v>24.425000000000001</v>
      </c>
      <c r="Q16" s="123">
        <f t="shared" si="16"/>
        <v>24.425000000000001</v>
      </c>
      <c r="R16" s="123">
        <f t="shared" si="17"/>
        <v>24.29</v>
      </c>
      <c r="S16" s="123">
        <f t="shared" si="18"/>
        <v>24.395</v>
      </c>
      <c r="T16" s="123">
        <f t="shared" si="19"/>
        <v>23.642500000000002</v>
      </c>
      <c r="U16" s="123">
        <f t="shared" si="20"/>
        <v>23.932500000000001</v>
      </c>
      <c r="V16" s="123">
        <f t="shared" si="21"/>
        <v>23.932500000000001</v>
      </c>
      <c r="W16" s="123">
        <f t="shared" si="22"/>
        <v>24.412500000000001</v>
      </c>
      <c r="X16" s="123">
        <f t="shared" si="23"/>
        <v>24.412500000000001</v>
      </c>
      <c r="Y16" s="123">
        <f t="shared" si="24"/>
        <v>24.254999999999999</v>
      </c>
      <c r="Z16" s="123">
        <f t="shared" si="25"/>
        <v>24.695</v>
      </c>
    </row>
    <row r="17" spans="1:26" s="97" customFormat="1" ht="19.649999999999999" customHeight="1" x14ac:dyDescent="0.25">
      <c r="A17" s="100">
        <v>43070</v>
      </c>
      <c r="B17" s="149">
        <v>19.95</v>
      </c>
      <c r="C17" s="36"/>
      <c r="D17" s="97">
        <v>2034</v>
      </c>
      <c r="E17" s="148">
        <v>3.1257331633216569E-2</v>
      </c>
      <c r="F17" s="105"/>
      <c r="G17" s="101"/>
      <c r="H17" s="106"/>
      <c r="M17" s="122">
        <v>43160</v>
      </c>
      <c r="N17" s="122">
        <v>43191</v>
      </c>
      <c r="O17" s="123">
        <f t="shared" si="15"/>
        <v>19.55</v>
      </c>
      <c r="P17" s="123">
        <f t="shared" si="4"/>
        <v>19.875</v>
      </c>
      <c r="Q17" s="123">
        <f t="shared" si="16"/>
        <v>19.875</v>
      </c>
      <c r="R17" s="123">
        <f t="shared" si="17"/>
        <v>19.739999999999998</v>
      </c>
      <c r="S17" s="123">
        <f t="shared" si="18"/>
        <v>19.844999999999999</v>
      </c>
      <c r="T17" s="123">
        <f t="shared" si="19"/>
        <v>19.092500000000001</v>
      </c>
      <c r="U17" s="123">
        <f t="shared" si="20"/>
        <v>19.3825</v>
      </c>
      <c r="V17" s="123">
        <f t="shared" si="21"/>
        <v>19.3825</v>
      </c>
      <c r="W17" s="123">
        <f t="shared" si="22"/>
        <v>19.862500000000001</v>
      </c>
      <c r="X17" s="123">
        <f t="shared" si="23"/>
        <v>19.862500000000001</v>
      </c>
      <c r="Y17" s="123">
        <f t="shared" si="24"/>
        <v>19.704999999999998</v>
      </c>
      <c r="Z17" s="123">
        <f t="shared" si="25"/>
        <v>20.145</v>
      </c>
    </row>
    <row r="18" spans="1:26" s="97" customFormat="1" ht="19.649999999999999" customHeight="1" x14ac:dyDescent="0.25">
      <c r="A18" s="102">
        <v>43101</v>
      </c>
      <c r="B18" s="147">
        <v>26.45</v>
      </c>
      <c r="C18" s="36"/>
      <c r="D18" s="97">
        <v>2035</v>
      </c>
      <c r="E18" s="148">
        <v>2.2063998066123254E-2</v>
      </c>
      <c r="F18" s="103"/>
      <c r="G18" s="99"/>
      <c r="H18" s="104"/>
      <c r="M18" s="122">
        <v>43191</v>
      </c>
      <c r="N18" s="122">
        <v>43221</v>
      </c>
      <c r="O18" s="123">
        <f t="shared" si="15"/>
        <v>18.45</v>
      </c>
      <c r="P18" s="123">
        <f t="shared" si="4"/>
        <v>18.774999999999999</v>
      </c>
      <c r="Q18" s="123">
        <f t="shared" si="16"/>
        <v>18.774999999999999</v>
      </c>
      <c r="R18" s="123">
        <f t="shared" si="17"/>
        <v>18.639999999999997</v>
      </c>
      <c r="S18" s="123">
        <f t="shared" si="18"/>
        <v>18.744999999999997</v>
      </c>
      <c r="T18" s="123">
        <f t="shared" si="19"/>
        <v>17.9925</v>
      </c>
      <c r="U18" s="123">
        <f t="shared" si="20"/>
        <v>18.282499999999999</v>
      </c>
      <c r="V18" s="123">
        <f t="shared" si="21"/>
        <v>18.282499999999999</v>
      </c>
      <c r="W18" s="123">
        <f t="shared" si="22"/>
        <v>18.762499999999999</v>
      </c>
      <c r="X18" s="123">
        <f t="shared" si="23"/>
        <v>18.762499999999999</v>
      </c>
      <c r="Y18" s="123">
        <f t="shared" si="24"/>
        <v>18.604999999999997</v>
      </c>
      <c r="Z18" s="123">
        <f t="shared" si="25"/>
        <v>19.044999999999998</v>
      </c>
    </row>
    <row r="19" spans="1:26" s="97" customFormat="1" ht="19.649999999999999" customHeight="1" x14ac:dyDescent="0.25">
      <c r="A19" s="100">
        <v>43132</v>
      </c>
      <c r="B19" s="149">
        <v>24.1</v>
      </c>
      <c r="C19" s="36"/>
      <c r="D19" s="97">
        <v>2036</v>
      </c>
      <c r="E19" s="148">
        <v>8.07396561590123E-3</v>
      </c>
      <c r="F19" s="105"/>
      <c r="G19" s="101"/>
      <c r="H19" s="106"/>
      <c r="M19" s="122">
        <v>43221</v>
      </c>
      <c r="N19" s="122">
        <v>43252</v>
      </c>
      <c r="O19" s="123">
        <f t="shared" si="15"/>
        <v>14.55</v>
      </c>
      <c r="P19" s="123">
        <f t="shared" si="4"/>
        <v>14.875</v>
      </c>
      <c r="Q19" s="123">
        <f t="shared" si="16"/>
        <v>14.875</v>
      </c>
      <c r="R19" s="123">
        <f t="shared" si="17"/>
        <v>14.74</v>
      </c>
      <c r="S19" s="123">
        <f t="shared" si="18"/>
        <v>14.844999999999999</v>
      </c>
      <c r="T19" s="123">
        <f t="shared" si="19"/>
        <v>14.092500000000001</v>
      </c>
      <c r="U19" s="123">
        <f t="shared" si="20"/>
        <v>14.3825</v>
      </c>
      <c r="V19" s="123">
        <f t="shared" si="21"/>
        <v>14.3825</v>
      </c>
      <c r="W19" s="123">
        <f t="shared" si="22"/>
        <v>14.862500000000001</v>
      </c>
      <c r="X19" s="123">
        <f t="shared" si="23"/>
        <v>14.862500000000001</v>
      </c>
      <c r="Y19" s="123">
        <f t="shared" si="24"/>
        <v>14.705</v>
      </c>
      <c r="Z19" s="123">
        <f t="shared" si="25"/>
        <v>15.145</v>
      </c>
    </row>
    <row r="20" spans="1:26" s="97" customFormat="1" ht="19.649999999999999" customHeight="1" x14ac:dyDescent="0.25">
      <c r="A20" s="102">
        <v>43160</v>
      </c>
      <c r="B20" s="147">
        <v>19.55</v>
      </c>
      <c r="C20" s="36"/>
      <c r="D20" s="97">
        <v>2037</v>
      </c>
      <c r="E20" s="148">
        <v>2.5785181800733407E-2</v>
      </c>
      <c r="F20" s="103"/>
      <c r="G20" s="99"/>
      <c r="H20" s="104"/>
      <c r="M20" s="122">
        <v>43252</v>
      </c>
      <c r="N20" s="122">
        <v>43282</v>
      </c>
      <c r="O20" s="123">
        <f t="shared" si="15"/>
        <v>15.2</v>
      </c>
      <c r="P20" s="123">
        <f t="shared" si="4"/>
        <v>15.524999999999999</v>
      </c>
      <c r="Q20" s="123">
        <f t="shared" si="16"/>
        <v>15.524999999999999</v>
      </c>
      <c r="R20" s="123">
        <f t="shared" si="17"/>
        <v>15.389999999999999</v>
      </c>
      <c r="S20" s="123">
        <f t="shared" si="18"/>
        <v>15.494999999999997</v>
      </c>
      <c r="T20" s="123">
        <f t="shared" si="19"/>
        <v>14.7425</v>
      </c>
      <c r="U20" s="123">
        <f t="shared" si="20"/>
        <v>15.032499999999999</v>
      </c>
      <c r="V20" s="123">
        <f t="shared" si="21"/>
        <v>15.032499999999999</v>
      </c>
      <c r="W20" s="123">
        <f t="shared" si="22"/>
        <v>15.512499999999999</v>
      </c>
      <c r="X20" s="123">
        <f t="shared" si="23"/>
        <v>15.512499999999999</v>
      </c>
      <c r="Y20" s="123">
        <f t="shared" si="24"/>
        <v>15.354999999999999</v>
      </c>
      <c r="Z20" s="123">
        <f t="shared" si="25"/>
        <v>15.794999999999998</v>
      </c>
    </row>
    <row r="21" spans="1:26" s="97" customFormat="1" ht="19.649999999999999" customHeight="1" x14ac:dyDescent="0.25">
      <c r="A21" s="100">
        <v>43191</v>
      </c>
      <c r="B21" s="149">
        <v>18.45</v>
      </c>
      <c r="C21" s="36"/>
      <c r="D21" s="97">
        <v>2038</v>
      </c>
      <c r="E21" s="148">
        <v>2.6532876326726698E-2</v>
      </c>
      <c r="F21" s="105"/>
      <c r="G21" s="101"/>
      <c r="H21" s="106"/>
      <c r="M21" s="122">
        <v>43282</v>
      </c>
      <c r="N21" s="122">
        <v>43313</v>
      </c>
      <c r="O21" s="123">
        <f t="shared" si="15"/>
        <v>16.850000000000001</v>
      </c>
      <c r="P21" s="123">
        <f t="shared" si="4"/>
        <v>17.175000000000001</v>
      </c>
      <c r="Q21" s="123">
        <f t="shared" si="16"/>
        <v>17.175000000000001</v>
      </c>
      <c r="R21" s="123">
        <f t="shared" si="17"/>
        <v>17.04</v>
      </c>
      <c r="S21" s="123">
        <f t="shared" si="18"/>
        <v>17.145</v>
      </c>
      <c r="T21" s="123">
        <f t="shared" si="19"/>
        <v>16.392500000000002</v>
      </c>
      <c r="U21" s="123">
        <f t="shared" si="20"/>
        <v>16.682500000000001</v>
      </c>
      <c r="V21" s="123">
        <f t="shared" si="21"/>
        <v>16.682500000000001</v>
      </c>
      <c r="W21" s="123">
        <f t="shared" si="22"/>
        <v>17.162500000000001</v>
      </c>
      <c r="X21" s="123">
        <f t="shared" si="23"/>
        <v>17.162500000000001</v>
      </c>
      <c r="Y21" s="123">
        <f t="shared" si="24"/>
        <v>17.004999999999999</v>
      </c>
      <c r="Z21" s="123">
        <f t="shared" si="25"/>
        <v>17.445</v>
      </c>
    </row>
    <row r="22" spans="1:26" s="97" customFormat="1" ht="19.649999999999999" customHeight="1" x14ac:dyDescent="0.25">
      <c r="A22" s="102">
        <v>43221</v>
      </c>
      <c r="B22" s="147">
        <v>14.55</v>
      </c>
      <c r="C22" s="36"/>
      <c r="D22" s="97">
        <v>2039</v>
      </c>
      <c r="E22" s="148">
        <v>2.2847286519107401E-2</v>
      </c>
      <c r="F22" s="36"/>
      <c r="G22" s="36"/>
      <c r="H22" s="36"/>
      <c r="M22" s="122">
        <v>43313</v>
      </c>
      <c r="N22" s="122">
        <v>43344</v>
      </c>
      <c r="O22" s="123">
        <f t="shared" si="15"/>
        <v>16.5</v>
      </c>
      <c r="P22" s="123">
        <f t="shared" si="4"/>
        <v>16.824999999999999</v>
      </c>
      <c r="Q22" s="123">
        <f t="shared" si="16"/>
        <v>16.824999999999999</v>
      </c>
      <c r="R22" s="123">
        <f t="shared" si="17"/>
        <v>16.689999999999998</v>
      </c>
      <c r="S22" s="123">
        <f t="shared" si="18"/>
        <v>16.794999999999998</v>
      </c>
      <c r="T22" s="123">
        <f t="shared" si="19"/>
        <v>16.0425</v>
      </c>
      <c r="U22" s="123">
        <f t="shared" si="20"/>
        <v>16.3325</v>
      </c>
      <c r="V22" s="123">
        <f t="shared" si="21"/>
        <v>16.3325</v>
      </c>
      <c r="W22" s="123">
        <f t="shared" si="22"/>
        <v>16.8125</v>
      </c>
      <c r="X22" s="123">
        <f t="shared" si="23"/>
        <v>16.8125</v>
      </c>
      <c r="Y22" s="123">
        <f t="shared" si="24"/>
        <v>16.654999999999998</v>
      </c>
      <c r="Z22" s="123">
        <f t="shared" si="25"/>
        <v>17.094999999999999</v>
      </c>
    </row>
    <row r="23" spans="1:26" s="97" customFormat="1" ht="19.649999999999999" customHeight="1" x14ac:dyDescent="0.25">
      <c r="A23" s="100">
        <v>43252</v>
      </c>
      <c r="B23" s="149">
        <v>15.2</v>
      </c>
      <c r="C23" s="36"/>
      <c r="D23" s="97">
        <v>2040</v>
      </c>
      <c r="E23" s="148">
        <v>8.4902143385659091E-3</v>
      </c>
      <c r="F23" s="36"/>
      <c r="G23" s="36"/>
      <c r="H23" s="36"/>
      <c r="M23" s="122">
        <v>43344</v>
      </c>
      <c r="N23" s="122">
        <v>43374</v>
      </c>
      <c r="O23" s="123">
        <f t="shared" si="15"/>
        <v>14.5</v>
      </c>
      <c r="P23" s="123">
        <f t="shared" si="4"/>
        <v>14.824999999999999</v>
      </c>
      <c r="Q23" s="123">
        <f t="shared" si="16"/>
        <v>14.824999999999999</v>
      </c>
      <c r="R23" s="123">
        <f t="shared" si="17"/>
        <v>14.69</v>
      </c>
      <c r="S23" s="123">
        <f t="shared" si="18"/>
        <v>14.794999999999998</v>
      </c>
      <c r="T23" s="123">
        <f t="shared" si="19"/>
        <v>14.0425</v>
      </c>
      <c r="U23" s="123">
        <f t="shared" si="20"/>
        <v>14.3325</v>
      </c>
      <c r="V23" s="123">
        <f t="shared" si="21"/>
        <v>14.3325</v>
      </c>
      <c r="W23" s="123">
        <f t="shared" si="22"/>
        <v>14.8125</v>
      </c>
      <c r="X23" s="123">
        <f t="shared" si="23"/>
        <v>14.8125</v>
      </c>
      <c r="Y23" s="123">
        <f t="shared" si="24"/>
        <v>14.654999999999999</v>
      </c>
      <c r="Z23" s="123">
        <f t="shared" si="25"/>
        <v>15.094999999999999</v>
      </c>
    </row>
    <row r="24" spans="1:26" s="97" customFormat="1" ht="19.649999999999999" customHeight="1" x14ac:dyDescent="0.25">
      <c r="A24" s="102">
        <v>43282</v>
      </c>
      <c r="B24" s="147">
        <v>16.850000000000001</v>
      </c>
      <c r="C24" s="36"/>
      <c r="D24" s="36"/>
      <c r="E24" s="36"/>
      <c r="F24" s="36"/>
      <c r="G24" s="36"/>
      <c r="H24" s="36"/>
      <c r="M24" s="122">
        <v>43374</v>
      </c>
      <c r="N24" s="122">
        <v>43405</v>
      </c>
      <c r="O24" s="123">
        <f t="shared" si="15"/>
        <v>16.100000000000001</v>
      </c>
      <c r="P24" s="123">
        <f t="shared" si="4"/>
        <v>16.425000000000001</v>
      </c>
      <c r="Q24" s="123">
        <f t="shared" si="16"/>
        <v>16.425000000000001</v>
      </c>
      <c r="R24" s="123">
        <f t="shared" si="17"/>
        <v>16.29</v>
      </c>
      <c r="S24" s="123">
        <f t="shared" si="18"/>
        <v>16.395</v>
      </c>
      <c r="T24" s="123">
        <f t="shared" si="19"/>
        <v>15.642500000000002</v>
      </c>
      <c r="U24" s="123">
        <f t="shared" si="20"/>
        <v>15.932500000000001</v>
      </c>
      <c r="V24" s="123">
        <f t="shared" si="21"/>
        <v>15.932500000000001</v>
      </c>
      <c r="W24" s="123">
        <f t="shared" si="22"/>
        <v>16.412500000000001</v>
      </c>
      <c r="X24" s="123">
        <f t="shared" si="23"/>
        <v>16.412500000000001</v>
      </c>
      <c r="Y24" s="123">
        <f t="shared" si="24"/>
        <v>16.254999999999999</v>
      </c>
      <c r="Z24" s="123">
        <f t="shared" si="25"/>
        <v>16.695</v>
      </c>
    </row>
    <row r="25" spans="1:26" s="97" customFormat="1" ht="19.649999999999999" customHeight="1" x14ac:dyDescent="0.25">
      <c r="A25" s="100">
        <v>43313</v>
      </c>
      <c r="B25" s="149">
        <v>16.5</v>
      </c>
      <c r="C25" s="36"/>
      <c r="D25" s="36"/>
      <c r="E25" s="150"/>
      <c r="F25" s="36"/>
      <c r="G25" s="36"/>
      <c r="H25" s="36"/>
      <c r="M25" s="122">
        <v>43405</v>
      </c>
      <c r="N25" s="122">
        <v>43435</v>
      </c>
      <c r="O25" s="123">
        <f t="shared" si="15"/>
        <v>16.95</v>
      </c>
      <c r="P25" s="123">
        <f t="shared" si="4"/>
        <v>17.274999999999999</v>
      </c>
      <c r="Q25" s="123">
        <f t="shared" si="16"/>
        <v>17.274999999999999</v>
      </c>
      <c r="R25" s="123">
        <f t="shared" si="17"/>
        <v>17.139999999999997</v>
      </c>
      <c r="S25" s="123">
        <f t="shared" si="18"/>
        <v>17.244999999999997</v>
      </c>
      <c r="T25" s="123">
        <f t="shared" si="19"/>
        <v>16.4925</v>
      </c>
      <c r="U25" s="123">
        <f t="shared" si="20"/>
        <v>16.782499999999999</v>
      </c>
      <c r="V25" s="123">
        <f t="shared" si="21"/>
        <v>16.782499999999999</v>
      </c>
      <c r="W25" s="123">
        <f t="shared" si="22"/>
        <v>17.262499999999999</v>
      </c>
      <c r="X25" s="123">
        <f t="shared" si="23"/>
        <v>17.262499999999999</v>
      </c>
      <c r="Y25" s="123">
        <f t="shared" si="24"/>
        <v>17.104999999999997</v>
      </c>
      <c r="Z25" s="123">
        <f t="shared" si="25"/>
        <v>17.544999999999998</v>
      </c>
    </row>
    <row r="26" spans="1:26" s="97" customFormat="1" ht="19.649999999999999" customHeight="1" x14ac:dyDescent="0.25">
      <c r="A26" s="102">
        <v>43344</v>
      </c>
      <c r="B26" s="147">
        <v>14.5</v>
      </c>
      <c r="C26" s="36"/>
      <c r="D26" s="36"/>
      <c r="E26" s="150"/>
      <c r="F26" s="36"/>
      <c r="G26" s="36"/>
      <c r="H26" s="36"/>
      <c r="M26" s="122">
        <v>43435</v>
      </c>
      <c r="N26" s="122">
        <v>43466</v>
      </c>
      <c r="O26" s="123">
        <f t="shared" si="15"/>
        <v>17.7</v>
      </c>
      <c r="P26" s="123">
        <f t="shared" si="4"/>
        <v>18.024999999999999</v>
      </c>
      <c r="Q26" s="123">
        <f t="shared" si="16"/>
        <v>18.024999999999999</v>
      </c>
      <c r="R26" s="123">
        <f t="shared" si="17"/>
        <v>17.889999999999997</v>
      </c>
      <c r="S26" s="123">
        <f t="shared" si="18"/>
        <v>17.994999999999997</v>
      </c>
      <c r="T26" s="123">
        <f t="shared" si="19"/>
        <v>17.2425</v>
      </c>
      <c r="U26" s="123">
        <f t="shared" si="20"/>
        <v>17.532499999999999</v>
      </c>
      <c r="V26" s="123">
        <f t="shared" si="21"/>
        <v>17.532499999999999</v>
      </c>
      <c r="W26" s="123">
        <f t="shared" si="22"/>
        <v>18.012499999999999</v>
      </c>
      <c r="X26" s="123">
        <f t="shared" si="23"/>
        <v>18.012499999999999</v>
      </c>
      <c r="Y26" s="123">
        <f t="shared" si="24"/>
        <v>17.854999999999997</v>
      </c>
      <c r="Z26" s="123">
        <f t="shared" si="25"/>
        <v>18.294999999999998</v>
      </c>
    </row>
    <row r="27" spans="1:26" s="97" customFormat="1" ht="19.649999999999999" customHeight="1" x14ac:dyDescent="0.25">
      <c r="A27" s="100">
        <v>43374</v>
      </c>
      <c r="B27" s="149">
        <v>16.100000000000001</v>
      </c>
      <c r="C27" s="36"/>
      <c r="D27" s="36"/>
      <c r="E27" s="150"/>
      <c r="F27" s="36"/>
      <c r="G27" s="36"/>
      <c r="H27" s="36"/>
      <c r="M27" s="122">
        <v>43466</v>
      </c>
      <c r="N27" s="122">
        <v>43497</v>
      </c>
      <c r="O27" s="123">
        <f t="shared" si="15"/>
        <v>28.925674874810305</v>
      </c>
      <c r="P27" s="123">
        <f t="shared" si="4"/>
        <v>29.250674874810304</v>
      </c>
      <c r="Q27" s="123">
        <f t="shared" si="16"/>
        <v>29.250674874810304</v>
      </c>
      <c r="R27" s="123">
        <f t="shared" si="17"/>
        <v>29.115674874810303</v>
      </c>
      <c r="S27" s="123">
        <f t="shared" si="18"/>
        <v>29.220674874810303</v>
      </c>
      <c r="T27" s="123">
        <f t="shared" si="19"/>
        <v>28.468174874810305</v>
      </c>
      <c r="U27" s="123">
        <f t="shared" si="20"/>
        <v>28.758174874810305</v>
      </c>
      <c r="V27" s="123">
        <f t="shared" si="21"/>
        <v>28.758174874810305</v>
      </c>
      <c r="W27" s="123">
        <f t="shared" si="22"/>
        <v>29.238174874810305</v>
      </c>
      <c r="X27" s="123">
        <f t="shared" si="23"/>
        <v>29.238174874810305</v>
      </c>
      <c r="Y27" s="123">
        <f t="shared" si="24"/>
        <v>29.080674874810303</v>
      </c>
      <c r="Z27" s="123">
        <f t="shared" si="25"/>
        <v>29.520674874810304</v>
      </c>
    </row>
    <row r="28" spans="1:26" s="97" customFormat="1" ht="19.649999999999999" customHeight="1" x14ac:dyDescent="0.25">
      <c r="A28" s="102">
        <v>43405</v>
      </c>
      <c r="B28" s="147">
        <v>16.95</v>
      </c>
      <c r="C28" s="36"/>
      <c r="D28" s="36"/>
      <c r="E28" s="150"/>
      <c r="F28" s="36"/>
      <c r="G28" s="36"/>
      <c r="H28" s="36"/>
      <c r="M28" s="122">
        <v>43497</v>
      </c>
      <c r="N28" s="122">
        <v>43525</v>
      </c>
      <c r="O28" s="123">
        <f t="shared" si="15"/>
        <v>26.355718884042659</v>
      </c>
      <c r="P28" s="123">
        <f t="shared" si="4"/>
        <v>26.680718884042658</v>
      </c>
      <c r="Q28" s="123">
        <f t="shared" si="16"/>
        <v>26.680718884042658</v>
      </c>
      <c r="R28" s="123">
        <f t="shared" si="17"/>
        <v>26.545718884042657</v>
      </c>
      <c r="S28" s="123">
        <f t="shared" si="18"/>
        <v>26.650718884042657</v>
      </c>
      <c r="T28" s="123">
        <f t="shared" si="19"/>
        <v>25.898218884042659</v>
      </c>
      <c r="U28" s="123">
        <f t="shared" si="20"/>
        <v>26.188218884042659</v>
      </c>
      <c r="V28" s="123">
        <f t="shared" si="21"/>
        <v>26.188218884042659</v>
      </c>
      <c r="W28" s="123">
        <f t="shared" si="22"/>
        <v>26.668218884042659</v>
      </c>
      <c r="X28" s="123">
        <f t="shared" si="23"/>
        <v>26.668218884042659</v>
      </c>
      <c r="Y28" s="123">
        <f t="shared" si="24"/>
        <v>26.510718884042657</v>
      </c>
      <c r="Z28" s="123">
        <f t="shared" si="25"/>
        <v>26.950718884042658</v>
      </c>
    </row>
    <row r="29" spans="1:26" x14ac:dyDescent="0.3">
      <c r="A29" s="100">
        <v>43435</v>
      </c>
      <c r="B29" s="149">
        <v>17.7</v>
      </c>
      <c r="E29" s="150"/>
      <c r="M29" s="122">
        <v>43525</v>
      </c>
      <c r="N29" s="122">
        <v>43556</v>
      </c>
      <c r="O29" s="123">
        <f t="shared" si="15"/>
        <v>21.379846646598921</v>
      </c>
      <c r="P29" s="123">
        <f t="shared" si="4"/>
        <v>21.70484664659892</v>
      </c>
      <c r="Q29" s="123">
        <f t="shared" si="16"/>
        <v>21.70484664659892</v>
      </c>
      <c r="R29" s="123">
        <f t="shared" si="17"/>
        <v>21.569846646598918</v>
      </c>
      <c r="S29" s="123">
        <f t="shared" si="18"/>
        <v>21.674846646598919</v>
      </c>
      <c r="T29" s="123">
        <f t="shared" si="19"/>
        <v>20.922346646598921</v>
      </c>
      <c r="U29" s="123">
        <f t="shared" si="20"/>
        <v>21.21234664659892</v>
      </c>
      <c r="V29" s="123">
        <f t="shared" si="21"/>
        <v>21.21234664659892</v>
      </c>
      <c r="W29" s="123">
        <f t="shared" si="22"/>
        <v>21.692346646598921</v>
      </c>
      <c r="X29" s="123">
        <f t="shared" si="23"/>
        <v>21.692346646598921</v>
      </c>
      <c r="Y29" s="123">
        <f t="shared" si="24"/>
        <v>21.534846646598918</v>
      </c>
      <c r="Z29" s="123">
        <f t="shared" si="25"/>
        <v>21.97484664659892</v>
      </c>
    </row>
    <row r="30" spans="1:26" x14ac:dyDescent="0.3">
      <c r="A30" s="102">
        <v>43466</v>
      </c>
      <c r="B30" s="147">
        <f t="shared" ref="B30:B41" si="26">B18*(1+$E$2)</f>
        <v>28.925674874810305</v>
      </c>
      <c r="E30" s="150"/>
      <c r="M30" s="122">
        <v>43556</v>
      </c>
      <c r="N30" s="122">
        <v>43586</v>
      </c>
      <c r="O30" s="123">
        <f t="shared" si="15"/>
        <v>20.176888523260875</v>
      </c>
      <c r="P30" s="123">
        <f t="shared" si="4"/>
        <v>20.501888523260874</v>
      </c>
      <c r="Q30" s="123">
        <f t="shared" si="16"/>
        <v>20.501888523260874</v>
      </c>
      <c r="R30" s="123">
        <f t="shared" si="17"/>
        <v>20.366888523260872</v>
      </c>
      <c r="S30" s="123">
        <f t="shared" si="18"/>
        <v>20.471888523260873</v>
      </c>
      <c r="T30" s="123">
        <f t="shared" si="19"/>
        <v>19.719388523260875</v>
      </c>
      <c r="U30" s="123">
        <f t="shared" si="20"/>
        <v>20.009388523260874</v>
      </c>
      <c r="V30" s="123">
        <f t="shared" si="21"/>
        <v>20.009388523260874</v>
      </c>
      <c r="W30" s="123">
        <f t="shared" si="22"/>
        <v>20.489388523260875</v>
      </c>
      <c r="X30" s="123">
        <f t="shared" si="23"/>
        <v>20.489388523260875</v>
      </c>
      <c r="Y30" s="123">
        <f t="shared" si="24"/>
        <v>20.331888523260872</v>
      </c>
      <c r="Z30" s="123">
        <f t="shared" si="25"/>
        <v>20.771888523260873</v>
      </c>
    </row>
    <row r="31" spans="1:26" x14ac:dyDescent="0.3">
      <c r="A31" s="102">
        <v>43497</v>
      </c>
      <c r="B31" s="147">
        <f t="shared" si="26"/>
        <v>26.355718884042659</v>
      </c>
      <c r="E31" s="150"/>
      <c r="M31" s="122">
        <v>43586</v>
      </c>
      <c r="N31" s="122">
        <v>43617</v>
      </c>
      <c r="O31" s="123">
        <f t="shared" si="15"/>
        <v>15.911855176880527</v>
      </c>
      <c r="P31" s="123">
        <f t="shared" si="4"/>
        <v>16.236855176880525</v>
      </c>
      <c r="Q31" s="123">
        <f t="shared" si="16"/>
        <v>16.236855176880525</v>
      </c>
      <c r="R31" s="123">
        <f t="shared" si="17"/>
        <v>16.101855176880527</v>
      </c>
      <c r="S31" s="123">
        <f t="shared" si="18"/>
        <v>16.206855176880527</v>
      </c>
      <c r="T31" s="123">
        <f t="shared" si="19"/>
        <v>15.454355176880528</v>
      </c>
      <c r="U31" s="123">
        <f t="shared" si="20"/>
        <v>15.744355176880527</v>
      </c>
      <c r="V31" s="123">
        <f t="shared" si="21"/>
        <v>15.744355176880527</v>
      </c>
      <c r="W31" s="123">
        <f t="shared" si="22"/>
        <v>16.224355176880525</v>
      </c>
      <c r="X31" s="123">
        <f t="shared" si="23"/>
        <v>16.224355176880529</v>
      </c>
      <c r="Y31" s="123">
        <f t="shared" si="24"/>
        <v>16.066855176880523</v>
      </c>
      <c r="Z31" s="123">
        <f t="shared" si="25"/>
        <v>16.506855176880524</v>
      </c>
    </row>
    <row r="32" spans="1:26" x14ac:dyDescent="0.3">
      <c r="A32" s="102">
        <v>43525</v>
      </c>
      <c r="B32" s="147">
        <f t="shared" si="26"/>
        <v>21.379846646598921</v>
      </c>
      <c r="E32" s="150"/>
      <c r="M32" s="122">
        <v>43617</v>
      </c>
      <c r="N32" s="122">
        <v>43647</v>
      </c>
      <c r="O32" s="123">
        <f t="shared" si="15"/>
        <v>16.622694067943918</v>
      </c>
      <c r="P32" s="123">
        <f t="shared" si="4"/>
        <v>16.947694067943917</v>
      </c>
      <c r="Q32" s="123">
        <f t="shared" si="16"/>
        <v>16.947694067943917</v>
      </c>
      <c r="R32" s="123">
        <f t="shared" si="17"/>
        <v>16.812694067943916</v>
      </c>
      <c r="S32" s="123">
        <f t="shared" si="18"/>
        <v>16.917694067943916</v>
      </c>
      <c r="T32" s="123">
        <f t="shared" si="19"/>
        <v>16.165194067943919</v>
      </c>
      <c r="U32" s="123">
        <f t="shared" si="20"/>
        <v>16.455194067943918</v>
      </c>
      <c r="V32" s="123">
        <f t="shared" si="21"/>
        <v>16.455194067943918</v>
      </c>
      <c r="W32" s="123">
        <f t="shared" si="22"/>
        <v>16.935194067943918</v>
      </c>
      <c r="X32" s="123">
        <f t="shared" si="23"/>
        <v>16.935194067943918</v>
      </c>
      <c r="Y32" s="123">
        <f t="shared" si="24"/>
        <v>16.777694067943916</v>
      </c>
      <c r="Z32" s="123">
        <f t="shared" si="25"/>
        <v>17.217694067943917</v>
      </c>
    </row>
    <row r="33" spans="1:26" x14ac:dyDescent="0.3">
      <c r="A33" s="102">
        <v>43556</v>
      </c>
      <c r="B33" s="147">
        <f t="shared" si="26"/>
        <v>20.176888523260875</v>
      </c>
      <c r="E33" s="150"/>
      <c r="M33" s="122">
        <v>43647</v>
      </c>
      <c r="N33" s="122">
        <v>43678</v>
      </c>
      <c r="O33" s="123">
        <f t="shared" si="15"/>
        <v>18.427131252950989</v>
      </c>
      <c r="P33" s="123">
        <f t="shared" si="4"/>
        <v>18.752131252950988</v>
      </c>
      <c r="Q33" s="123">
        <f t="shared" si="16"/>
        <v>18.752131252950988</v>
      </c>
      <c r="R33" s="123">
        <f t="shared" si="17"/>
        <v>18.617131252950987</v>
      </c>
      <c r="S33" s="123">
        <f t="shared" si="18"/>
        <v>18.722131252950987</v>
      </c>
      <c r="T33" s="123">
        <f t="shared" si="19"/>
        <v>17.96963125295099</v>
      </c>
      <c r="U33" s="123">
        <f t="shared" si="20"/>
        <v>18.259631252950989</v>
      </c>
      <c r="V33" s="123">
        <f t="shared" si="21"/>
        <v>18.259631252950989</v>
      </c>
      <c r="W33" s="123">
        <f t="shared" si="22"/>
        <v>18.739631252950989</v>
      </c>
      <c r="X33" s="123">
        <f t="shared" si="23"/>
        <v>18.739631252950989</v>
      </c>
      <c r="Y33" s="123">
        <f t="shared" si="24"/>
        <v>18.582131252950987</v>
      </c>
      <c r="Z33" s="123">
        <f t="shared" si="25"/>
        <v>19.022131252950988</v>
      </c>
    </row>
    <row r="34" spans="1:26" x14ac:dyDescent="0.3">
      <c r="A34" s="102">
        <v>43586</v>
      </c>
      <c r="B34" s="147">
        <f t="shared" si="26"/>
        <v>15.911855176880527</v>
      </c>
      <c r="E34" s="150"/>
      <c r="M34" s="122">
        <v>43678</v>
      </c>
      <c r="N34" s="122">
        <v>43709</v>
      </c>
      <c r="O34" s="123">
        <f t="shared" si="15"/>
        <v>18.0443718500707</v>
      </c>
      <c r="P34" s="123">
        <f t="shared" si="4"/>
        <v>18.369371850070699</v>
      </c>
      <c r="Q34" s="123">
        <f t="shared" si="16"/>
        <v>18.369371850070699</v>
      </c>
      <c r="R34" s="123">
        <f t="shared" si="17"/>
        <v>18.234371850070698</v>
      </c>
      <c r="S34" s="123">
        <f t="shared" si="18"/>
        <v>18.339371850070698</v>
      </c>
      <c r="T34" s="123">
        <f t="shared" si="19"/>
        <v>17.5868718500707</v>
      </c>
      <c r="U34" s="123">
        <f t="shared" si="20"/>
        <v>17.8768718500707</v>
      </c>
      <c r="V34" s="123">
        <f t="shared" si="21"/>
        <v>17.8768718500707</v>
      </c>
      <c r="W34" s="123">
        <f t="shared" si="22"/>
        <v>18.3568718500707</v>
      </c>
      <c r="X34" s="123">
        <f t="shared" si="23"/>
        <v>18.3568718500707</v>
      </c>
      <c r="Y34" s="123">
        <f t="shared" si="24"/>
        <v>18.199371850070698</v>
      </c>
      <c r="Z34" s="123">
        <f t="shared" si="25"/>
        <v>18.639371850070699</v>
      </c>
    </row>
    <row r="35" spans="1:26" x14ac:dyDescent="0.3">
      <c r="A35" s="102">
        <v>43617</v>
      </c>
      <c r="B35" s="147">
        <f t="shared" si="26"/>
        <v>16.622694067943918</v>
      </c>
      <c r="E35" s="150"/>
      <c r="M35" s="122">
        <v>43709</v>
      </c>
      <c r="N35" s="122">
        <v>43739</v>
      </c>
      <c r="O35" s="123">
        <f t="shared" si="15"/>
        <v>15.857175262183343</v>
      </c>
      <c r="P35" s="123">
        <f t="shared" si="4"/>
        <v>16.182175262183343</v>
      </c>
      <c r="Q35" s="123">
        <f t="shared" si="16"/>
        <v>16.182175262183343</v>
      </c>
      <c r="R35" s="123">
        <f t="shared" si="17"/>
        <v>16.047175262183341</v>
      </c>
      <c r="S35" s="123">
        <f t="shared" si="18"/>
        <v>16.152175262183341</v>
      </c>
      <c r="T35" s="123">
        <f t="shared" si="19"/>
        <v>15.399675262183344</v>
      </c>
      <c r="U35" s="123">
        <f t="shared" si="20"/>
        <v>15.689675262183343</v>
      </c>
      <c r="V35" s="123">
        <f t="shared" si="21"/>
        <v>15.689675262183343</v>
      </c>
      <c r="W35" s="123">
        <f t="shared" si="22"/>
        <v>16.169675262183343</v>
      </c>
      <c r="X35" s="123">
        <f t="shared" si="23"/>
        <v>16.169675262183343</v>
      </c>
      <c r="Y35" s="123">
        <f t="shared" si="24"/>
        <v>16.012175262183341</v>
      </c>
      <c r="Z35" s="123">
        <f t="shared" si="25"/>
        <v>16.452175262183342</v>
      </c>
    </row>
    <row r="36" spans="1:26" x14ac:dyDescent="0.3">
      <c r="A36" s="102">
        <v>43647</v>
      </c>
      <c r="B36" s="147">
        <f t="shared" si="26"/>
        <v>18.427131252950989</v>
      </c>
      <c r="E36" s="150"/>
      <c r="M36" s="122">
        <v>43739</v>
      </c>
      <c r="N36" s="122">
        <v>43770</v>
      </c>
      <c r="O36" s="123">
        <f t="shared" si="15"/>
        <v>17.606932532493229</v>
      </c>
      <c r="P36" s="123">
        <f t="shared" si="4"/>
        <v>17.931932532493228</v>
      </c>
      <c r="Q36" s="123">
        <f t="shared" si="16"/>
        <v>17.931932532493228</v>
      </c>
      <c r="R36" s="123">
        <f t="shared" si="17"/>
        <v>17.796932532493226</v>
      </c>
      <c r="S36" s="123">
        <f t="shared" si="18"/>
        <v>17.901932532493227</v>
      </c>
      <c r="T36" s="123">
        <f t="shared" si="19"/>
        <v>17.149432532493229</v>
      </c>
      <c r="U36" s="123">
        <f t="shared" si="20"/>
        <v>17.439432532493228</v>
      </c>
      <c r="V36" s="123">
        <f t="shared" si="21"/>
        <v>17.439432532493228</v>
      </c>
      <c r="W36" s="123">
        <f t="shared" si="22"/>
        <v>17.919432532493229</v>
      </c>
      <c r="X36" s="123">
        <f t="shared" si="23"/>
        <v>17.919432532493229</v>
      </c>
      <c r="Y36" s="123">
        <f t="shared" si="24"/>
        <v>17.761932532493226</v>
      </c>
      <c r="Z36" s="123">
        <f t="shared" si="25"/>
        <v>18.201932532493228</v>
      </c>
    </row>
    <row r="37" spans="1:26" x14ac:dyDescent="0.3">
      <c r="A37" s="102">
        <v>43678</v>
      </c>
      <c r="B37" s="147">
        <f t="shared" si="26"/>
        <v>18.0443718500707</v>
      </c>
      <c r="E37" s="150"/>
      <c r="M37" s="122">
        <v>43770</v>
      </c>
      <c r="N37" s="122">
        <v>43800</v>
      </c>
      <c r="O37" s="123">
        <f t="shared" si="15"/>
        <v>18.536491082345353</v>
      </c>
      <c r="P37" s="123">
        <f t="shared" si="4"/>
        <v>18.861491082345353</v>
      </c>
      <c r="Q37" s="123">
        <f t="shared" si="16"/>
        <v>18.861491082345353</v>
      </c>
      <c r="R37" s="123">
        <f t="shared" si="17"/>
        <v>18.726491082345351</v>
      </c>
      <c r="S37" s="123">
        <f t="shared" si="18"/>
        <v>18.831491082345352</v>
      </c>
      <c r="T37" s="123">
        <f t="shared" si="19"/>
        <v>18.078991082345354</v>
      </c>
      <c r="U37" s="123">
        <f t="shared" si="20"/>
        <v>18.368991082345353</v>
      </c>
      <c r="V37" s="123">
        <f t="shared" si="21"/>
        <v>18.368991082345353</v>
      </c>
      <c r="W37" s="123">
        <f t="shared" si="22"/>
        <v>18.848991082345353</v>
      </c>
      <c r="X37" s="123">
        <f t="shared" si="23"/>
        <v>18.848991082345353</v>
      </c>
      <c r="Y37" s="123">
        <f t="shared" si="24"/>
        <v>18.691491082345351</v>
      </c>
      <c r="Z37" s="123">
        <f t="shared" si="25"/>
        <v>19.131491082345352</v>
      </c>
    </row>
    <row r="38" spans="1:26" x14ac:dyDescent="0.3">
      <c r="A38" s="102">
        <v>43709</v>
      </c>
      <c r="B38" s="147">
        <f t="shared" si="26"/>
        <v>15.857175262183343</v>
      </c>
      <c r="E38" s="150"/>
      <c r="M38" s="122">
        <v>43800</v>
      </c>
      <c r="N38" s="122">
        <v>43831</v>
      </c>
      <c r="O38" s="123">
        <f t="shared" si="15"/>
        <v>19.356689802803114</v>
      </c>
      <c r="P38" s="123">
        <f t="shared" si="4"/>
        <v>19.681689802803113</v>
      </c>
      <c r="Q38" s="123">
        <f t="shared" si="16"/>
        <v>19.681689802803113</v>
      </c>
      <c r="R38" s="123">
        <f t="shared" si="17"/>
        <v>19.546689802803112</v>
      </c>
      <c r="S38" s="123">
        <f t="shared" si="18"/>
        <v>19.651689802803112</v>
      </c>
      <c r="T38" s="123">
        <f t="shared" si="19"/>
        <v>18.899189802803114</v>
      </c>
      <c r="U38" s="123">
        <f t="shared" si="20"/>
        <v>19.189189802803114</v>
      </c>
      <c r="V38" s="123">
        <f t="shared" si="21"/>
        <v>19.189189802803114</v>
      </c>
      <c r="W38" s="123">
        <f t="shared" si="22"/>
        <v>19.669189802803114</v>
      </c>
      <c r="X38" s="123">
        <f t="shared" si="23"/>
        <v>19.669189802803114</v>
      </c>
      <c r="Y38" s="123">
        <f t="shared" si="24"/>
        <v>19.511689802803112</v>
      </c>
      <c r="Z38" s="123">
        <f t="shared" si="25"/>
        <v>19.951689802803113</v>
      </c>
    </row>
    <row r="39" spans="1:26" x14ac:dyDescent="0.3">
      <c r="A39" s="102">
        <v>43739</v>
      </c>
      <c r="B39" s="147">
        <f t="shared" si="26"/>
        <v>17.606932532493229</v>
      </c>
      <c r="E39" s="150"/>
      <c r="M39" s="122">
        <v>43831</v>
      </c>
      <c r="N39" s="122">
        <v>43862</v>
      </c>
      <c r="O39" s="123">
        <f t="shared" si="15"/>
        <v>31.5236724664252</v>
      </c>
      <c r="P39" s="123">
        <f t="shared" si="4"/>
        <v>31.848672466425199</v>
      </c>
      <c r="Q39" s="123">
        <f t="shared" si="16"/>
        <v>31.848672466425199</v>
      </c>
      <c r="R39" s="123">
        <f t="shared" si="17"/>
        <v>31.713672466425198</v>
      </c>
      <c r="S39" s="123">
        <f t="shared" si="18"/>
        <v>31.818672466425198</v>
      </c>
      <c r="T39" s="123">
        <f t="shared" si="19"/>
        <v>31.066172466425201</v>
      </c>
      <c r="U39" s="123">
        <f t="shared" si="20"/>
        <v>31.3561724664252</v>
      </c>
      <c r="V39" s="123">
        <f t="shared" si="21"/>
        <v>31.3561724664252</v>
      </c>
      <c r="W39" s="123">
        <f t="shared" si="22"/>
        <v>31.8361724664252</v>
      </c>
      <c r="X39" s="123">
        <f t="shared" si="23"/>
        <v>31.8361724664252</v>
      </c>
      <c r="Y39" s="123">
        <f t="shared" si="24"/>
        <v>31.678672466425198</v>
      </c>
      <c r="Z39" s="123">
        <f t="shared" si="25"/>
        <v>32.118672466425203</v>
      </c>
    </row>
    <row r="40" spans="1:26" x14ac:dyDescent="0.3">
      <c r="A40" s="102">
        <v>43770</v>
      </c>
      <c r="B40" s="147">
        <f t="shared" si="26"/>
        <v>18.536491082345353</v>
      </c>
      <c r="E40" s="150"/>
      <c r="M40" s="122">
        <v>43862</v>
      </c>
      <c r="N40" s="122">
        <v>43891</v>
      </c>
      <c r="O40" s="123">
        <f t="shared" si="15"/>
        <v>28.722892493037705</v>
      </c>
      <c r="P40" s="123">
        <f t="shared" si="4"/>
        <v>29.047892493037704</v>
      </c>
      <c r="Q40" s="123">
        <f t="shared" si="16"/>
        <v>29.047892493037704</v>
      </c>
      <c r="R40" s="123">
        <f t="shared" si="17"/>
        <v>28.912892493037702</v>
      </c>
      <c r="S40" s="123">
        <f t="shared" si="18"/>
        <v>29.017892493037703</v>
      </c>
      <c r="T40" s="123">
        <f t="shared" si="19"/>
        <v>28.265392493037705</v>
      </c>
      <c r="U40" s="123">
        <f t="shared" si="20"/>
        <v>28.555392493037704</v>
      </c>
      <c r="V40" s="123">
        <f t="shared" si="21"/>
        <v>28.555392493037704</v>
      </c>
      <c r="W40" s="123">
        <f t="shared" si="22"/>
        <v>29.035392493037705</v>
      </c>
      <c r="X40" s="123">
        <f t="shared" si="23"/>
        <v>29.035392493037705</v>
      </c>
      <c r="Y40" s="123">
        <f t="shared" si="24"/>
        <v>28.877892493037702</v>
      </c>
      <c r="Z40" s="123">
        <f t="shared" si="25"/>
        <v>29.317892493037704</v>
      </c>
    </row>
    <row r="41" spans="1:26" x14ac:dyDescent="0.3">
      <c r="A41" s="102">
        <v>43800</v>
      </c>
      <c r="B41" s="147">
        <f t="shared" si="26"/>
        <v>19.356689802803114</v>
      </c>
      <c r="E41" s="150"/>
      <c r="M41" s="122">
        <v>43891</v>
      </c>
      <c r="N41" s="122">
        <v>43922</v>
      </c>
      <c r="O41" s="123">
        <f t="shared" si="15"/>
        <v>23.300105736053407</v>
      </c>
      <c r="P41" s="123">
        <f t="shared" si="4"/>
        <v>23.625105736053406</v>
      </c>
      <c r="Q41" s="123">
        <f t="shared" si="16"/>
        <v>23.625105736053406</v>
      </c>
      <c r="R41" s="123">
        <f t="shared" si="17"/>
        <v>23.490105736053405</v>
      </c>
      <c r="S41" s="123">
        <f t="shared" si="18"/>
        <v>23.595105736053405</v>
      </c>
      <c r="T41" s="123">
        <f t="shared" si="19"/>
        <v>22.842605736053407</v>
      </c>
      <c r="U41" s="123">
        <f t="shared" si="20"/>
        <v>23.132605736053407</v>
      </c>
      <c r="V41" s="123">
        <f t="shared" si="21"/>
        <v>23.132605736053407</v>
      </c>
      <c r="W41" s="123">
        <f t="shared" si="22"/>
        <v>23.612605736053407</v>
      </c>
      <c r="X41" s="123">
        <f t="shared" si="23"/>
        <v>23.612605736053407</v>
      </c>
      <c r="Y41" s="123">
        <f t="shared" si="24"/>
        <v>23.455105736053405</v>
      </c>
      <c r="Z41" s="123">
        <f t="shared" si="25"/>
        <v>23.895105736053406</v>
      </c>
    </row>
    <row r="42" spans="1:26" x14ac:dyDescent="0.3">
      <c r="A42" s="102">
        <v>43831</v>
      </c>
      <c r="B42" s="147">
        <f t="shared" ref="B42:B53" si="27">B30*(1+$E$3)</f>
        <v>31.5236724664252</v>
      </c>
      <c r="E42" s="150"/>
      <c r="M42" s="122">
        <v>43922</v>
      </c>
      <c r="N42" s="122">
        <v>43952</v>
      </c>
      <c r="O42" s="123">
        <f t="shared" si="15"/>
        <v>21.989102344255006</v>
      </c>
      <c r="P42" s="123">
        <f t="shared" si="4"/>
        <v>22.314102344255005</v>
      </c>
      <c r="Q42" s="123">
        <f t="shared" si="16"/>
        <v>22.314102344255005</v>
      </c>
      <c r="R42" s="123">
        <f t="shared" si="17"/>
        <v>22.179102344255003</v>
      </c>
      <c r="S42" s="123">
        <f t="shared" si="18"/>
        <v>22.284102344255004</v>
      </c>
      <c r="T42" s="123">
        <f t="shared" si="19"/>
        <v>21.531602344255006</v>
      </c>
      <c r="U42" s="123">
        <f t="shared" si="20"/>
        <v>21.821602344255005</v>
      </c>
      <c r="V42" s="123">
        <f t="shared" si="21"/>
        <v>21.821602344255005</v>
      </c>
      <c r="W42" s="123">
        <f t="shared" si="22"/>
        <v>22.301602344255006</v>
      </c>
      <c r="X42" s="123">
        <f t="shared" si="23"/>
        <v>22.301602344255006</v>
      </c>
      <c r="Y42" s="123">
        <f t="shared" si="24"/>
        <v>22.144102344255003</v>
      </c>
      <c r="Z42" s="123">
        <f t="shared" si="25"/>
        <v>22.584102344255005</v>
      </c>
    </row>
    <row r="43" spans="1:26" x14ac:dyDescent="0.3">
      <c r="A43" s="102">
        <v>43862</v>
      </c>
      <c r="B43" s="147">
        <f t="shared" si="27"/>
        <v>28.722892493037705</v>
      </c>
      <c r="E43" s="150"/>
      <c r="M43" s="122">
        <v>43952</v>
      </c>
      <c r="N43" s="122">
        <v>43983</v>
      </c>
      <c r="O43" s="123">
        <f t="shared" si="15"/>
        <v>17.340999409697037</v>
      </c>
      <c r="P43" s="123">
        <f t="shared" si="4"/>
        <v>17.665999409697037</v>
      </c>
      <c r="Q43" s="123">
        <f t="shared" si="16"/>
        <v>17.665999409697037</v>
      </c>
      <c r="R43" s="123">
        <f t="shared" si="17"/>
        <v>17.530999409697035</v>
      </c>
      <c r="S43" s="123">
        <f t="shared" si="18"/>
        <v>17.635999409697035</v>
      </c>
      <c r="T43" s="123">
        <f t="shared" si="19"/>
        <v>16.883499409697038</v>
      </c>
      <c r="U43" s="123">
        <f t="shared" si="20"/>
        <v>17.173499409697037</v>
      </c>
      <c r="V43" s="123">
        <f t="shared" si="21"/>
        <v>17.173499409697037</v>
      </c>
      <c r="W43" s="123">
        <f t="shared" si="22"/>
        <v>17.653499409697037</v>
      </c>
      <c r="X43" s="123">
        <f t="shared" si="23"/>
        <v>17.653499409697037</v>
      </c>
      <c r="Y43" s="123">
        <f t="shared" si="24"/>
        <v>17.495999409697035</v>
      </c>
      <c r="Z43" s="123">
        <f t="shared" si="25"/>
        <v>17.935999409697036</v>
      </c>
    </row>
    <row r="44" spans="1:26" x14ac:dyDescent="0.3">
      <c r="A44" s="102">
        <v>43891</v>
      </c>
      <c r="B44" s="147">
        <f t="shared" si="27"/>
        <v>23.300105736053407</v>
      </c>
      <c r="E44" s="150"/>
      <c r="M44" s="122">
        <v>43983</v>
      </c>
      <c r="N44" s="122">
        <v>44013</v>
      </c>
      <c r="O44" s="123">
        <f t="shared" si="15"/>
        <v>18.115683232123367</v>
      </c>
      <c r="P44" s="123">
        <f t="shared" si="4"/>
        <v>18.440683232123366</v>
      </c>
      <c r="Q44" s="123">
        <f t="shared" si="16"/>
        <v>18.440683232123366</v>
      </c>
      <c r="R44" s="123">
        <f t="shared" si="17"/>
        <v>18.305683232123364</v>
      </c>
      <c r="S44" s="123">
        <f t="shared" si="18"/>
        <v>18.410683232123365</v>
      </c>
      <c r="T44" s="123">
        <f t="shared" si="19"/>
        <v>17.658183232123367</v>
      </c>
      <c r="U44" s="123">
        <f t="shared" si="20"/>
        <v>17.948183232123366</v>
      </c>
      <c r="V44" s="123">
        <f t="shared" si="21"/>
        <v>17.948183232123366</v>
      </c>
      <c r="W44" s="123">
        <f t="shared" si="22"/>
        <v>18.428183232123367</v>
      </c>
      <c r="X44" s="123">
        <f t="shared" si="23"/>
        <v>18.428183232123367</v>
      </c>
      <c r="Y44" s="123">
        <f t="shared" si="24"/>
        <v>18.270683232123364</v>
      </c>
      <c r="Z44" s="123">
        <f t="shared" si="25"/>
        <v>18.710683232123365</v>
      </c>
    </row>
    <row r="45" spans="1:26" x14ac:dyDescent="0.3">
      <c r="A45" s="102">
        <v>43922</v>
      </c>
      <c r="B45" s="147">
        <f t="shared" si="27"/>
        <v>21.989102344255006</v>
      </c>
      <c r="E45" s="150"/>
      <c r="M45" s="122">
        <v>44013</v>
      </c>
      <c r="N45" s="122">
        <v>44044</v>
      </c>
      <c r="O45" s="123">
        <f t="shared" si="15"/>
        <v>20.082188319820968</v>
      </c>
      <c r="P45" s="123">
        <f t="shared" si="4"/>
        <v>20.407188319820968</v>
      </c>
      <c r="Q45" s="123">
        <f t="shared" si="16"/>
        <v>20.407188319820968</v>
      </c>
      <c r="R45" s="123">
        <f t="shared" si="17"/>
        <v>20.272188319820966</v>
      </c>
      <c r="S45" s="123">
        <f t="shared" si="18"/>
        <v>20.377188319820966</v>
      </c>
      <c r="T45" s="123">
        <f t="shared" si="19"/>
        <v>19.624688319820969</v>
      </c>
      <c r="U45" s="123">
        <f t="shared" si="20"/>
        <v>19.914688319820968</v>
      </c>
      <c r="V45" s="123">
        <f t="shared" si="21"/>
        <v>19.914688319820968</v>
      </c>
      <c r="W45" s="123">
        <f t="shared" si="22"/>
        <v>20.394688319820968</v>
      </c>
      <c r="X45" s="123">
        <f t="shared" si="23"/>
        <v>20.394688319820968</v>
      </c>
      <c r="Y45" s="123">
        <f t="shared" si="24"/>
        <v>20.237188319820966</v>
      </c>
      <c r="Z45" s="123">
        <f t="shared" si="25"/>
        <v>20.677188319820967</v>
      </c>
    </row>
    <row r="46" spans="1:26" x14ac:dyDescent="0.3">
      <c r="A46" s="102">
        <v>43952</v>
      </c>
      <c r="B46" s="147">
        <f t="shared" si="27"/>
        <v>17.340999409697037</v>
      </c>
      <c r="E46" s="150"/>
      <c r="M46" s="122">
        <v>44044</v>
      </c>
      <c r="N46" s="122">
        <v>44075</v>
      </c>
      <c r="O46" s="123">
        <f t="shared" si="15"/>
        <v>19.665050876976021</v>
      </c>
      <c r="P46" s="123">
        <f t="shared" si="4"/>
        <v>19.990050876976021</v>
      </c>
      <c r="Q46" s="123">
        <f t="shared" si="16"/>
        <v>19.990050876976021</v>
      </c>
      <c r="R46" s="123">
        <f t="shared" si="17"/>
        <v>19.855050876976019</v>
      </c>
      <c r="S46" s="123">
        <f t="shared" si="18"/>
        <v>19.96005087697602</v>
      </c>
      <c r="T46" s="123">
        <f t="shared" si="19"/>
        <v>19.207550876976022</v>
      </c>
      <c r="U46" s="123">
        <f t="shared" si="20"/>
        <v>19.497550876976021</v>
      </c>
      <c r="V46" s="123">
        <f t="shared" si="21"/>
        <v>19.497550876976021</v>
      </c>
      <c r="W46" s="123">
        <f t="shared" si="22"/>
        <v>19.977550876976021</v>
      </c>
      <c r="X46" s="123">
        <f t="shared" si="23"/>
        <v>19.977550876976021</v>
      </c>
      <c r="Y46" s="123">
        <f t="shared" si="24"/>
        <v>19.820050876976019</v>
      </c>
      <c r="Z46" s="123">
        <f t="shared" si="25"/>
        <v>20.26005087697602</v>
      </c>
    </row>
    <row r="47" spans="1:26" x14ac:dyDescent="0.3">
      <c r="A47" s="102">
        <v>43983</v>
      </c>
      <c r="B47" s="147">
        <f t="shared" si="27"/>
        <v>18.115683232123367</v>
      </c>
      <c r="E47" s="150"/>
      <c r="M47" s="122">
        <v>44075</v>
      </c>
      <c r="N47" s="122">
        <v>44105</v>
      </c>
      <c r="O47" s="123">
        <f t="shared" si="15"/>
        <v>17.281408346433473</v>
      </c>
      <c r="P47" s="123">
        <f t="shared" si="4"/>
        <v>17.606408346433472</v>
      </c>
      <c r="Q47" s="123">
        <f t="shared" si="16"/>
        <v>17.606408346433472</v>
      </c>
      <c r="R47" s="123">
        <f t="shared" si="17"/>
        <v>17.471408346433471</v>
      </c>
      <c r="S47" s="123">
        <f t="shared" si="18"/>
        <v>17.576408346433471</v>
      </c>
      <c r="T47" s="123">
        <f t="shared" si="19"/>
        <v>16.823908346433473</v>
      </c>
      <c r="U47" s="123">
        <f t="shared" si="20"/>
        <v>17.113908346433472</v>
      </c>
      <c r="V47" s="123">
        <f t="shared" si="21"/>
        <v>17.113908346433472</v>
      </c>
      <c r="W47" s="123">
        <f t="shared" si="22"/>
        <v>17.593908346433473</v>
      </c>
      <c r="X47" s="123">
        <f t="shared" si="23"/>
        <v>17.593908346433473</v>
      </c>
      <c r="Y47" s="123">
        <f t="shared" si="24"/>
        <v>17.43640834643347</v>
      </c>
      <c r="Z47" s="123">
        <f t="shared" si="25"/>
        <v>17.876408346433472</v>
      </c>
    </row>
    <row r="48" spans="1:26" x14ac:dyDescent="0.3">
      <c r="A48" s="102">
        <v>44013</v>
      </c>
      <c r="B48" s="147">
        <f t="shared" si="27"/>
        <v>20.082188319820968</v>
      </c>
      <c r="M48" s="122">
        <v>44105</v>
      </c>
      <c r="N48" s="122">
        <v>44136</v>
      </c>
      <c r="O48" s="123">
        <f t="shared" si="15"/>
        <v>19.18832237086751</v>
      </c>
      <c r="P48" s="123">
        <f t="shared" si="4"/>
        <v>19.51332237086751</v>
      </c>
      <c r="Q48" s="123">
        <f t="shared" si="16"/>
        <v>19.51332237086751</v>
      </c>
      <c r="R48" s="123">
        <f t="shared" si="17"/>
        <v>19.378322370867508</v>
      </c>
      <c r="S48" s="123">
        <f t="shared" si="18"/>
        <v>19.483322370867509</v>
      </c>
      <c r="T48" s="123">
        <f t="shared" si="19"/>
        <v>18.730822370867511</v>
      </c>
      <c r="U48" s="123">
        <f t="shared" si="20"/>
        <v>19.02082237086751</v>
      </c>
      <c r="V48" s="123">
        <f t="shared" si="21"/>
        <v>19.02082237086751</v>
      </c>
      <c r="W48" s="123">
        <f t="shared" si="22"/>
        <v>19.50082237086751</v>
      </c>
      <c r="X48" s="123">
        <f t="shared" si="23"/>
        <v>19.50082237086751</v>
      </c>
      <c r="Y48" s="123">
        <f t="shared" si="24"/>
        <v>19.343322370867508</v>
      </c>
      <c r="Z48" s="123">
        <f t="shared" si="25"/>
        <v>19.783322370867509</v>
      </c>
    </row>
    <row r="49" spans="1:26" x14ac:dyDescent="0.3">
      <c r="A49" s="102">
        <v>44044</v>
      </c>
      <c r="B49" s="147">
        <f t="shared" si="27"/>
        <v>19.665050876976021</v>
      </c>
      <c r="M49" s="122">
        <v>44136</v>
      </c>
      <c r="N49" s="122">
        <v>44166</v>
      </c>
      <c r="O49" s="123">
        <f t="shared" si="15"/>
        <v>20.201370446348093</v>
      </c>
      <c r="P49" s="123">
        <f t="shared" si="4"/>
        <v>20.526370446348093</v>
      </c>
      <c r="Q49" s="123">
        <f t="shared" si="16"/>
        <v>20.526370446348093</v>
      </c>
      <c r="R49" s="123">
        <f t="shared" si="17"/>
        <v>20.391370446348091</v>
      </c>
      <c r="S49" s="123">
        <f t="shared" si="18"/>
        <v>20.496370446348092</v>
      </c>
      <c r="T49" s="123">
        <f t="shared" si="19"/>
        <v>19.743870446348094</v>
      </c>
      <c r="U49" s="123">
        <f t="shared" si="20"/>
        <v>20.033870446348093</v>
      </c>
      <c r="V49" s="123">
        <f t="shared" si="21"/>
        <v>20.033870446348093</v>
      </c>
      <c r="W49" s="123">
        <f t="shared" si="22"/>
        <v>20.513870446348093</v>
      </c>
      <c r="X49" s="123">
        <f t="shared" si="23"/>
        <v>20.513870446348093</v>
      </c>
      <c r="Y49" s="123">
        <f t="shared" si="24"/>
        <v>20.356370446348091</v>
      </c>
      <c r="Z49" s="123">
        <f t="shared" si="25"/>
        <v>20.796370446348092</v>
      </c>
    </row>
    <row r="50" spans="1:26" x14ac:dyDescent="0.3">
      <c r="A50" s="102">
        <v>44075</v>
      </c>
      <c r="B50" s="147">
        <f t="shared" si="27"/>
        <v>17.281408346433473</v>
      </c>
      <c r="M50" s="122">
        <v>44166</v>
      </c>
      <c r="N50" s="122">
        <v>44197</v>
      </c>
      <c r="O50" s="123">
        <f t="shared" si="15"/>
        <v>21.095236395301548</v>
      </c>
      <c r="P50" s="123">
        <f t="shared" si="4"/>
        <v>21.420236395301547</v>
      </c>
      <c r="Q50" s="123">
        <f t="shared" si="16"/>
        <v>21.420236395301547</v>
      </c>
      <c r="R50" s="123">
        <f t="shared" si="17"/>
        <v>21.285236395301546</v>
      </c>
      <c r="S50" s="123">
        <f t="shared" si="18"/>
        <v>21.390236395301546</v>
      </c>
      <c r="T50" s="123">
        <f t="shared" si="19"/>
        <v>20.637736395301548</v>
      </c>
      <c r="U50" s="123">
        <f t="shared" si="20"/>
        <v>20.927736395301547</v>
      </c>
      <c r="V50" s="123">
        <f t="shared" si="21"/>
        <v>20.927736395301547</v>
      </c>
      <c r="W50" s="123">
        <f t="shared" si="22"/>
        <v>21.407736395301548</v>
      </c>
      <c r="X50" s="123">
        <f t="shared" si="23"/>
        <v>21.407736395301548</v>
      </c>
      <c r="Y50" s="123">
        <f t="shared" si="24"/>
        <v>21.250236395301545</v>
      </c>
      <c r="Z50" s="123">
        <f t="shared" si="25"/>
        <v>21.690236395301547</v>
      </c>
    </row>
    <row r="51" spans="1:26" x14ac:dyDescent="0.3">
      <c r="A51" s="102">
        <v>44105</v>
      </c>
      <c r="B51" s="147">
        <f t="shared" si="27"/>
        <v>19.18832237086751</v>
      </c>
      <c r="M51" s="122">
        <v>44197</v>
      </c>
      <c r="N51" s="122">
        <v>44228</v>
      </c>
      <c r="O51" s="123">
        <f t="shared" si="15"/>
        <v>33.082528349629357</v>
      </c>
      <c r="P51" s="123">
        <f t="shared" si="4"/>
        <v>33.407528349629352</v>
      </c>
      <c r="Q51" s="123">
        <f t="shared" si="16"/>
        <v>33.407528349629352</v>
      </c>
      <c r="R51" s="123">
        <f t="shared" si="17"/>
        <v>33.272528349629354</v>
      </c>
      <c r="S51" s="123">
        <f t="shared" si="18"/>
        <v>33.377528349629358</v>
      </c>
      <c r="T51" s="123">
        <f t="shared" si="19"/>
        <v>32.625028349629353</v>
      </c>
      <c r="U51" s="123">
        <f t="shared" si="20"/>
        <v>32.91502834962936</v>
      </c>
      <c r="V51" s="123">
        <f t="shared" si="21"/>
        <v>32.91502834962936</v>
      </c>
      <c r="W51" s="123">
        <f t="shared" si="22"/>
        <v>33.395028349629357</v>
      </c>
      <c r="X51" s="123">
        <f t="shared" si="23"/>
        <v>33.395028349629357</v>
      </c>
      <c r="Y51" s="123">
        <f t="shared" si="24"/>
        <v>33.237528349629351</v>
      </c>
      <c r="Z51" s="123">
        <f t="shared" si="25"/>
        <v>33.677528349629355</v>
      </c>
    </row>
    <row r="52" spans="1:26" x14ac:dyDescent="0.3">
      <c r="A52" s="102">
        <v>44136</v>
      </c>
      <c r="B52" s="147">
        <f t="shared" si="27"/>
        <v>20.201370446348093</v>
      </c>
      <c r="M52" s="122">
        <v>44228</v>
      </c>
      <c r="N52" s="122">
        <v>44256</v>
      </c>
      <c r="O52" s="123">
        <f t="shared" si="15"/>
        <v>30.143248893235064</v>
      </c>
      <c r="P52" s="123">
        <f t="shared" si="4"/>
        <v>30.468248893235064</v>
      </c>
      <c r="Q52" s="123">
        <f t="shared" si="16"/>
        <v>30.468248893235064</v>
      </c>
      <c r="R52" s="123">
        <f t="shared" si="17"/>
        <v>30.333248893235062</v>
      </c>
      <c r="S52" s="123">
        <f t="shared" si="18"/>
        <v>30.438248893235063</v>
      </c>
      <c r="T52" s="123">
        <f t="shared" si="19"/>
        <v>29.685748893235065</v>
      </c>
      <c r="U52" s="123">
        <f t="shared" si="20"/>
        <v>29.975748893235064</v>
      </c>
      <c r="V52" s="123">
        <f t="shared" si="21"/>
        <v>29.975748893235064</v>
      </c>
      <c r="W52" s="123">
        <f t="shared" si="22"/>
        <v>30.455748893235064</v>
      </c>
      <c r="X52" s="123">
        <f t="shared" si="23"/>
        <v>30.455748893235064</v>
      </c>
      <c r="Y52" s="123">
        <f t="shared" si="24"/>
        <v>30.298248893235062</v>
      </c>
      <c r="Z52" s="123">
        <f t="shared" si="25"/>
        <v>30.738248893235063</v>
      </c>
    </row>
    <row r="53" spans="1:26" x14ac:dyDescent="0.3">
      <c r="A53" s="102">
        <v>44166</v>
      </c>
      <c r="B53" s="147">
        <f t="shared" si="27"/>
        <v>21.095236395301548</v>
      </c>
      <c r="M53" s="122">
        <v>44256</v>
      </c>
      <c r="N53" s="122">
        <v>44287</v>
      </c>
      <c r="O53" s="123">
        <f t="shared" si="15"/>
        <v>24.452303562769522</v>
      </c>
      <c r="P53" s="123">
        <f t="shared" si="4"/>
        <v>24.777303562769522</v>
      </c>
      <c r="Q53" s="123">
        <f t="shared" si="16"/>
        <v>24.777303562769522</v>
      </c>
      <c r="R53" s="123">
        <f t="shared" si="17"/>
        <v>24.64230356276952</v>
      </c>
      <c r="S53" s="123">
        <f t="shared" si="18"/>
        <v>24.74730356276952</v>
      </c>
      <c r="T53" s="123">
        <f t="shared" si="19"/>
        <v>23.994803562769523</v>
      </c>
      <c r="U53" s="123">
        <f t="shared" si="20"/>
        <v>24.284803562769522</v>
      </c>
      <c r="V53" s="123">
        <f t="shared" si="21"/>
        <v>24.284803562769522</v>
      </c>
      <c r="W53" s="123">
        <f t="shared" si="22"/>
        <v>24.764803562769522</v>
      </c>
      <c r="X53" s="123">
        <f t="shared" si="23"/>
        <v>24.764803562769522</v>
      </c>
      <c r="Y53" s="123">
        <f t="shared" si="24"/>
        <v>24.60730356276952</v>
      </c>
      <c r="Z53" s="123">
        <f t="shared" si="25"/>
        <v>25.047303562769521</v>
      </c>
    </row>
    <row r="54" spans="1:26" x14ac:dyDescent="0.3">
      <c r="A54" s="102">
        <v>44197</v>
      </c>
      <c r="B54" s="147">
        <f t="shared" ref="B54:B65" si="28">B42*(1+$E$4)</f>
        <v>33.082528349629357</v>
      </c>
      <c r="M54" s="122">
        <v>44287</v>
      </c>
      <c r="N54" s="122">
        <v>44317</v>
      </c>
      <c r="O54" s="123">
        <f t="shared" si="15"/>
        <v>23.076470625733897</v>
      </c>
      <c r="P54" s="123">
        <f t="shared" si="4"/>
        <v>23.401470625733896</v>
      </c>
      <c r="Q54" s="123">
        <f t="shared" si="16"/>
        <v>23.401470625733896</v>
      </c>
      <c r="R54" s="123">
        <f t="shared" si="17"/>
        <v>23.266470625733895</v>
      </c>
      <c r="S54" s="123">
        <f t="shared" si="18"/>
        <v>23.371470625733895</v>
      </c>
      <c r="T54" s="123">
        <f t="shared" si="19"/>
        <v>22.618970625733898</v>
      </c>
      <c r="U54" s="123">
        <f t="shared" si="20"/>
        <v>22.908970625733897</v>
      </c>
      <c r="V54" s="123">
        <f t="shared" si="21"/>
        <v>22.908970625733897</v>
      </c>
      <c r="W54" s="123">
        <f t="shared" si="22"/>
        <v>23.388970625733897</v>
      </c>
      <c r="X54" s="123">
        <f t="shared" si="23"/>
        <v>23.388970625733897</v>
      </c>
      <c r="Y54" s="123">
        <f t="shared" si="24"/>
        <v>23.231470625733895</v>
      </c>
      <c r="Z54" s="123">
        <f t="shared" si="25"/>
        <v>23.671470625733896</v>
      </c>
    </row>
    <row r="55" spans="1:26" x14ac:dyDescent="0.3">
      <c r="A55" s="102">
        <v>44228</v>
      </c>
      <c r="B55" s="147">
        <f t="shared" si="28"/>
        <v>30.143248893235064</v>
      </c>
      <c r="M55" s="122">
        <v>44317</v>
      </c>
      <c r="N55" s="122">
        <v>44348</v>
      </c>
      <c r="O55" s="123">
        <f t="shared" si="15"/>
        <v>18.198517485334861</v>
      </c>
      <c r="P55" s="123">
        <f t="shared" si="4"/>
        <v>18.52351748533486</v>
      </c>
      <c r="Q55" s="123">
        <f t="shared" si="16"/>
        <v>18.52351748533486</v>
      </c>
      <c r="R55" s="123">
        <f t="shared" si="17"/>
        <v>18.388517485334859</v>
      </c>
      <c r="S55" s="123">
        <f t="shared" si="18"/>
        <v>18.493517485334859</v>
      </c>
      <c r="T55" s="123">
        <f t="shared" si="19"/>
        <v>17.741017485334861</v>
      </c>
      <c r="U55" s="123">
        <f t="shared" si="20"/>
        <v>18.031017485334861</v>
      </c>
      <c r="V55" s="123">
        <f t="shared" si="21"/>
        <v>18.031017485334861</v>
      </c>
      <c r="W55" s="123">
        <f t="shared" si="22"/>
        <v>18.511017485334861</v>
      </c>
      <c r="X55" s="123">
        <f t="shared" si="23"/>
        <v>18.511017485334861</v>
      </c>
      <c r="Y55" s="123">
        <f t="shared" si="24"/>
        <v>18.353517485334859</v>
      </c>
      <c r="Z55" s="123">
        <f t="shared" si="25"/>
        <v>18.79351748533486</v>
      </c>
    </row>
    <row r="56" spans="1:26" x14ac:dyDescent="0.3">
      <c r="A56" s="102">
        <v>44256</v>
      </c>
      <c r="B56" s="147">
        <f t="shared" si="28"/>
        <v>24.452303562769522</v>
      </c>
      <c r="M56" s="122">
        <v>44348</v>
      </c>
      <c r="N56" s="122">
        <v>44378</v>
      </c>
      <c r="O56" s="123">
        <f t="shared" si="15"/>
        <v>19.011509675401367</v>
      </c>
      <c r="P56" s="123">
        <f t="shared" si="4"/>
        <v>19.336509675401366</v>
      </c>
      <c r="Q56" s="123">
        <f t="shared" si="16"/>
        <v>19.336509675401366</v>
      </c>
      <c r="R56" s="123">
        <f t="shared" si="17"/>
        <v>19.201509675401365</v>
      </c>
      <c r="S56" s="123">
        <f t="shared" si="18"/>
        <v>19.306509675401365</v>
      </c>
      <c r="T56" s="123">
        <f t="shared" si="19"/>
        <v>18.554009675401367</v>
      </c>
      <c r="U56" s="123">
        <f t="shared" si="20"/>
        <v>18.844009675401367</v>
      </c>
      <c r="V56" s="123">
        <f t="shared" si="21"/>
        <v>18.844009675401367</v>
      </c>
      <c r="W56" s="123">
        <f t="shared" si="22"/>
        <v>19.324009675401367</v>
      </c>
      <c r="X56" s="123">
        <f t="shared" si="23"/>
        <v>19.324009675401367</v>
      </c>
      <c r="Y56" s="123">
        <f t="shared" si="24"/>
        <v>19.166509675401365</v>
      </c>
      <c r="Z56" s="123">
        <f t="shared" si="25"/>
        <v>19.606509675401366</v>
      </c>
    </row>
    <row r="57" spans="1:26" x14ac:dyDescent="0.3">
      <c r="A57" s="102">
        <v>44287</v>
      </c>
      <c r="B57" s="147">
        <f t="shared" si="28"/>
        <v>23.076470625733897</v>
      </c>
      <c r="M57" s="122">
        <v>44378</v>
      </c>
      <c r="N57" s="122">
        <v>44409</v>
      </c>
      <c r="O57" s="123">
        <f t="shared" si="15"/>
        <v>21.075259080954805</v>
      </c>
      <c r="P57" s="123">
        <f t="shared" si="4"/>
        <v>21.400259080954804</v>
      </c>
      <c r="Q57" s="123">
        <f t="shared" si="16"/>
        <v>21.400259080954804</v>
      </c>
      <c r="R57" s="123">
        <f t="shared" si="17"/>
        <v>21.265259080954802</v>
      </c>
      <c r="S57" s="123">
        <f t="shared" si="18"/>
        <v>21.370259080954803</v>
      </c>
      <c r="T57" s="123">
        <f t="shared" si="19"/>
        <v>20.617759080954805</v>
      </c>
      <c r="U57" s="123">
        <f t="shared" si="20"/>
        <v>20.907759080954804</v>
      </c>
      <c r="V57" s="123">
        <f t="shared" si="21"/>
        <v>20.907759080954804</v>
      </c>
      <c r="W57" s="123">
        <f t="shared" si="22"/>
        <v>21.387759080954805</v>
      </c>
      <c r="X57" s="123">
        <f t="shared" si="23"/>
        <v>21.387759080954805</v>
      </c>
      <c r="Y57" s="123">
        <f t="shared" si="24"/>
        <v>21.230259080954802</v>
      </c>
      <c r="Z57" s="123">
        <f t="shared" si="25"/>
        <v>21.670259080954803</v>
      </c>
    </row>
    <row r="58" spans="1:26" x14ac:dyDescent="0.3">
      <c r="A58" s="102">
        <v>44317</v>
      </c>
      <c r="B58" s="147">
        <f t="shared" si="28"/>
        <v>18.198517485334861</v>
      </c>
      <c r="M58" s="122">
        <v>44409</v>
      </c>
      <c r="N58" s="122">
        <v>44440</v>
      </c>
      <c r="O58" s="123">
        <f t="shared" si="15"/>
        <v>20.637494055534379</v>
      </c>
      <c r="P58" s="123">
        <f t="shared" si="4"/>
        <v>20.962494055534378</v>
      </c>
      <c r="Q58" s="123">
        <f t="shared" si="16"/>
        <v>20.962494055534378</v>
      </c>
      <c r="R58" s="123">
        <f t="shared" si="17"/>
        <v>20.827494055534377</v>
      </c>
      <c r="S58" s="123">
        <f t="shared" si="18"/>
        <v>20.932494055534377</v>
      </c>
      <c r="T58" s="123">
        <f t="shared" si="19"/>
        <v>20.17999405553438</v>
      </c>
      <c r="U58" s="123">
        <f t="shared" si="20"/>
        <v>20.469994055534379</v>
      </c>
      <c r="V58" s="123">
        <f t="shared" si="21"/>
        <v>20.469994055534379</v>
      </c>
      <c r="W58" s="123">
        <f t="shared" si="22"/>
        <v>20.949994055534379</v>
      </c>
      <c r="X58" s="123">
        <f t="shared" si="23"/>
        <v>20.949994055534379</v>
      </c>
      <c r="Y58" s="123">
        <f t="shared" si="24"/>
        <v>20.792494055534377</v>
      </c>
      <c r="Z58" s="123">
        <f t="shared" si="25"/>
        <v>21.232494055534378</v>
      </c>
    </row>
    <row r="59" spans="1:26" x14ac:dyDescent="0.3">
      <c r="A59" s="102">
        <v>44348</v>
      </c>
      <c r="B59" s="147">
        <f t="shared" si="28"/>
        <v>19.011509675401367</v>
      </c>
      <c r="M59" s="122">
        <v>44440</v>
      </c>
      <c r="N59" s="122">
        <v>44470</v>
      </c>
      <c r="O59" s="123">
        <f t="shared" si="15"/>
        <v>18.135979624560516</v>
      </c>
      <c r="P59" s="123">
        <f t="shared" si="4"/>
        <v>18.460979624560515</v>
      </c>
      <c r="Q59" s="123">
        <f t="shared" si="16"/>
        <v>18.460979624560515</v>
      </c>
      <c r="R59" s="123">
        <f t="shared" si="17"/>
        <v>18.325979624560514</v>
      </c>
      <c r="S59" s="123">
        <f t="shared" si="18"/>
        <v>18.430979624560514</v>
      </c>
      <c r="T59" s="123">
        <f t="shared" si="19"/>
        <v>17.678479624560516</v>
      </c>
      <c r="U59" s="123">
        <f t="shared" si="20"/>
        <v>17.968479624560516</v>
      </c>
      <c r="V59" s="123">
        <f t="shared" si="21"/>
        <v>17.968479624560516</v>
      </c>
      <c r="W59" s="123">
        <f t="shared" si="22"/>
        <v>18.448479624560516</v>
      </c>
      <c r="X59" s="123">
        <f t="shared" si="23"/>
        <v>18.448479624560516</v>
      </c>
      <c r="Y59" s="123">
        <f t="shared" si="24"/>
        <v>18.290979624560514</v>
      </c>
      <c r="Z59" s="123">
        <f t="shared" si="25"/>
        <v>18.730979624560515</v>
      </c>
    </row>
    <row r="60" spans="1:26" x14ac:dyDescent="0.3">
      <c r="A60" s="102">
        <v>44378</v>
      </c>
      <c r="B60" s="147">
        <f t="shared" si="28"/>
        <v>21.075259080954805</v>
      </c>
      <c r="M60" s="122">
        <v>44470</v>
      </c>
      <c r="N60" s="122">
        <v>44501</v>
      </c>
      <c r="O60" s="123">
        <f t="shared" si="15"/>
        <v>20.137191169339605</v>
      </c>
      <c r="P60" s="123">
        <f t="shared" si="4"/>
        <v>20.462191169339604</v>
      </c>
      <c r="Q60" s="123">
        <f t="shared" si="16"/>
        <v>20.462191169339604</v>
      </c>
      <c r="R60" s="123">
        <f t="shared" si="17"/>
        <v>20.327191169339603</v>
      </c>
      <c r="S60" s="123">
        <f t="shared" si="18"/>
        <v>20.432191169339603</v>
      </c>
      <c r="T60" s="123">
        <f t="shared" si="19"/>
        <v>19.679691169339605</v>
      </c>
      <c r="U60" s="123">
        <f t="shared" si="20"/>
        <v>19.969691169339605</v>
      </c>
      <c r="V60" s="123">
        <f t="shared" si="21"/>
        <v>19.969691169339605</v>
      </c>
      <c r="W60" s="123">
        <f t="shared" si="22"/>
        <v>20.449691169339605</v>
      </c>
      <c r="X60" s="123">
        <f t="shared" si="23"/>
        <v>20.449691169339605</v>
      </c>
      <c r="Y60" s="123">
        <f t="shared" si="24"/>
        <v>20.292191169339603</v>
      </c>
      <c r="Z60" s="123">
        <f t="shared" si="25"/>
        <v>20.732191169339604</v>
      </c>
    </row>
    <row r="61" spans="1:26" x14ac:dyDescent="0.3">
      <c r="A61" s="102">
        <v>44409</v>
      </c>
      <c r="B61" s="147">
        <f t="shared" si="28"/>
        <v>20.637494055534379</v>
      </c>
      <c r="M61" s="122">
        <v>44501</v>
      </c>
      <c r="N61" s="122">
        <v>44531</v>
      </c>
      <c r="O61" s="123">
        <f t="shared" si="15"/>
        <v>21.200334802503498</v>
      </c>
      <c r="P61" s="123">
        <f t="shared" si="4"/>
        <v>21.525334802503497</v>
      </c>
      <c r="Q61" s="123">
        <f t="shared" si="16"/>
        <v>21.525334802503497</v>
      </c>
      <c r="R61" s="123">
        <f t="shared" si="17"/>
        <v>21.390334802503496</v>
      </c>
      <c r="S61" s="123">
        <f t="shared" si="18"/>
        <v>21.495334802503496</v>
      </c>
      <c r="T61" s="123">
        <f t="shared" si="19"/>
        <v>20.742834802503499</v>
      </c>
      <c r="U61" s="123">
        <f t="shared" si="20"/>
        <v>21.032834802503498</v>
      </c>
      <c r="V61" s="123">
        <f t="shared" si="21"/>
        <v>21.032834802503498</v>
      </c>
      <c r="W61" s="123">
        <f t="shared" si="22"/>
        <v>21.512834802503498</v>
      </c>
      <c r="X61" s="123">
        <f t="shared" si="23"/>
        <v>21.512834802503498</v>
      </c>
      <c r="Y61" s="123">
        <f t="shared" si="24"/>
        <v>21.355334802503496</v>
      </c>
      <c r="Z61" s="123">
        <f t="shared" si="25"/>
        <v>21.795334802503497</v>
      </c>
    </row>
    <row r="62" spans="1:26" x14ac:dyDescent="0.3">
      <c r="A62" s="102">
        <v>44440</v>
      </c>
      <c r="B62" s="147">
        <f t="shared" si="28"/>
        <v>18.135979624560516</v>
      </c>
      <c r="M62" s="122">
        <v>44531</v>
      </c>
      <c r="N62" s="122">
        <v>44562</v>
      </c>
      <c r="O62" s="123">
        <f t="shared" si="15"/>
        <v>22.138402714118694</v>
      </c>
      <c r="P62" s="123">
        <f t="shared" si="4"/>
        <v>22.463402714118693</v>
      </c>
      <c r="Q62" s="123">
        <f t="shared" si="16"/>
        <v>22.463402714118693</v>
      </c>
      <c r="R62" s="123">
        <f t="shared" si="17"/>
        <v>22.328402714118692</v>
      </c>
      <c r="S62" s="123">
        <f t="shared" si="18"/>
        <v>22.433402714118692</v>
      </c>
      <c r="T62" s="123">
        <f t="shared" si="19"/>
        <v>21.680902714118695</v>
      </c>
      <c r="U62" s="123">
        <f t="shared" si="20"/>
        <v>21.970902714118694</v>
      </c>
      <c r="V62" s="123">
        <f t="shared" si="21"/>
        <v>21.970902714118694</v>
      </c>
      <c r="W62" s="123">
        <f t="shared" si="22"/>
        <v>22.450902714118694</v>
      </c>
      <c r="X62" s="123">
        <f t="shared" si="23"/>
        <v>22.450902714118694</v>
      </c>
      <c r="Y62" s="123">
        <f t="shared" si="24"/>
        <v>22.293402714118692</v>
      </c>
      <c r="Z62" s="123">
        <f t="shared" si="25"/>
        <v>22.733402714118693</v>
      </c>
    </row>
    <row r="63" spans="1:26" x14ac:dyDescent="0.3">
      <c r="A63" s="102">
        <v>44470</v>
      </c>
      <c r="B63" s="147">
        <f t="shared" si="28"/>
        <v>20.137191169339605</v>
      </c>
      <c r="M63" s="122">
        <v>44562</v>
      </c>
      <c r="N63" s="122">
        <v>44593</v>
      </c>
      <c r="O63" s="123">
        <f t="shared" si="15"/>
        <v>34.257768412544017</v>
      </c>
      <c r="P63" s="123">
        <f t="shared" si="4"/>
        <v>34.582768412544013</v>
      </c>
      <c r="Q63" s="123">
        <f t="shared" si="16"/>
        <v>34.582768412544013</v>
      </c>
      <c r="R63" s="123">
        <f t="shared" si="17"/>
        <v>34.447768412544015</v>
      </c>
      <c r="S63" s="123">
        <f t="shared" si="18"/>
        <v>34.552768412544019</v>
      </c>
      <c r="T63" s="123">
        <f t="shared" si="19"/>
        <v>33.800268412544014</v>
      </c>
      <c r="U63" s="123">
        <f t="shared" si="20"/>
        <v>34.09026841254402</v>
      </c>
      <c r="V63" s="123">
        <f t="shared" si="21"/>
        <v>34.09026841254402</v>
      </c>
      <c r="W63" s="123">
        <f t="shared" si="22"/>
        <v>34.570268412544017</v>
      </c>
      <c r="X63" s="123">
        <f t="shared" si="23"/>
        <v>34.570268412544017</v>
      </c>
      <c r="Y63" s="123">
        <f t="shared" si="24"/>
        <v>34.412768412544011</v>
      </c>
      <c r="Z63" s="123">
        <f t="shared" si="25"/>
        <v>34.852768412544016</v>
      </c>
    </row>
    <row r="64" spans="1:26" x14ac:dyDescent="0.3">
      <c r="A64" s="102">
        <v>44501</v>
      </c>
      <c r="B64" s="147">
        <f t="shared" si="28"/>
        <v>21.200334802503498</v>
      </c>
      <c r="M64" s="122">
        <v>44593</v>
      </c>
      <c r="N64" s="122">
        <v>44621</v>
      </c>
      <c r="O64" s="123">
        <f t="shared" si="15"/>
        <v>31.21407254224237</v>
      </c>
      <c r="P64" s="123">
        <f t="shared" si="4"/>
        <v>31.539072542242369</v>
      </c>
      <c r="Q64" s="123">
        <f t="shared" si="16"/>
        <v>31.539072542242369</v>
      </c>
      <c r="R64" s="123">
        <f t="shared" si="17"/>
        <v>31.404072542242368</v>
      </c>
      <c r="S64" s="123">
        <f t="shared" si="18"/>
        <v>31.509072542242368</v>
      </c>
      <c r="T64" s="123">
        <f t="shared" si="19"/>
        <v>30.75657254224237</v>
      </c>
      <c r="U64" s="123">
        <f t="shared" si="20"/>
        <v>31.04657254224237</v>
      </c>
      <c r="V64" s="123">
        <f t="shared" si="21"/>
        <v>31.04657254224237</v>
      </c>
      <c r="W64" s="123">
        <f t="shared" si="22"/>
        <v>31.52657254224237</v>
      </c>
      <c r="X64" s="123">
        <f t="shared" si="23"/>
        <v>31.52657254224237</v>
      </c>
      <c r="Y64" s="123">
        <f t="shared" si="24"/>
        <v>31.369072542242368</v>
      </c>
      <c r="Z64" s="123">
        <f t="shared" si="25"/>
        <v>31.809072542242369</v>
      </c>
    </row>
    <row r="65" spans="1:26" x14ac:dyDescent="0.3">
      <c r="A65" s="102">
        <v>44531</v>
      </c>
      <c r="B65" s="147">
        <f t="shared" si="28"/>
        <v>22.138402714118694</v>
      </c>
      <c r="M65" s="122">
        <v>44621</v>
      </c>
      <c r="N65" s="122">
        <v>44652</v>
      </c>
      <c r="O65" s="123">
        <f t="shared" si="15"/>
        <v>25.320959261445573</v>
      </c>
      <c r="P65" s="123">
        <f t="shared" si="4"/>
        <v>25.645959261445572</v>
      </c>
      <c r="Q65" s="123">
        <f t="shared" si="16"/>
        <v>25.645959261445572</v>
      </c>
      <c r="R65" s="123">
        <f t="shared" si="17"/>
        <v>25.510959261445571</v>
      </c>
      <c r="S65" s="123">
        <f t="shared" si="18"/>
        <v>25.615959261445571</v>
      </c>
      <c r="T65" s="123">
        <f t="shared" si="19"/>
        <v>24.863459261445573</v>
      </c>
      <c r="U65" s="123">
        <f t="shared" si="20"/>
        <v>25.153459261445573</v>
      </c>
      <c r="V65" s="123">
        <f t="shared" si="21"/>
        <v>25.153459261445573</v>
      </c>
      <c r="W65" s="123">
        <f t="shared" si="22"/>
        <v>25.633459261445573</v>
      </c>
      <c r="X65" s="123">
        <f t="shared" si="23"/>
        <v>25.633459261445573</v>
      </c>
      <c r="Y65" s="123">
        <f t="shared" si="24"/>
        <v>25.475959261445571</v>
      </c>
      <c r="Z65" s="123">
        <f t="shared" si="25"/>
        <v>25.915959261445572</v>
      </c>
    </row>
    <row r="66" spans="1:26" x14ac:dyDescent="0.3">
      <c r="A66" s="102">
        <v>44562</v>
      </c>
      <c r="B66" s="147">
        <f t="shared" ref="B66:B77" si="29">B54*(1+$E$5)</f>
        <v>34.257768412544017</v>
      </c>
      <c r="M66" s="122">
        <v>44652</v>
      </c>
      <c r="N66" s="122">
        <v>44682</v>
      </c>
      <c r="O66" s="123">
        <f t="shared" si="15"/>
        <v>23.896250556197998</v>
      </c>
      <c r="P66" s="123">
        <f t="shared" si="4"/>
        <v>24.221250556197997</v>
      </c>
      <c r="Q66" s="123">
        <f t="shared" si="16"/>
        <v>24.221250556197997</v>
      </c>
      <c r="R66" s="123">
        <f t="shared" si="17"/>
        <v>24.086250556197996</v>
      </c>
      <c r="S66" s="123">
        <f t="shared" si="18"/>
        <v>24.191250556197996</v>
      </c>
      <c r="T66" s="123">
        <f t="shared" si="19"/>
        <v>23.438750556197999</v>
      </c>
      <c r="U66" s="123">
        <f t="shared" si="20"/>
        <v>23.728750556197998</v>
      </c>
      <c r="V66" s="123">
        <f t="shared" si="21"/>
        <v>23.728750556197998</v>
      </c>
      <c r="W66" s="123">
        <f t="shared" si="22"/>
        <v>24.208750556197998</v>
      </c>
      <c r="X66" s="123">
        <f t="shared" si="23"/>
        <v>24.208750556197998</v>
      </c>
      <c r="Y66" s="123">
        <f t="shared" si="24"/>
        <v>24.051250556197996</v>
      </c>
      <c r="Z66" s="123">
        <f t="shared" si="25"/>
        <v>24.491250556197997</v>
      </c>
    </row>
    <row r="67" spans="1:26" x14ac:dyDescent="0.3">
      <c r="A67" s="102">
        <v>44593</v>
      </c>
      <c r="B67" s="147">
        <f t="shared" si="29"/>
        <v>31.21407254224237</v>
      </c>
      <c r="M67" s="122">
        <v>44682</v>
      </c>
      <c r="N67" s="122">
        <v>44713</v>
      </c>
      <c r="O67" s="123">
        <f t="shared" si="15"/>
        <v>18.845010601229312</v>
      </c>
      <c r="P67" s="123">
        <f t="shared" si="4"/>
        <v>19.170010601229311</v>
      </c>
      <c r="Q67" s="123">
        <f t="shared" si="16"/>
        <v>19.170010601229311</v>
      </c>
      <c r="R67" s="123">
        <f t="shared" si="17"/>
        <v>19.03501060122931</v>
      </c>
      <c r="S67" s="123">
        <f t="shared" si="18"/>
        <v>19.14001060122931</v>
      </c>
      <c r="T67" s="123">
        <f t="shared" si="19"/>
        <v>18.387510601229312</v>
      </c>
      <c r="U67" s="123">
        <f t="shared" si="20"/>
        <v>18.677510601229312</v>
      </c>
      <c r="V67" s="123">
        <f t="shared" si="21"/>
        <v>18.677510601229312</v>
      </c>
      <c r="W67" s="123">
        <f t="shared" si="22"/>
        <v>19.157510601229312</v>
      </c>
      <c r="X67" s="123">
        <f t="shared" si="23"/>
        <v>19.157510601229312</v>
      </c>
      <c r="Y67" s="123">
        <f t="shared" si="24"/>
        <v>19.00001060122931</v>
      </c>
      <c r="Z67" s="123">
        <f t="shared" si="25"/>
        <v>19.440010601229311</v>
      </c>
    </row>
    <row r="68" spans="1:26" x14ac:dyDescent="0.3">
      <c r="A68" s="102">
        <v>44621</v>
      </c>
      <c r="B68" s="147">
        <f t="shared" si="29"/>
        <v>25.320959261445573</v>
      </c>
      <c r="M68" s="122">
        <v>44713</v>
      </c>
      <c r="N68" s="122">
        <v>44743</v>
      </c>
      <c r="O68" s="123">
        <f t="shared" si="15"/>
        <v>19.686883927057426</v>
      </c>
      <c r="P68" s="123">
        <f t="shared" ref="P68:P131" si="30">O68+$K$6</f>
        <v>20.011883927057426</v>
      </c>
      <c r="Q68" s="123">
        <f t="shared" si="16"/>
        <v>20.011883927057426</v>
      </c>
      <c r="R68" s="123">
        <f t="shared" si="17"/>
        <v>19.876883927057424</v>
      </c>
      <c r="S68" s="123">
        <f t="shared" si="18"/>
        <v>19.981883927057424</v>
      </c>
      <c r="T68" s="123">
        <f t="shared" si="19"/>
        <v>19.229383927057427</v>
      </c>
      <c r="U68" s="123">
        <f t="shared" si="20"/>
        <v>19.519383927057426</v>
      </c>
      <c r="V68" s="123">
        <f t="shared" si="21"/>
        <v>19.519383927057426</v>
      </c>
      <c r="W68" s="123">
        <f t="shared" si="22"/>
        <v>19.999383927057426</v>
      </c>
      <c r="X68" s="123">
        <f t="shared" si="23"/>
        <v>19.999383927057426</v>
      </c>
      <c r="Y68" s="123">
        <f t="shared" si="24"/>
        <v>19.841883927057424</v>
      </c>
      <c r="Z68" s="123">
        <f t="shared" si="25"/>
        <v>20.281883927057425</v>
      </c>
    </row>
    <row r="69" spans="1:26" x14ac:dyDescent="0.3">
      <c r="A69" s="102">
        <v>44652</v>
      </c>
      <c r="B69" s="147">
        <f t="shared" si="29"/>
        <v>23.896250556197998</v>
      </c>
      <c r="M69" s="122">
        <v>44743</v>
      </c>
      <c r="N69" s="122">
        <v>44774</v>
      </c>
      <c r="O69" s="123">
        <f t="shared" si="15"/>
        <v>21.823946984928792</v>
      </c>
      <c r="P69" s="123">
        <f t="shared" si="30"/>
        <v>22.148946984928791</v>
      </c>
      <c r="Q69" s="123">
        <f t="shared" si="16"/>
        <v>22.148946984928791</v>
      </c>
      <c r="R69" s="123">
        <f t="shared" si="17"/>
        <v>22.01394698492879</v>
      </c>
      <c r="S69" s="123">
        <f t="shared" si="18"/>
        <v>22.11894698492879</v>
      </c>
      <c r="T69" s="123">
        <f t="shared" si="19"/>
        <v>21.366446984928793</v>
      </c>
      <c r="U69" s="123">
        <f t="shared" si="20"/>
        <v>21.656446984928792</v>
      </c>
      <c r="V69" s="123">
        <f t="shared" si="21"/>
        <v>21.656446984928792</v>
      </c>
      <c r="W69" s="123">
        <f t="shared" si="22"/>
        <v>22.136446984928792</v>
      </c>
      <c r="X69" s="123">
        <f t="shared" si="23"/>
        <v>22.136446984928792</v>
      </c>
      <c r="Y69" s="123">
        <f t="shared" si="24"/>
        <v>21.97894698492879</v>
      </c>
      <c r="Z69" s="123">
        <f t="shared" si="25"/>
        <v>22.418946984928791</v>
      </c>
    </row>
    <row r="70" spans="1:26" x14ac:dyDescent="0.3">
      <c r="A70" s="102">
        <v>44682</v>
      </c>
      <c r="B70" s="147">
        <f t="shared" si="29"/>
        <v>18.845010601229312</v>
      </c>
      <c r="M70" s="122">
        <v>44774</v>
      </c>
      <c r="N70" s="122">
        <v>44805</v>
      </c>
      <c r="O70" s="123">
        <f t="shared" si="15"/>
        <v>21.370630578713655</v>
      </c>
      <c r="P70" s="123">
        <f t="shared" si="30"/>
        <v>21.695630578713654</v>
      </c>
      <c r="Q70" s="123">
        <f t="shared" si="16"/>
        <v>21.695630578713654</v>
      </c>
      <c r="R70" s="123">
        <f t="shared" si="17"/>
        <v>21.560630578713653</v>
      </c>
      <c r="S70" s="123">
        <f t="shared" si="18"/>
        <v>21.665630578713653</v>
      </c>
      <c r="T70" s="123">
        <f t="shared" si="19"/>
        <v>20.913130578713655</v>
      </c>
      <c r="U70" s="123">
        <f t="shared" si="20"/>
        <v>21.203130578713655</v>
      </c>
      <c r="V70" s="123">
        <f t="shared" si="21"/>
        <v>21.203130578713655</v>
      </c>
      <c r="W70" s="123">
        <f t="shared" si="22"/>
        <v>21.683130578713655</v>
      </c>
      <c r="X70" s="123">
        <f t="shared" si="23"/>
        <v>21.683130578713655</v>
      </c>
      <c r="Y70" s="123">
        <f t="shared" si="24"/>
        <v>21.525630578713653</v>
      </c>
      <c r="Z70" s="123">
        <f t="shared" si="25"/>
        <v>21.965630578713654</v>
      </c>
    </row>
    <row r="71" spans="1:26" x14ac:dyDescent="0.3">
      <c r="A71" s="102">
        <v>44713</v>
      </c>
      <c r="B71" s="147">
        <f t="shared" si="29"/>
        <v>19.686883927057426</v>
      </c>
      <c r="M71" s="122">
        <v>44805</v>
      </c>
      <c r="N71" s="122">
        <v>44835</v>
      </c>
      <c r="O71" s="123">
        <f t="shared" ref="O71:O134" si="31">B74</f>
        <v>18.780251114627152</v>
      </c>
      <c r="P71" s="123">
        <f t="shared" si="30"/>
        <v>19.105251114627151</v>
      </c>
      <c r="Q71" s="123">
        <f t="shared" ref="Q71:Q134" si="32">O71+$K$7</f>
        <v>19.105251114627151</v>
      </c>
      <c r="R71" s="123">
        <f t="shared" ref="R71:R134" si="33">O71+$K$8</f>
        <v>18.97025111462715</v>
      </c>
      <c r="S71" s="123">
        <f t="shared" ref="S71:S134" si="34">O71+$K$9</f>
        <v>19.07525111462715</v>
      </c>
      <c r="T71" s="123">
        <f t="shared" ref="T71:T134" si="35">O71+$K$10</f>
        <v>18.322751114627152</v>
      </c>
      <c r="U71" s="123">
        <f t="shared" ref="U71:U134" si="36">O71+$K$11</f>
        <v>18.612751114627152</v>
      </c>
      <c r="V71" s="123">
        <f t="shared" ref="V71:V134" si="37">O71+$K$12</f>
        <v>18.612751114627152</v>
      </c>
      <c r="W71" s="123">
        <f t="shared" ref="W71:W134" si="38">O71+$K$13</f>
        <v>19.092751114627152</v>
      </c>
      <c r="X71" s="123">
        <f t="shared" ref="X71:X134" si="39">O71+$K$14</f>
        <v>19.092751114627152</v>
      </c>
      <c r="Y71" s="123">
        <f t="shared" ref="Y71:Y134" si="40">P71+$K$15</f>
        <v>18.93525111462715</v>
      </c>
      <c r="Z71" s="123">
        <f t="shared" ref="Z71:Z134" si="41">Q71+$K$16</f>
        <v>19.375251114627151</v>
      </c>
    </row>
    <row r="72" spans="1:26" x14ac:dyDescent="0.3">
      <c r="A72" s="102">
        <v>44743</v>
      </c>
      <c r="B72" s="147">
        <f t="shared" si="29"/>
        <v>21.823946984928792</v>
      </c>
      <c r="M72" s="122">
        <v>44835</v>
      </c>
      <c r="N72" s="122">
        <v>44866</v>
      </c>
      <c r="O72" s="123">
        <f t="shared" si="31"/>
        <v>20.852554685896354</v>
      </c>
      <c r="P72" s="123">
        <f t="shared" si="30"/>
        <v>21.177554685896354</v>
      </c>
      <c r="Q72" s="123">
        <f t="shared" si="32"/>
        <v>21.177554685896354</v>
      </c>
      <c r="R72" s="123">
        <f t="shared" si="33"/>
        <v>21.042554685896352</v>
      </c>
      <c r="S72" s="123">
        <f t="shared" si="34"/>
        <v>21.147554685896353</v>
      </c>
      <c r="T72" s="123">
        <f t="shared" si="35"/>
        <v>20.395054685896355</v>
      </c>
      <c r="U72" s="123">
        <f t="shared" si="36"/>
        <v>20.685054685896354</v>
      </c>
      <c r="V72" s="123">
        <f t="shared" si="37"/>
        <v>20.685054685896354</v>
      </c>
      <c r="W72" s="123">
        <f t="shared" si="38"/>
        <v>21.165054685896354</v>
      </c>
      <c r="X72" s="123">
        <f t="shared" si="39"/>
        <v>21.165054685896354</v>
      </c>
      <c r="Y72" s="123">
        <f t="shared" si="40"/>
        <v>21.007554685896352</v>
      </c>
      <c r="Z72" s="123">
        <f t="shared" si="41"/>
        <v>21.447554685896353</v>
      </c>
    </row>
    <row r="73" spans="1:26" x14ac:dyDescent="0.3">
      <c r="A73" s="102">
        <v>44774</v>
      </c>
      <c r="B73" s="147">
        <f t="shared" si="29"/>
        <v>21.370630578713655</v>
      </c>
      <c r="M73" s="122">
        <v>44866</v>
      </c>
      <c r="N73" s="122">
        <v>44896</v>
      </c>
      <c r="O73" s="123">
        <f t="shared" si="31"/>
        <v>21.953465958133119</v>
      </c>
      <c r="P73" s="123">
        <f t="shared" si="30"/>
        <v>22.278465958133118</v>
      </c>
      <c r="Q73" s="123">
        <f t="shared" si="32"/>
        <v>22.278465958133118</v>
      </c>
      <c r="R73" s="123">
        <f t="shared" si="33"/>
        <v>22.143465958133117</v>
      </c>
      <c r="S73" s="123">
        <f t="shared" si="34"/>
        <v>22.248465958133117</v>
      </c>
      <c r="T73" s="123">
        <f t="shared" si="35"/>
        <v>21.495965958133119</v>
      </c>
      <c r="U73" s="123">
        <f t="shared" si="36"/>
        <v>21.785965958133119</v>
      </c>
      <c r="V73" s="123">
        <f t="shared" si="37"/>
        <v>21.785965958133119</v>
      </c>
      <c r="W73" s="123">
        <f t="shared" si="38"/>
        <v>22.265965958133119</v>
      </c>
      <c r="X73" s="123">
        <f t="shared" si="39"/>
        <v>22.265965958133119</v>
      </c>
      <c r="Y73" s="123">
        <f t="shared" si="40"/>
        <v>22.108465958133117</v>
      </c>
      <c r="Z73" s="123">
        <f t="shared" si="41"/>
        <v>22.548465958133118</v>
      </c>
    </row>
    <row r="74" spans="1:26" x14ac:dyDescent="0.3">
      <c r="A74" s="102">
        <v>44805</v>
      </c>
      <c r="B74" s="147">
        <f t="shared" si="29"/>
        <v>18.780251114627152</v>
      </c>
      <c r="M74" s="122">
        <v>44896</v>
      </c>
      <c r="N74" s="122">
        <v>44927</v>
      </c>
      <c r="O74" s="123">
        <f t="shared" si="31"/>
        <v>22.924858257165553</v>
      </c>
      <c r="P74" s="123">
        <f t="shared" si="30"/>
        <v>23.249858257165553</v>
      </c>
      <c r="Q74" s="123">
        <f t="shared" si="32"/>
        <v>23.249858257165553</v>
      </c>
      <c r="R74" s="123">
        <f t="shared" si="33"/>
        <v>23.114858257165551</v>
      </c>
      <c r="S74" s="123">
        <f t="shared" si="34"/>
        <v>23.219858257165551</v>
      </c>
      <c r="T74" s="123">
        <f t="shared" si="35"/>
        <v>22.467358257165554</v>
      </c>
      <c r="U74" s="123">
        <f t="shared" si="36"/>
        <v>22.757358257165553</v>
      </c>
      <c r="V74" s="123">
        <f t="shared" si="37"/>
        <v>22.757358257165553</v>
      </c>
      <c r="W74" s="123">
        <f t="shared" si="38"/>
        <v>23.237358257165553</v>
      </c>
      <c r="X74" s="123">
        <f t="shared" si="39"/>
        <v>23.237358257165553</v>
      </c>
      <c r="Y74" s="123">
        <f t="shared" si="40"/>
        <v>23.079858257165551</v>
      </c>
      <c r="Z74" s="123">
        <f t="shared" si="41"/>
        <v>23.519858257165552</v>
      </c>
    </row>
    <row r="75" spans="1:26" x14ac:dyDescent="0.3">
      <c r="A75" s="102">
        <v>44835</v>
      </c>
      <c r="B75" s="147">
        <f t="shared" si="29"/>
        <v>20.852554685896354</v>
      </c>
      <c r="M75" s="122">
        <v>44927</v>
      </c>
      <c r="N75" s="122">
        <v>44958</v>
      </c>
      <c r="O75" s="123">
        <f t="shared" si="31"/>
        <v>36.381993103357438</v>
      </c>
      <c r="P75" s="123">
        <f t="shared" si="30"/>
        <v>36.706993103357433</v>
      </c>
      <c r="Q75" s="123">
        <f t="shared" si="32"/>
        <v>36.706993103357433</v>
      </c>
      <c r="R75" s="123">
        <f t="shared" si="33"/>
        <v>36.571993103357435</v>
      </c>
      <c r="S75" s="123">
        <f t="shared" si="34"/>
        <v>36.676993103357439</v>
      </c>
      <c r="T75" s="123">
        <f t="shared" si="35"/>
        <v>35.924493103357435</v>
      </c>
      <c r="U75" s="123">
        <f t="shared" si="36"/>
        <v>36.214493103357441</v>
      </c>
      <c r="V75" s="123">
        <f t="shared" si="37"/>
        <v>36.214493103357441</v>
      </c>
      <c r="W75" s="123">
        <f t="shared" si="38"/>
        <v>36.694493103357438</v>
      </c>
      <c r="X75" s="123">
        <f t="shared" si="39"/>
        <v>36.694493103357438</v>
      </c>
      <c r="Y75" s="123">
        <f t="shared" si="40"/>
        <v>36.536993103357432</v>
      </c>
      <c r="Z75" s="123">
        <f t="shared" si="41"/>
        <v>36.976993103357437</v>
      </c>
    </row>
    <row r="76" spans="1:26" x14ac:dyDescent="0.3">
      <c r="A76" s="102">
        <v>44866</v>
      </c>
      <c r="B76" s="147">
        <f t="shared" si="29"/>
        <v>21.953465958133119</v>
      </c>
      <c r="M76" s="122">
        <v>44958</v>
      </c>
      <c r="N76" s="122">
        <v>44986</v>
      </c>
      <c r="O76" s="123">
        <f t="shared" si="31"/>
        <v>33.149566494930589</v>
      </c>
      <c r="P76" s="123">
        <f t="shared" si="30"/>
        <v>33.474566494930585</v>
      </c>
      <c r="Q76" s="123">
        <f t="shared" si="32"/>
        <v>33.474566494930585</v>
      </c>
      <c r="R76" s="123">
        <f t="shared" si="33"/>
        <v>33.339566494930587</v>
      </c>
      <c r="S76" s="123">
        <f t="shared" si="34"/>
        <v>33.444566494930591</v>
      </c>
      <c r="T76" s="123">
        <f t="shared" si="35"/>
        <v>32.692066494930586</v>
      </c>
      <c r="U76" s="123">
        <f t="shared" si="36"/>
        <v>32.982066494930592</v>
      </c>
      <c r="V76" s="123">
        <f t="shared" si="37"/>
        <v>32.982066494930592</v>
      </c>
      <c r="W76" s="123">
        <f t="shared" si="38"/>
        <v>33.462066494930589</v>
      </c>
      <c r="X76" s="123">
        <f t="shared" si="39"/>
        <v>33.462066494930589</v>
      </c>
      <c r="Y76" s="123">
        <f t="shared" si="40"/>
        <v>33.304566494930583</v>
      </c>
      <c r="Z76" s="123">
        <f t="shared" si="41"/>
        <v>33.744566494930588</v>
      </c>
    </row>
    <row r="77" spans="1:26" x14ac:dyDescent="0.3">
      <c r="A77" s="102">
        <v>44896</v>
      </c>
      <c r="B77" s="147">
        <f t="shared" si="29"/>
        <v>22.924858257165553</v>
      </c>
      <c r="M77" s="122">
        <v>44986</v>
      </c>
      <c r="N77" s="122">
        <v>45017</v>
      </c>
      <c r="O77" s="123">
        <f t="shared" si="31"/>
        <v>26.891038380742447</v>
      </c>
      <c r="P77" s="123">
        <f t="shared" si="30"/>
        <v>27.216038380742447</v>
      </c>
      <c r="Q77" s="123">
        <f t="shared" si="32"/>
        <v>27.216038380742447</v>
      </c>
      <c r="R77" s="123">
        <f t="shared" si="33"/>
        <v>27.081038380742445</v>
      </c>
      <c r="S77" s="123">
        <f t="shared" si="34"/>
        <v>27.186038380742445</v>
      </c>
      <c r="T77" s="123">
        <f t="shared" si="35"/>
        <v>26.433538380742448</v>
      </c>
      <c r="U77" s="123">
        <f t="shared" si="36"/>
        <v>26.723538380742447</v>
      </c>
      <c r="V77" s="123">
        <f t="shared" si="37"/>
        <v>26.723538380742447</v>
      </c>
      <c r="W77" s="123">
        <f t="shared" si="38"/>
        <v>27.203538380742447</v>
      </c>
      <c r="X77" s="123">
        <f t="shared" si="39"/>
        <v>27.203538380742447</v>
      </c>
      <c r="Y77" s="123">
        <f t="shared" si="40"/>
        <v>27.046038380742445</v>
      </c>
      <c r="Z77" s="123">
        <f t="shared" si="41"/>
        <v>27.486038380742446</v>
      </c>
    </row>
    <row r="78" spans="1:26" x14ac:dyDescent="0.3">
      <c r="A78" s="102">
        <v>44927</v>
      </c>
      <c r="B78" s="147">
        <f t="shared" ref="B78:B89" si="42">B66*(1+$E$6)</f>
        <v>36.381993103357438</v>
      </c>
      <c r="M78" s="122">
        <v>45017</v>
      </c>
      <c r="N78" s="122">
        <v>45047</v>
      </c>
      <c r="O78" s="123">
        <f t="shared" si="31"/>
        <v>25.377987627861799</v>
      </c>
      <c r="P78" s="123">
        <f t="shared" si="30"/>
        <v>25.702987627861798</v>
      </c>
      <c r="Q78" s="123">
        <f t="shared" si="32"/>
        <v>25.702987627861798</v>
      </c>
      <c r="R78" s="123">
        <f t="shared" si="33"/>
        <v>25.567987627861797</v>
      </c>
      <c r="S78" s="123">
        <f t="shared" si="34"/>
        <v>25.672987627861797</v>
      </c>
      <c r="T78" s="123">
        <f t="shared" si="35"/>
        <v>24.920487627861799</v>
      </c>
      <c r="U78" s="123">
        <f t="shared" si="36"/>
        <v>25.210487627861799</v>
      </c>
      <c r="V78" s="123">
        <f t="shared" si="37"/>
        <v>25.210487627861799</v>
      </c>
      <c r="W78" s="123">
        <f t="shared" si="38"/>
        <v>25.690487627861799</v>
      </c>
      <c r="X78" s="123">
        <f t="shared" si="39"/>
        <v>25.690487627861799</v>
      </c>
      <c r="Y78" s="123">
        <f t="shared" si="40"/>
        <v>25.532987627861797</v>
      </c>
      <c r="Z78" s="123">
        <f t="shared" si="41"/>
        <v>25.972987627861798</v>
      </c>
    </row>
    <row r="79" spans="1:26" x14ac:dyDescent="0.3">
      <c r="A79" s="102">
        <v>44958</v>
      </c>
      <c r="B79" s="147">
        <f t="shared" si="42"/>
        <v>33.149566494930589</v>
      </c>
      <c r="M79" s="122">
        <v>45047</v>
      </c>
      <c r="N79" s="122">
        <v>45078</v>
      </c>
      <c r="O79" s="123">
        <f t="shared" si="31"/>
        <v>20.013534958557674</v>
      </c>
      <c r="P79" s="123">
        <f t="shared" si="30"/>
        <v>20.338534958557673</v>
      </c>
      <c r="Q79" s="123">
        <f t="shared" si="32"/>
        <v>20.338534958557673</v>
      </c>
      <c r="R79" s="123">
        <f t="shared" si="33"/>
        <v>20.203534958557672</v>
      </c>
      <c r="S79" s="123">
        <f t="shared" si="34"/>
        <v>20.308534958557672</v>
      </c>
      <c r="T79" s="123">
        <f t="shared" si="35"/>
        <v>19.556034958557674</v>
      </c>
      <c r="U79" s="123">
        <f t="shared" si="36"/>
        <v>19.846034958557674</v>
      </c>
      <c r="V79" s="123">
        <f t="shared" si="37"/>
        <v>19.846034958557674</v>
      </c>
      <c r="W79" s="123">
        <f t="shared" si="38"/>
        <v>20.326034958557674</v>
      </c>
      <c r="X79" s="123">
        <f t="shared" si="39"/>
        <v>20.326034958557674</v>
      </c>
      <c r="Y79" s="123">
        <f t="shared" si="40"/>
        <v>20.168534958557672</v>
      </c>
      <c r="Z79" s="123">
        <f t="shared" si="41"/>
        <v>20.608534958557673</v>
      </c>
    </row>
    <row r="80" spans="1:26" x14ac:dyDescent="0.3">
      <c r="A80" s="102">
        <v>44986</v>
      </c>
      <c r="B80" s="147">
        <f t="shared" si="42"/>
        <v>26.891038380742447</v>
      </c>
      <c r="M80" s="122">
        <v>45078</v>
      </c>
      <c r="N80" s="122">
        <v>45108</v>
      </c>
      <c r="O80" s="123">
        <f t="shared" si="31"/>
        <v>20.907610403441698</v>
      </c>
      <c r="P80" s="123">
        <f t="shared" si="30"/>
        <v>21.232610403441697</v>
      </c>
      <c r="Q80" s="123">
        <f t="shared" si="32"/>
        <v>21.232610403441697</v>
      </c>
      <c r="R80" s="123">
        <f t="shared" si="33"/>
        <v>21.097610403441696</v>
      </c>
      <c r="S80" s="123">
        <f t="shared" si="34"/>
        <v>21.202610403441696</v>
      </c>
      <c r="T80" s="123">
        <f t="shared" si="35"/>
        <v>20.450110403441698</v>
      </c>
      <c r="U80" s="123">
        <f t="shared" si="36"/>
        <v>20.740110403441697</v>
      </c>
      <c r="V80" s="123">
        <f t="shared" si="37"/>
        <v>20.740110403441697</v>
      </c>
      <c r="W80" s="123">
        <f t="shared" si="38"/>
        <v>21.220110403441698</v>
      </c>
      <c r="X80" s="123">
        <f t="shared" si="39"/>
        <v>21.220110403441698</v>
      </c>
      <c r="Y80" s="123">
        <f t="shared" si="40"/>
        <v>21.062610403441695</v>
      </c>
      <c r="Z80" s="123">
        <f t="shared" si="41"/>
        <v>21.502610403441697</v>
      </c>
    </row>
    <row r="81" spans="1:26" x14ac:dyDescent="0.3">
      <c r="A81" s="102">
        <v>45017</v>
      </c>
      <c r="B81" s="147">
        <f t="shared" si="42"/>
        <v>25.377987627861799</v>
      </c>
      <c r="M81" s="122">
        <v>45108</v>
      </c>
      <c r="N81" s="122">
        <v>45139</v>
      </c>
      <c r="O81" s="123">
        <f t="shared" si="31"/>
        <v>23.177186532762672</v>
      </c>
      <c r="P81" s="123">
        <f t="shared" si="30"/>
        <v>23.502186532762671</v>
      </c>
      <c r="Q81" s="123">
        <f t="shared" si="32"/>
        <v>23.502186532762671</v>
      </c>
      <c r="R81" s="123">
        <f t="shared" si="33"/>
        <v>23.36718653276267</v>
      </c>
      <c r="S81" s="123">
        <f t="shared" si="34"/>
        <v>23.47218653276267</v>
      </c>
      <c r="T81" s="123">
        <f t="shared" si="35"/>
        <v>22.719686532762672</v>
      </c>
      <c r="U81" s="123">
        <f t="shared" si="36"/>
        <v>23.009686532762672</v>
      </c>
      <c r="V81" s="123">
        <f t="shared" si="37"/>
        <v>23.009686532762672</v>
      </c>
      <c r="W81" s="123">
        <f t="shared" si="38"/>
        <v>23.489686532762672</v>
      </c>
      <c r="X81" s="123">
        <f t="shared" si="39"/>
        <v>23.489686532762672</v>
      </c>
      <c r="Y81" s="123">
        <f t="shared" si="40"/>
        <v>23.33218653276267</v>
      </c>
      <c r="Z81" s="123">
        <f t="shared" si="41"/>
        <v>23.772186532762671</v>
      </c>
    </row>
    <row r="82" spans="1:26" x14ac:dyDescent="0.3">
      <c r="A82" s="102">
        <v>45047</v>
      </c>
      <c r="B82" s="147">
        <f t="shared" si="42"/>
        <v>20.013534958557674</v>
      </c>
      <c r="M82" s="122">
        <v>45139</v>
      </c>
      <c r="N82" s="122">
        <v>45170</v>
      </c>
      <c r="O82" s="123">
        <f t="shared" si="31"/>
        <v>22.695761293209738</v>
      </c>
      <c r="P82" s="123">
        <f t="shared" si="30"/>
        <v>23.020761293209738</v>
      </c>
      <c r="Q82" s="123">
        <f t="shared" si="32"/>
        <v>23.020761293209738</v>
      </c>
      <c r="R82" s="123">
        <f t="shared" si="33"/>
        <v>22.885761293209736</v>
      </c>
      <c r="S82" s="123">
        <f t="shared" si="34"/>
        <v>22.990761293209736</v>
      </c>
      <c r="T82" s="123">
        <f t="shared" si="35"/>
        <v>22.238261293209739</v>
      </c>
      <c r="U82" s="123">
        <f t="shared" si="36"/>
        <v>22.528261293209738</v>
      </c>
      <c r="V82" s="123">
        <f t="shared" si="37"/>
        <v>22.528261293209738</v>
      </c>
      <c r="W82" s="123">
        <f t="shared" si="38"/>
        <v>23.008261293209738</v>
      </c>
      <c r="X82" s="123">
        <f t="shared" si="39"/>
        <v>23.008261293209738</v>
      </c>
      <c r="Y82" s="123">
        <f t="shared" si="40"/>
        <v>22.850761293209736</v>
      </c>
      <c r="Z82" s="123">
        <f t="shared" si="41"/>
        <v>23.290761293209737</v>
      </c>
    </row>
    <row r="83" spans="1:26" x14ac:dyDescent="0.3">
      <c r="A83" s="102">
        <v>45078</v>
      </c>
      <c r="B83" s="147">
        <f t="shared" si="42"/>
        <v>20.907610403441698</v>
      </c>
      <c r="M83" s="122">
        <v>45170</v>
      </c>
      <c r="N83" s="122">
        <v>45200</v>
      </c>
      <c r="O83" s="123">
        <f t="shared" si="31"/>
        <v>19.94475992433583</v>
      </c>
      <c r="P83" s="123">
        <f t="shared" si="30"/>
        <v>20.26975992433583</v>
      </c>
      <c r="Q83" s="123">
        <f t="shared" si="32"/>
        <v>20.26975992433583</v>
      </c>
      <c r="R83" s="123">
        <f t="shared" si="33"/>
        <v>20.134759924335828</v>
      </c>
      <c r="S83" s="123">
        <f t="shared" si="34"/>
        <v>20.239759924335829</v>
      </c>
      <c r="T83" s="123">
        <f t="shared" si="35"/>
        <v>19.487259924335831</v>
      </c>
      <c r="U83" s="123">
        <f t="shared" si="36"/>
        <v>19.77725992433583</v>
      </c>
      <c r="V83" s="123">
        <f t="shared" si="37"/>
        <v>19.77725992433583</v>
      </c>
      <c r="W83" s="123">
        <f t="shared" si="38"/>
        <v>20.25725992433583</v>
      </c>
      <c r="X83" s="123">
        <f t="shared" si="39"/>
        <v>20.25725992433583</v>
      </c>
      <c r="Y83" s="123">
        <f t="shared" si="40"/>
        <v>20.099759924335828</v>
      </c>
      <c r="Z83" s="123">
        <f t="shared" si="41"/>
        <v>20.539759924335829</v>
      </c>
    </row>
    <row r="84" spans="1:26" x14ac:dyDescent="0.3">
      <c r="A84" s="102">
        <v>45108</v>
      </c>
      <c r="B84" s="147">
        <f t="shared" si="42"/>
        <v>23.177186532762672</v>
      </c>
      <c r="M84" s="122">
        <v>45200</v>
      </c>
      <c r="N84" s="122">
        <v>45231</v>
      </c>
      <c r="O84" s="123">
        <f t="shared" si="31"/>
        <v>22.145561019434957</v>
      </c>
      <c r="P84" s="123">
        <f t="shared" si="30"/>
        <v>22.470561019434957</v>
      </c>
      <c r="Q84" s="123">
        <f t="shared" si="32"/>
        <v>22.470561019434957</v>
      </c>
      <c r="R84" s="123">
        <f t="shared" si="33"/>
        <v>22.335561019434955</v>
      </c>
      <c r="S84" s="123">
        <f t="shared" si="34"/>
        <v>22.440561019434956</v>
      </c>
      <c r="T84" s="123">
        <f t="shared" si="35"/>
        <v>21.688061019434958</v>
      </c>
      <c r="U84" s="123">
        <f t="shared" si="36"/>
        <v>21.978061019434957</v>
      </c>
      <c r="V84" s="123">
        <f t="shared" si="37"/>
        <v>21.978061019434957</v>
      </c>
      <c r="W84" s="123">
        <f t="shared" si="38"/>
        <v>22.458061019434957</v>
      </c>
      <c r="X84" s="123">
        <f t="shared" si="39"/>
        <v>22.458061019434957</v>
      </c>
      <c r="Y84" s="123">
        <f t="shared" si="40"/>
        <v>22.300561019434955</v>
      </c>
      <c r="Z84" s="123">
        <f t="shared" si="41"/>
        <v>22.740561019434956</v>
      </c>
    </row>
    <row r="85" spans="1:26" x14ac:dyDescent="0.3">
      <c r="A85" s="102">
        <v>45139</v>
      </c>
      <c r="B85" s="147">
        <f t="shared" si="42"/>
        <v>22.695761293209738</v>
      </c>
      <c r="M85" s="122">
        <v>45231</v>
      </c>
      <c r="N85" s="122">
        <v>45261</v>
      </c>
      <c r="O85" s="123">
        <f t="shared" si="31"/>
        <v>23.314736601206366</v>
      </c>
      <c r="P85" s="123">
        <f t="shared" si="30"/>
        <v>23.639736601206366</v>
      </c>
      <c r="Q85" s="123">
        <f t="shared" si="32"/>
        <v>23.639736601206366</v>
      </c>
      <c r="R85" s="123">
        <f t="shared" si="33"/>
        <v>23.504736601206364</v>
      </c>
      <c r="S85" s="123">
        <f t="shared" si="34"/>
        <v>23.609736601206365</v>
      </c>
      <c r="T85" s="123">
        <f t="shared" si="35"/>
        <v>22.857236601206367</v>
      </c>
      <c r="U85" s="123">
        <f t="shared" si="36"/>
        <v>23.147236601206366</v>
      </c>
      <c r="V85" s="123">
        <f t="shared" si="37"/>
        <v>23.147236601206366</v>
      </c>
      <c r="W85" s="123">
        <f t="shared" si="38"/>
        <v>23.627236601206366</v>
      </c>
      <c r="X85" s="123">
        <f t="shared" si="39"/>
        <v>23.627236601206366</v>
      </c>
      <c r="Y85" s="123">
        <f t="shared" si="40"/>
        <v>23.469736601206364</v>
      </c>
      <c r="Z85" s="123">
        <f t="shared" si="41"/>
        <v>23.909736601206365</v>
      </c>
    </row>
    <row r="86" spans="1:26" x14ac:dyDescent="0.3">
      <c r="A86" s="102">
        <v>45170</v>
      </c>
      <c r="B86" s="147">
        <f t="shared" si="42"/>
        <v>19.94475992433583</v>
      </c>
      <c r="M86" s="122">
        <v>45261</v>
      </c>
      <c r="N86" s="122">
        <v>45292</v>
      </c>
      <c r="O86" s="123">
        <f t="shared" si="31"/>
        <v>24.346362114534077</v>
      </c>
      <c r="P86" s="123">
        <f t="shared" si="30"/>
        <v>24.671362114534077</v>
      </c>
      <c r="Q86" s="123">
        <f t="shared" si="32"/>
        <v>24.671362114534077</v>
      </c>
      <c r="R86" s="123">
        <f t="shared" si="33"/>
        <v>24.536362114534075</v>
      </c>
      <c r="S86" s="123">
        <f t="shared" si="34"/>
        <v>24.641362114534076</v>
      </c>
      <c r="T86" s="123">
        <f t="shared" si="35"/>
        <v>23.888862114534078</v>
      </c>
      <c r="U86" s="123">
        <f t="shared" si="36"/>
        <v>24.178862114534077</v>
      </c>
      <c r="V86" s="123">
        <f t="shared" si="37"/>
        <v>24.178862114534077</v>
      </c>
      <c r="W86" s="123">
        <f t="shared" si="38"/>
        <v>24.658862114534077</v>
      </c>
      <c r="X86" s="123">
        <f t="shared" si="39"/>
        <v>24.658862114534077</v>
      </c>
      <c r="Y86" s="123">
        <f t="shared" si="40"/>
        <v>24.501362114534075</v>
      </c>
      <c r="Z86" s="123">
        <f t="shared" si="41"/>
        <v>24.941362114534076</v>
      </c>
    </row>
    <row r="87" spans="1:26" x14ac:dyDescent="0.3">
      <c r="A87" s="102">
        <v>45200</v>
      </c>
      <c r="B87" s="147">
        <f t="shared" si="42"/>
        <v>22.145561019434957</v>
      </c>
      <c r="M87" s="122">
        <v>45292</v>
      </c>
      <c r="N87" s="122">
        <v>45323</v>
      </c>
      <c r="O87" s="123">
        <f t="shared" si="31"/>
        <v>38.054926554241376</v>
      </c>
      <c r="P87" s="123">
        <f t="shared" si="30"/>
        <v>38.379926554241372</v>
      </c>
      <c r="Q87" s="123">
        <f t="shared" si="32"/>
        <v>38.379926554241372</v>
      </c>
      <c r="R87" s="123">
        <f t="shared" si="33"/>
        <v>38.244926554241374</v>
      </c>
      <c r="S87" s="123">
        <f t="shared" si="34"/>
        <v>38.349926554241378</v>
      </c>
      <c r="T87" s="123">
        <f t="shared" si="35"/>
        <v>37.597426554241373</v>
      </c>
      <c r="U87" s="123">
        <f t="shared" si="36"/>
        <v>37.88742655424138</v>
      </c>
      <c r="V87" s="123">
        <f t="shared" si="37"/>
        <v>37.88742655424138</v>
      </c>
      <c r="W87" s="123">
        <f t="shared" si="38"/>
        <v>38.367426554241376</v>
      </c>
      <c r="X87" s="123">
        <f t="shared" si="39"/>
        <v>38.367426554241376</v>
      </c>
      <c r="Y87" s="123">
        <f t="shared" si="40"/>
        <v>38.20992655424137</v>
      </c>
      <c r="Z87" s="123">
        <f t="shared" si="41"/>
        <v>38.649926554241375</v>
      </c>
    </row>
    <row r="88" spans="1:26" x14ac:dyDescent="0.3">
      <c r="A88" s="102">
        <v>45231</v>
      </c>
      <c r="B88" s="147">
        <f t="shared" si="42"/>
        <v>23.314736601206366</v>
      </c>
      <c r="M88" s="122">
        <v>45323</v>
      </c>
      <c r="N88" s="122">
        <v>45352</v>
      </c>
      <c r="O88" s="123">
        <f t="shared" si="31"/>
        <v>34.673865026737886</v>
      </c>
      <c r="P88" s="123">
        <f t="shared" si="30"/>
        <v>34.998865026737882</v>
      </c>
      <c r="Q88" s="123">
        <f t="shared" si="32"/>
        <v>34.998865026737882</v>
      </c>
      <c r="R88" s="123">
        <f t="shared" si="33"/>
        <v>34.863865026737884</v>
      </c>
      <c r="S88" s="123">
        <f t="shared" si="34"/>
        <v>34.968865026737888</v>
      </c>
      <c r="T88" s="123">
        <f t="shared" si="35"/>
        <v>34.216365026737883</v>
      </c>
      <c r="U88" s="123">
        <f t="shared" si="36"/>
        <v>34.506365026737889</v>
      </c>
      <c r="V88" s="123">
        <f t="shared" si="37"/>
        <v>34.506365026737889</v>
      </c>
      <c r="W88" s="123">
        <f t="shared" si="38"/>
        <v>34.986365026737886</v>
      </c>
      <c r="X88" s="123">
        <f t="shared" si="39"/>
        <v>34.986365026737886</v>
      </c>
      <c r="Y88" s="123">
        <f t="shared" si="40"/>
        <v>34.82886502673788</v>
      </c>
      <c r="Z88" s="123">
        <f t="shared" si="41"/>
        <v>35.268865026737885</v>
      </c>
    </row>
    <row r="89" spans="1:26" x14ac:dyDescent="0.3">
      <c r="A89" s="102">
        <v>45261</v>
      </c>
      <c r="B89" s="147">
        <f t="shared" si="42"/>
        <v>24.346362114534077</v>
      </c>
      <c r="M89" s="122">
        <v>45352</v>
      </c>
      <c r="N89" s="122">
        <v>45383</v>
      </c>
      <c r="O89" s="123">
        <f t="shared" si="31"/>
        <v>28.127554409656664</v>
      </c>
      <c r="P89" s="123">
        <f t="shared" si="30"/>
        <v>28.452554409656663</v>
      </c>
      <c r="Q89" s="123">
        <f t="shared" si="32"/>
        <v>28.452554409656663</v>
      </c>
      <c r="R89" s="123">
        <f t="shared" si="33"/>
        <v>28.317554409656662</v>
      </c>
      <c r="S89" s="123">
        <f t="shared" si="34"/>
        <v>28.422554409656662</v>
      </c>
      <c r="T89" s="123">
        <f t="shared" si="35"/>
        <v>27.670054409656665</v>
      </c>
      <c r="U89" s="123">
        <f t="shared" si="36"/>
        <v>27.960054409656664</v>
      </c>
      <c r="V89" s="123">
        <f t="shared" si="37"/>
        <v>27.960054409656664</v>
      </c>
      <c r="W89" s="123">
        <f t="shared" si="38"/>
        <v>28.440054409656664</v>
      </c>
      <c r="X89" s="123">
        <f t="shared" si="39"/>
        <v>28.440054409656664</v>
      </c>
      <c r="Y89" s="123">
        <f t="shared" si="40"/>
        <v>28.282554409656662</v>
      </c>
      <c r="Z89" s="123">
        <f t="shared" si="41"/>
        <v>28.722554409656663</v>
      </c>
    </row>
    <row r="90" spans="1:26" x14ac:dyDescent="0.3">
      <c r="A90" s="102">
        <v>45292</v>
      </c>
      <c r="B90" s="147">
        <f t="shared" ref="B90:B101" si="43">B78*(1+$E$7)</f>
        <v>38.054926554241376</v>
      </c>
      <c r="M90" s="122">
        <v>45383</v>
      </c>
      <c r="N90" s="122">
        <v>45413</v>
      </c>
      <c r="O90" s="123">
        <f t="shared" si="31"/>
        <v>26.5449298648678</v>
      </c>
      <c r="P90" s="123">
        <f t="shared" si="30"/>
        <v>26.8699298648678</v>
      </c>
      <c r="Q90" s="123">
        <f t="shared" si="32"/>
        <v>26.8699298648678</v>
      </c>
      <c r="R90" s="123">
        <f t="shared" si="33"/>
        <v>26.734929864867798</v>
      </c>
      <c r="S90" s="123">
        <f t="shared" si="34"/>
        <v>26.839929864867798</v>
      </c>
      <c r="T90" s="123">
        <f t="shared" si="35"/>
        <v>26.087429864867801</v>
      </c>
      <c r="U90" s="123">
        <f t="shared" si="36"/>
        <v>26.3774298648678</v>
      </c>
      <c r="V90" s="123">
        <f t="shared" si="37"/>
        <v>26.3774298648678</v>
      </c>
      <c r="W90" s="123">
        <f t="shared" si="38"/>
        <v>26.8574298648678</v>
      </c>
      <c r="X90" s="123">
        <f t="shared" si="39"/>
        <v>26.8574298648678</v>
      </c>
      <c r="Y90" s="123">
        <f t="shared" si="40"/>
        <v>26.699929864867798</v>
      </c>
      <c r="Z90" s="123">
        <f t="shared" si="41"/>
        <v>27.139929864867799</v>
      </c>
    </row>
    <row r="91" spans="1:26" x14ac:dyDescent="0.3">
      <c r="A91" s="102">
        <v>45323</v>
      </c>
      <c r="B91" s="147">
        <f t="shared" si="43"/>
        <v>34.673865026737886</v>
      </c>
      <c r="M91" s="122">
        <v>45413</v>
      </c>
      <c r="N91" s="122">
        <v>45444</v>
      </c>
      <c r="O91" s="123">
        <f t="shared" si="31"/>
        <v>20.933806478798179</v>
      </c>
      <c r="P91" s="123">
        <f t="shared" si="30"/>
        <v>21.258806478798178</v>
      </c>
      <c r="Q91" s="123">
        <f t="shared" si="32"/>
        <v>21.258806478798178</v>
      </c>
      <c r="R91" s="123">
        <f t="shared" si="33"/>
        <v>21.123806478798176</v>
      </c>
      <c r="S91" s="123">
        <f t="shared" si="34"/>
        <v>21.228806478798177</v>
      </c>
      <c r="T91" s="123">
        <f t="shared" si="35"/>
        <v>20.476306478798179</v>
      </c>
      <c r="U91" s="123">
        <f t="shared" si="36"/>
        <v>20.766306478798178</v>
      </c>
      <c r="V91" s="123">
        <f t="shared" si="37"/>
        <v>20.766306478798178</v>
      </c>
      <c r="W91" s="123">
        <f t="shared" si="38"/>
        <v>21.246306478798179</v>
      </c>
      <c r="X91" s="123">
        <f t="shared" si="39"/>
        <v>21.246306478798179</v>
      </c>
      <c r="Y91" s="123">
        <f t="shared" si="40"/>
        <v>21.088806478798176</v>
      </c>
      <c r="Z91" s="123">
        <f t="shared" si="41"/>
        <v>21.528806478798177</v>
      </c>
    </row>
    <row r="92" spans="1:26" x14ac:dyDescent="0.3">
      <c r="A92" s="102">
        <v>45352</v>
      </c>
      <c r="B92" s="147">
        <f t="shared" si="43"/>
        <v>28.127554409656664</v>
      </c>
      <c r="M92" s="122">
        <v>45444</v>
      </c>
      <c r="N92" s="122">
        <v>45474</v>
      </c>
      <c r="O92" s="123">
        <f t="shared" si="31"/>
        <v>21.868993709809786</v>
      </c>
      <c r="P92" s="123">
        <f t="shared" si="30"/>
        <v>22.193993709809785</v>
      </c>
      <c r="Q92" s="123">
        <f t="shared" si="32"/>
        <v>22.193993709809785</v>
      </c>
      <c r="R92" s="123">
        <f t="shared" si="33"/>
        <v>22.058993709809783</v>
      </c>
      <c r="S92" s="123">
        <f t="shared" si="34"/>
        <v>22.163993709809784</v>
      </c>
      <c r="T92" s="123">
        <f t="shared" si="35"/>
        <v>21.411493709809786</v>
      </c>
      <c r="U92" s="123">
        <f t="shared" si="36"/>
        <v>21.701493709809785</v>
      </c>
      <c r="V92" s="123">
        <f t="shared" si="37"/>
        <v>21.701493709809785</v>
      </c>
      <c r="W92" s="123">
        <f t="shared" si="38"/>
        <v>22.181493709809786</v>
      </c>
      <c r="X92" s="123">
        <f t="shared" si="39"/>
        <v>22.181493709809786</v>
      </c>
      <c r="Y92" s="123">
        <f t="shared" si="40"/>
        <v>22.023993709809783</v>
      </c>
      <c r="Z92" s="123">
        <f t="shared" si="41"/>
        <v>22.463993709809785</v>
      </c>
    </row>
    <row r="93" spans="1:26" x14ac:dyDescent="0.3">
      <c r="A93" s="102">
        <v>45383</v>
      </c>
      <c r="B93" s="147">
        <f t="shared" si="43"/>
        <v>26.5449298648678</v>
      </c>
      <c r="M93" s="122">
        <v>45474</v>
      </c>
      <c r="N93" s="122">
        <v>45505</v>
      </c>
      <c r="O93" s="123">
        <f t="shared" si="31"/>
        <v>24.242930526993085</v>
      </c>
      <c r="P93" s="123">
        <f t="shared" si="30"/>
        <v>24.567930526993084</v>
      </c>
      <c r="Q93" s="123">
        <f t="shared" si="32"/>
        <v>24.567930526993084</v>
      </c>
      <c r="R93" s="123">
        <f t="shared" si="33"/>
        <v>24.432930526993083</v>
      </c>
      <c r="S93" s="123">
        <f t="shared" si="34"/>
        <v>24.537930526993083</v>
      </c>
      <c r="T93" s="123">
        <f t="shared" si="35"/>
        <v>23.785430526993085</v>
      </c>
      <c r="U93" s="123">
        <f t="shared" si="36"/>
        <v>24.075430526993085</v>
      </c>
      <c r="V93" s="123">
        <f t="shared" si="37"/>
        <v>24.075430526993085</v>
      </c>
      <c r="W93" s="123">
        <f t="shared" si="38"/>
        <v>24.555430526993085</v>
      </c>
      <c r="X93" s="123">
        <f t="shared" si="39"/>
        <v>24.555430526993085</v>
      </c>
      <c r="Y93" s="123">
        <f t="shared" si="40"/>
        <v>24.397930526993083</v>
      </c>
      <c r="Z93" s="123">
        <f t="shared" si="41"/>
        <v>24.837930526993084</v>
      </c>
    </row>
    <row r="94" spans="1:26" x14ac:dyDescent="0.3">
      <c r="A94" s="102">
        <v>45413</v>
      </c>
      <c r="B94" s="147">
        <f t="shared" si="43"/>
        <v>20.933806478798179</v>
      </c>
      <c r="M94" s="122">
        <v>45505</v>
      </c>
      <c r="N94" s="122">
        <v>45536</v>
      </c>
      <c r="O94" s="123">
        <f t="shared" si="31"/>
        <v>23.739368171832989</v>
      </c>
      <c r="P94" s="123">
        <f t="shared" si="30"/>
        <v>24.064368171832989</v>
      </c>
      <c r="Q94" s="123">
        <f t="shared" si="32"/>
        <v>24.064368171832989</v>
      </c>
      <c r="R94" s="123">
        <f t="shared" si="33"/>
        <v>23.929368171832987</v>
      </c>
      <c r="S94" s="123">
        <f t="shared" si="34"/>
        <v>24.034368171832988</v>
      </c>
      <c r="T94" s="123">
        <f t="shared" si="35"/>
        <v>23.28186817183299</v>
      </c>
      <c r="U94" s="123">
        <f t="shared" si="36"/>
        <v>23.571868171832989</v>
      </c>
      <c r="V94" s="123">
        <f t="shared" si="37"/>
        <v>23.571868171832989</v>
      </c>
      <c r="W94" s="123">
        <f t="shared" si="38"/>
        <v>24.051868171832989</v>
      </c>
      <c r="X94" s="123">
        <f t="shared" si="39"/>
        <v>24.051868171832989</v>
      </c>
      <c r="Y94" s="123">
        <f t="shared" si="40"/>
        <v>23.894368171832987</v>
      </c>
      <c r="Z94" s="123">
        <f t="shared" si="41"/>
        <v>24.334368171832988</v>
      </c>
    </row>
    <row r="95" spans="1:26" x14ac:dyDescent="0.3">
      <c r="A95" s="102">
        <v>45444</v>
      </c>
      <c r="B95" s="147">
        <f t="shared" si="43"/>
        <v>21.868993709809786</v>
      </c>
      <c r="M95" s="122">
        <v>45536</v>
      </c>
      <c r="N95" s="122">
        <v>45566</v>
      </c>
      <c r="O95" s="123">
        <f t="shared" si="31"/>
        <v>20.861868999489598</v>
      </c>
      <c r="P95" s="123">
        <f t="shared" si="30"/>
        <v>21.186868999489597</v>
      </c>
      <c r="Q95" s="123">
        <f t="shared" si="32"/>
        <v>21.186868999489597</v>
      </c>
      <c r="R95" s="123">
        <f t="shared" si="33"/>
        <v>21.051868999489596</v>
      </c>
      <c r="S95" s="123">
        <f t="shared" si="34"/>
        <v>21.156868999489596</v>
      </c>
      <c r="T95" s="123">
        <f t="shared" si="35"/>
        <v>20.404368999489598</v>
      </c>
      <c r="U95" s="123">
        <f t="shared" si="36"/>
        <v>20.694368999489598</v>
      </c>
      <c r="V95" s="123">
        <f t="shared" si="37"/>
        <v>20.694368999489598</v>
      </c>
      <c r="W95" s="123">
        <f t="shared" si="38"/>
        <v>21.174368999489598</v>
      </c>
      <c r="X95" s="123">
        <f t="shared" si="39"/>
        <v>21.174368999489598</v>
      </c>
      <c r="Y95" s="123">
        <f t="shared" si="40"/>
        <v>21.016868999489596</v>
      </c>
      <c r="Z95" s="123">
        <f t="shared" si="41"/>
        <v>21.456868999489597</v>
      </c>
    </row>
    <row r="96" spans="1:26" x14ac:dyDescent="0.3">
      <c r="A96" s="102">
        <v>45474</v>
      </c>
      <c r="B96" s="147">
        <f t="shared" si="43"/>
        <v>24.242930526993085</v>
      </c>
      <c r="M96" s="122">
        <v>45566</v>
      </c>
      <c r="N96" s="122">
        <v>45597</v>
      </c>
      <c r="O96" s="123">
        <f t="shared" si="31"/>
        <v>23.163868337364313</v>
      </c>
      <c r="P96" s="123">
        <f t="shared" si="30"/>
        <v>23.488868337364313</v>
      </c>
      <c r="Q96" s="123">
        <f t="shared" si="32"/>
        <v>23.488868337364313</v>
      </c>
      <c r="R96" s="123">
        <f t="shared" si="33"/>
        <v>23.353868337364311</v>
      </c>
      <c r="S96" s="123">
        <f t="shared" si="34"/>
        <v>23.458868337364311</v>
      </c>
      <c r="T96" s="123">
        <f t="shared" si="35"/>
        <v>22.706368337364314</v>
      </c>
      <c r="U96" s="123">
        <f t="shared" si="36"/>
        <v>22.996368337364313</v>
      </c>
      <c r="V96" s="123">
        <f t="shared" si="37"/>
        <v>22.996368337364313</v>
      </c>
      <c r="W96" s="123">
        <f t="shared" si="38"/>
        <v>23.476368337364313</v>
      </c>
      <c r="X96" s="123">
        <f t="shared" si="39"/>
        <v>23.476368337364313</v>
      </c>
      <c r="Y96" s="123">
        <f t="shared" si="40"/>
        <v>23.318868337364311</v>
      </c>
      <c r="Z96" s="123">
        <f t="shared" si="41"/>
        <v>23.758868337364312</v>
      </c>
    </row>
    <row r="97" spans="1:26" x14ac:dyDescent="0.3">
      <c r="A97" s="102">
        <v>45505</v>
      </c>
      <c r="B97" s="147">
        <f t="shared" si="43"/>
        <v>23.739368171832989</v>
      </c>
      <c r="M97" s="122">
        <v>45597</v>
      </c>
      <c r="N97" s="122">
        <v>45627</v>
      </c>
      <c r="O97" s="123">
        <f t="shared" si="31"/>
        <v>24.386805485610253</v>
      </c>
      <c r="P97" s="123">
        <f t="shared" si="30"/>
        <v>24.711805485610252</v>
      </c>
      <c r="Q97" s="123">
        <f t="shared" si="32"/>
        <v>24.711805485610252</v>
      </c>
      <c r="R97" s="123">
        <f t="shared" si="33"/>
        <v>24.576805485610251</v>
      </c>
      <c r="S97" s="123">
        <f t="shared" si="34"/>
        <v>24.681805485610251</v>
      </c>
      <c r="T97" s="123">
        <f t="shared" si="35"/>
        <v>23.929305485610254</v>
      </c>
      <c r="U97" s="123">
        <f t="shared" si="36"/>
        <v>24.219305485610253</v>
      </c>
      <c r="V97" s="123">
        <f t="shared" si="37"/>
        <v>24.219305485610253</v>
      </c>
      <c r="W97" s="123">
        <f t="shared" si="38"/>
        <v>24.699305485610253</v>
      </c>
      <c r="X97" s="123">
        <f t="shared" si="39"/>
        <v>24.699305485610253</v>
      </c>
      <c r="Y97" s="123">
        <f t="shared" si="40"/>
        <v>24.541805485610251</v>
      </c>
      <c r="Z97" s="123">
        <f t="shared" si="41"/>
        <v>24.981805485610252</v>
      </c>
    </row>
    <row r="98" spans="1:26" x14ac:dyDescent="0.3">
      <c r="A98" s="102">
        <v>45536</v>
      </c>
      <c r="B98" s="147">
        <f t="shared" si="43"/>
        <v>20.861868999489598</v>
      </c>
      <c r="M98" s="122">
        <v>45627</v>
      </c>
      <c r="N98" s="122">
        <v>45658</v>
      </c>
      <c r="O98" s="123">
        <f t="shared" si="31"/>
        <v>25.465867675239021</v>
      </c>
      <c r="P98" s="123">
        <f t="shared" si="30"/>
        <v>25.790867675239021</v>
      </c>
      <c r="Q98" s="123">
        <f t="shared" si="32"/>
        <v>25.790867675239021</v>
      </c>
      <c r="R98" s="123">
        <f t="shared" si="33"/>
        <v>25.655867675239019</v>
      </c>
      <c r="S98" s="123">
        <f t="shared" si="34"/>
        <v>25.76086767523902</v>
      </c>
      <c r="T98" s="123">
        <f t="shared" si="35"/>
        <v>25.008367675239022</v>
      </c>
      <c r="U98" s="123">
        <f t="shared" si="36"/>
        <v>25.298367675239021</v>
      </c>
      <c r="V98" s="123">
        <f t="shared" si="37"/>
        <v>25.298367675239021</v>
      </c>
      <c r="W98" s="123">
        <f t="shared" si="38"/>
        <v>25.778367675239021</v>
      </c>
      <c r="X98" s="123">
        <f t="shared" si="39"/>
        <v>25.778367675239021</v>
      </c>
      <c r="Y98" s="123">
        <f t="shared" si="40"/>
        <v>25.620867675239019</v>
      </c>
      <c r="Z98" s="123">
        <f t="shared" si="41"/>
        <v>26.06086767523902</v>
      </c>
    </row>
    <row r="99" spans="1:26" x14ac:dyDescent="0.3">
      <c r="A99" s="102">
        <v>45566</v>
      </c>
      <c r="B99" s="147">
        <f t="shared" si="43"/>
        <v>23.163868337364313</v>
      </c>
      <c r="M99" s="122">
        <v>45658</v>
      </c>
      <c r="N99" s="122">
        <v>45689</v>
      </c>
      <c r="O99" s="123">
        <f t="shared" si="31"/>
        <v>39.880476759954952</v>
      </c>
      <c r="P99" s="123">
        <f t="shared" si="30"/>
        <v>40.205476759954948</v>
      </c>
      <c r="Q99" s="123">
        <f t="shared" si="32"/>
        <v>40.205476759954948</v>
      </c>
      <c r="R99" s="123">
        <f t="shared" si="33"/>
        <v>40.07047675995495</v>
      </c>
      <c r="S99" s="123">
        <f t="shared" si="34"/>
        <v>40.175476759954954</v>
      </c>
      <c r="T99" s="123">
        <f t="shared" si="35"/>
        <v>39.422976759954949</v>
      </c>
      <c r="U99" s="123">
        <f t="shared" si="36"/>
        <v>39.712976759954955</v>
      </c>
      <c r="V99" s="123">
        <f t="shared" si="37"/>
        <v>39.712976759954955</v>
      </c>
      <c r="W99" s="123">
        <f t="shared" si="38"/>
        <v>40.192976759954952</v>
      </c>
      <c r="X99" s="123">
        <f t="shared" si="39"/>
        <v>40.192976759954952</v>
      </c>
      <c r="Y99" s="123">
        <f t="shared" si="40"/>
        <v>40.035476759954946</v>
      </c>
      <c r="Z99" s="123">
        <f t="shared" si="41"/>
        <v>40.475476759954951</v>
      </c>
    </row>
    <row r="100" spans="1:26" x14ac:dyDescent="0.3">
      <c r="A100" s="102">
        <v>45597</v>
      </c>
      <c r="B100" s="147">
        <f t="shared" si="43"/>
        <v>24.386805485610253</v>
      </c>
      <c r="M100" s="122">
        <v>45689</v>
      </c>
      <c r="N100" s="122">
        <v>45717</v>
      </c>
      <c r="O100" s="123">
        <f t="shared" si="31"/>
        <v>36.337220790734001</v>
      </c>
      <c r="P100" s="123">
        <f t="shared" si="30"/>
        <v>36.662220790733997</v>
      </c>
      <c r="Q100" s="123">
        <f t="shared" si="32"/>
        <v>36.662220790733997</v>
      </c>
      <c r="R100" s="123">
        <f t="shared" si="33"/>
        <v>36.527220790733999</v>
      </c>
      <c r="S100" s="123">
        <f t="shared" si="34"/>
        <v>36.632220790734003</v>
      </c>
      <c r="T100" s="123">
        <f t="shared" si="35"/>
        <v>35.879720790733998</v>
      </c>
      <c r="U100" s="123">
        <f t="shared" si="36"/>
        <v>36.169720790734004</v>
      </c>
      <c r="V100" s="123">
        <f t="shared" si="37"/>
        <v>36.169720790734004</v>
      </c>
      <c r="W100" s="123">
        <f t="shared" si="38"/>
        <v>36.649720790734001</v>
      </c>
      <c r="X100" s="123">
        <f t="shared" si="39"/>
        <v>36.649720790734001</v>
      </c>
      <c r="Y100" s="123">
        <f t="shared" si="40"/>
        <v>36.492220790733995</v>
      </c>
      <c r="Z100" s="123">
        <f t="shared" si="41"/>
        <v>36.932220790734</v>
      </c>
    </row>
    <row r="101" spans="1:26" x14ac:dyDescent="0.3">
      <c r="A101" s="102">
        <v>45627</v>
      </c>
      <c r="B101" s="147">
        <f t="shared" si="43"/>
        <v>25.465867675239021</v>
      </c>
      <c r="M101" s="122">
        <v>45717</v>
      </c>
      <c r="N101" s="122">
        <v>45748</v>
      </c>
      <c r="O101" s="123">
        <f t="shared" si="31"/>
        <v>29.476874126923221</v>
      </c>
      <c r="P101" s="123">
        <f t="shared" si="30"/>
        <v>29.80187412692322</v>
      </c>
      <c r="Q101" s="123">
        <f t="shared" si="32"/>
        <v>29.80187412692322</v>
      </c>
      <c r="R101" s="123">
        <f t="shared" si="33"/>
        <v>29.666874126923219</v>
      </c>
      <c r="S101" s="123">
        <f t="shared" si="34"/>
        <v>29.771874126923219</v>
      </c>
      <c r="T101" s="123">
        <f t="shared" si="35"/>
        <v>29.019374126923221</v>
      </c>
      <c r="U101" s="123">
        <f t="shared" si="36"/>
        <v>29.30937412692322</v>
      </c>
      <c r="V101" s="123">
        <f t="shared" si="37"/>
        <v>29.30937412692322</v>
      </c>
      <c r="W101" s="123">
        <f t="shared" si="38"/>
        <v>29.789374126923221</v>
      </c>
      <c r="X101" s="123">
        <f t="shared" si="39"/>
        <v>29.789374126923221</v>
      </c>
      <c r="Y101" s="123">
        <f t="shared" si="40"/>
        <v>29.631874126923218</v>
      </c>
      <c r="Z101" s="123">
        <f t="shared" si="41"/>
        <v>30.07187412692322</v>
      </c>
    </row>
    <row r="102" spans="1:26" x14ac:dyDescent="0.3">
      <c r="A102" s="102">
        <v>45658</v>
      </c>
      <c r="B102" s="147">
        <f t="shared" ref="B102:B113" si="44">B90*(1+$E$8)</f>
        <v>39.880476759954952</v>
      </c>
      <c r="M102" s="122">
        <v>45748</v>
      </c>
      <c r="N102" s="122">
        <v>45778</v>
      </c>
      <c r="O102" s="123">
        <f t="shared" si="31"/>
        <v>27.81832877962831</v>
      </c>
      <c r="P102" s="123">
        <f t="shared" si="30"/>
        <v>28.143328779628309</v>
      </c>
      <c r="Q102" s="123">
        <f t="shared" si="32"/>
        <v>28.143328779628309</v>
      </c>
      <c r="R102" s="123">
        <f t="shared" si="33"/>
        <v>28.008328779628307</v>
      </c>
      <c r="S102" s="123">
        <f t="shared" si="34"/>
        <v>28.113328779628308</v>
      </c>
      <c r="T102" s="123">
        <f t="shared" si="35"/>
        <v>27.36082877962831</v>
      </c>
      <c r="U102" s="123">
        <f t="shared" si="36"/>
        <v>27.650828779628309</v>
      </c>
      <c r="V102" s="123">
        <f t="shared" si="37"/>
        <v>27.650828779628309</v>
      </c>
      <c r="W102" s="123">
        <f t="shared" si="38"/>
        <v>28.13082877962831</v>
      </c>
      <c r="X102" s="123">
        <f t="shared" si="39"/>
        <v>28.13082877962831</v>
      </c>
      <c r="Y102" s="123">
        <f t="shared" si="40"/>
        <v>27.973328779628307</v>
      </c>
      <c r="Z102" s="123">
        <f t="shared" si="41"/>
        <v>28.413328779628308</v>
      </c>
    </row>
    <row r="103" spans="1:26" x14ac:dyDescent="0.3">
      <c r="A103" s="102">
        <v>45689</v>
      </c>
      <c r="B103" s="147">
        <f t="shared" si="44"/>
        <v>36.337220790734001</v>
      </c>
      <c r="M103" s="122">
        <v>45778</v>
      </c>
      <c r="N103" s="122">
        <v>45809</v>
      </c>
      <c r="O103" s="123">
        <f t="shared" si="31"/>
        <v>21.938031639219069</v>
      </c>
      <c r="P103" s="123">
        <f t="shared" si="30"/>
        <v>22.263031639219069</v>
      </c>
      <c r="Q103" s="123">
        <f t="shared" si="32"/>
        <v>22.263031639219069</v>
      </c>
      <c r="R103" s="123">
        <f t="shared" si="33"/>
        <v>22.128031639219067</v>
      </c>
      <c r="S103" s="123">
        <f t="shared" si="34"/>
        <v>22.233031639219067</v>
      </c>
      <c r="T103" s="123">
        <f t="shared" si="35"/>
        <v>21.48053163921907</v>
      </c>
      <c r="U103" s="123">
        <f t="shared" si="36"/>
        <v>21.770531639219069</v>
      </c>
      <c r="V103" s="123">
        <f t="shared" si="37"/>
        <v>21.770531639219069</v>
      </c>
      <c r="W103" s="123">
        <f t="shared" si="38"/>
        <v>22.250531639219069</v>
      </c>
      <c r="X103" s="123">
        <f t="shared" si="39"/>
        <v>22.250531639219069</v>
      </c>
      <c r="Y103" s="123">
        <f t="shared" si="40"/>
        <v>22.093031639219067</v>
      </c>
      <c r="Z103" s="123">
        <f t="shared" si="41"/>
        <v>22.533031639219068</v>
      </c>
    </row>
    <row r="104" spans="1:26" x14ac:dyDescent="0.3">
      <c r="A104" s="102">
        <v>45717</v>
      </c>
      <c r="B104" s="147">
        <f t="shared" si="44"/>
        <v>29.476874126923221</v>
      </c>
      <c r="M104" s="122">
        <v>45809</v>
      </c>
      <c r="N104" s="122">
        <v>45839</v>
      </c>
      <c r="O104" s="123">
        <f t="shared" si="31"/>
        <v>22.918081162620613</v>
      </c>
      <c r="P104" s="123">
        <f t="shared" si="30"/>
        <v>23.243081162620612</v>
      </c>
      <c r="Q104" s="123">
        <f t="shared" si="32"/>
        <v>23.243081162620612</v>
      </c>
      <c r="R104" s="123">
        <f t="shared" si="33"/>
        <v>23.108081162620611</v>
      </c>
      <c r="S104" s="123">
        <f t="shared" si="34"/>
        <v>23.213081162620611</v>
      </c>
      <c r="T104" s="123">
        <f t="shared" si="35"/>
        <v>22.460581162620613</v>
      </c>
      <c r="U104" s="123">
        <f t="shared" si="36"/>
        <v>22.750581162620612</v>
      </c>
      <c r="V104" s="123">
        <f t="shared" si="37"/>
        <v>22.750581162620612</v>
      </c>
      <c r="W104" s="123">
        <f t="shared" si="38"/>
        <v>23.230581162620613</v>
      </c>
      <c r="X104" s="123">
        <f t="shared" si="39"/>
        <v>23.230581162620613</v>
      </c>
      <c r="Y104" s="123">
        <f t="shared" si="40"/>
        <v>23.07308116262061</v>
      </c>
      <c r="Z104" s="123">
        <f t="shared" si="41"/>
        <v>23.513081162620612</v>
      </c>
    </row>
    <row r="105" spans="1:26" x14ac:dyDescent="0.3">
      <c r="A105" s="102">
        <v>45748</v>
      </c>
      <c r="B105" s="147">
        <f t="shared" si="44"/>
        <v>27.81832877962831</v>
      </c>
      <c r="M105" s="122">
        <v>45839</v>
      </c>
      <c r="N105" s="122">
        <v>45870</v>
      </c>
      <c r="O105" s="123">
        <f t="shared" si="31"/>
        <v>25.405899183562983</v>
      </c>
      <c r="P105" s="123">
        <f t="shared" si="30"/>
        <v>25.730899183562983</v>
      </c>
      <c r="Q105" s="123">
        <f t="shared" si="32"/>
        <v>25.730899183562983</v>
      </c>
      <c r="R105" s="123">
        <f t="shared" si="33"/>
        <v>25.595899183562981</v>
      </c>
      <c r="S105" s="123">
        <f t="shared" si="34"/>
        <v>25.700899183562981</v>
      </c>
      <c r="T105" s="123">
        <f t="shared" si="35"/>
        <v>24.948399183562984</v>
      </c>
      <c r="U105" s="123">
        <f t="shared" si="36"/>
        <v>25.238399183562983</v>
      </c>
      <c r="V105" s="123">
        <f t="shared" si="37"/>
        <v>25.238399183562983</v>
      </c>
      <c r="W105" s="123">
        <f t="shared" si="38"/>
        <v>25.718399183562983</v>
      </c>
      <c r="X105" s="123">
        <f t="shared" si="39"/>
        <v>25.718399183562983</v>
      </c>
      <c r="Y105" s="123">
        <f t="shared" si="40"/>
        <v>25.560899183562981</v>
      </c>
      <c r="Z105" s="123">
        <f t="shared" si="41"/>
        <v>26.000899183562982</v>
      </c>
    </row>
    <row r="106" spans="1:26" x14ac:dyDescent="0.3">
      <c r="A106" s="102">
        <v>45778</v>
      </c>
      <c r="B106" s="147">
        <f t="shared" si="44"/>
        <v>21.938031639219069</v>
      </c>
      <c r="M106" s="122">
        <v>45870</v>
      </c>
      <c r="N106" s="122">
        <v>45901</v>
      </c>
      <c r="O106" s="123">
        <f t="shared" si="31"/>
        <v>24.878180209423689</v>
      </c>
      <c r="P106" s="123">
        <f t="shared" si="30"/>
        <v>25.203180209423689</v>
      </c>
      <c r="Q106" s="123">
        <f t="shared" si="32"/>
        <v>25.203180209423689</v>
      </c>
      <c r="R106" s="123">
        <f t="shared" si="33"/>
        <v>25.068180209423687</v>
      </c>
      <c r="S106" s="123">
        <f t="shared" si="34"/>
        <v>25.173180209423688</v>
      </c>
      <c r="T106" s="123">
        <f t="shared" si="35"/>
        <v>24.42068020942369</v>
      </c>
      <c r="U106" s="123">
        <f t="shared" si="36"/>
        <v>24.710680209423689</v>
      </c>
      <c r="V106" s="123">
        <f t="shared" si="37"/>
        <v>24.710680209423689</v>
      </c>
      <c r="W106" s="123">
        <f t="shared" si="38"/>
        <v>25.190680209423689</v>
      </c>
      <c r="X106" s="123">
        <f t="shared" si="39"/>
        <v>25.190680209423689</v>
      </c>
      <c r="Y106" s="123">
        <f t="shared" si="40"/>
        <v>25.033180209423687</v>
      </c>
      <c r="Z106" s="123">
        <f t="shared" si="41"/>
        <v>25.473180209423688</v>
      </c>
    </row>
    <row r="107" spans="1:26" x14ac:dyDescent="0.3">
      <c r="A107" s="102">
        <v>45809</v>
      </c>
      <c r="B107" s="147">
        <f t="shared" si="44"/>
        <v>22.918081162620613</v>
      </c>
      <c r="M107" s="122">
        <v>45901</v>
      </c>
      <c r="N107" s="122">
        <v>45931</v>
      </c>
      <c r="O107" s="123">
        <f t="shared" si="31"/>
        <v>21.862643214342032</v>
      </c>
      <c r="P107" s="123">
        <f t="shared" si="30"/>
        <v>22.187643214342032</v>
      </c>
      <c r="Q107" s="123">
        <f t="shared" si="32"/>
        <v>22.187643214342032</v>
      </c>
      <c r="R107" s="123">
        <f t="shared" si="33"/>
        <v>22.05264321434203</v>
      </c>
      <c r="S107" s="123">
        <f t="shared" si="34"/>
        <v>22.157643214342031</v>
      </c>
      <c r="T107" s="123">
        <f t="shared" si="35"/>
        <v>21.405143214342033</v>
      </c>
      <c r="U107" s="123">
        <f t="shared" si="36"/>
        <v>21.695143214342032</v>
      </c>
      <c r="V107" s="123">
        <f t="shared" si="37"/>
        <v>21.695143214342032</v>
      </c>
      <c r="W107" s="123">
        <f t="shared" si="38"/>
        <v>22.175143214342032</v>
      </c>
      <c r="X107" s="123">
        <f t="shared" si="39"/>
        <v>22.175143214342032</v>
      </c>
      <c r="Y107" s="123">
        <f t="shared" si="40"/>
        <v>22.01764321434203</v>
      </c>
      <c r="Z107" s="123">
        <f t="shared" si="41"/>
        <v>22.457643214342031</v>
      </c>
    </row>
    <row r="108" spans="1:26" x14ac:dyDescent="0.3">
      <c r="A108" s="102">
        <v>45839</v>
      </c>
      <c r="B108" s="147">
        <f t="shared" si="44"/>
        <v>25.405899183562983</v>
      </c>
      <c r="M108" s="122">
        <v>45931</v>
      </c>
      <c r="N108" s="122">
        <v>45962</v>
      </c>
      <c r="O108" s="123">
        <f t="shared" si="31"/>
        <v>24.275072810407362</v>
      </c>
      <c r="P108" s="123">
        <f t="shared" si="30"/>
        <v>24.600072810407362</v>
      </c>
      <c r="Q108" s="123">
        <f t="shared" si="32"/>
        <v>24.600072810407362</v>
      </c>
      <c r="R108" s="123">
        <f t="shared" si="33"/>
        <v>24.46507281040736</v>
      </c>
      <c r="S108" s="123">
        <f t="shared" si="34"/>
        <v>24.57007281040736</v>
      </c>
      <c r="T108" s="123">
        <f t="shared" si="35"/>
        <v>23.817572810407363</v>
      </c>
      <c r="U108" s="123">
        <f t="shared" si="36"/>
        <v>24.107572810407362</v>
      </c>
      <c r="V108" s="123">
        <f t="shared" si="37"/>
        <v>24.107572810407362</v>
      </c>
      <c r="W108" s="123">
        <f t="shared" si="38"/>
        <v>24.587572810407362</v>
      </c>
      <c r="X108" s="123">
        <f t="shared" si="39"/>
        <v>24.587572810407362</v>
      </c>
      <c r="Y108" s="123">
        <f t="shared" si="40"/>
        <v>24.43007281040736</v>
      </c>
      <c r="Z108" s="123">
        <f t="shared" si="41"/>
        <v>24.870072810407361</v>
      </c>
    </row>
    <row r="109" spans="1:26" x14ac:dyDescent="0.3">
      <c r="A109" s="102">
        <v>45870</v>
      </c>
      <c r="B109" s="147">
        <f t="shared" si="44"/>
        <v>24.878180209423689</v>
      </c>
      <c r="M109" s="122">
        <v>45962</v>
      </c>
      <c r="N109" s="122">
        <v>45992</v>
      </c>
      <c r="O109" s="123">
        <f t="shared" si="31"/>
        <v>25.556676033317064</v>
      </c>
      <c r="P109" s="123">
        <f t="shared" si="30"/>
        <v>25.881676033317063</v>
      </c>
      <c r="Q109" s="123">
        <f t="shared" si="32"/>
        <v>25.881676033317063</v>
      </c>
      <c r="R109" s="123">
        <f t="shared" si="33"/>
        <v>25.746676033317062</v>
      </c>
      <c r="S109" s="123">
        <f t="shared" si="34"/>
        <v>25.851676033317062</v>
      </c>
      <c r="T109" s="123">
        <f t="shared" si="35"/>
        <v>25.099176033317065</v>
      </c>
      <c r="U109" s="123">
        <f t="shared" si="36"/>
        <v>25.389176033317064</v>
      </c>
      <c r="V109" s="123">
        <f t="shared" si="37"/>
        <v>25.389176033317064</v>
      </c>
      <c r="W109" s="123">
        <f t="shared" si="38"/>
        <v>25.869176033317064</v>
      </c>
      <c r="X109" s="123">
        <f t="shared" si="39"/>
        <v>25.869176033317064</v>
      </c>
      <c r="Y109" s="123">
        <f t="shared" si="40"/>
        <v>25.711676033317062</v>
      </c>
      <c r="Z109" s="123">
        <f t="shared" si="41"/>
        <v>26.151676033317063</v>
      </c>
    </row>
    <row r="110" spans="1:26" x14ac:dyDescent="0.3">
      <c r="A110" s="102">
        <v>45901</v>
      </c>
      <c r="B110" s="147">
        <f t="shared" si="44"/>
        <v>21.862643214342032</v>
      </c>
      <c r="M110" s="122">
        <v>45992</v>
      </c>
      <c r="N110" s="122">
        <v>46023</v>
      </c>
      <c r="O110" s="123">
        <f t="shared" si="31"/>
        <v>26.687502406472682</v>
      </c>
      <c r="P110" s="123">
        <f t="shared" si="30"/>
        <v>27.012502406472681</v>
      </c>
      <c r="Q110" s="123">
        <f t="shared" si="32"/>
        <v>27.012502406472681</v>
      </c>
      <c r="R110" s="123">
        <f t="shared" si="33"/>
        <v>26.877502406472679</v>
      </c>
      <c r="S110" s="123">
        <f t="shared" si="34"/>
        <v>26.98250240647268</v>
      </c>
      <c r="T110" s="123">
        <f t="shared" si="35"/>
        <v>26.230002406472682</v>
      </c>
      <c r="U110" s="123">
        <f t="shared" si="36"/>
        <v>26.520002406472681</v>
      </c>
      <c r="V110" s="123">
        <f t="shared" si="37"/>
        <v>26.520002406472681</v>
      </c>
      <c r="W110" s="123">
        <f t="shared" si="38"/>
        <v>27.000002406472682</v>
      </c>
      <c r="X110" s="123">
        <f t="shared" si="39"/>
        <v>27.000002406472682</v>
      </c>
      <c r="Y110" s="123">
        <f t="shared" si="40"/>
        <v>26.842502406472679</v>
      </c>
      <c r="Z110" s="123">
        <f t="shared" si="41"/>
        <v>27.28250240647268</v>
      </c>
    </row>
    <row r="111" spans="1:26" x14ac:dyDescent="0.3">
      <c r="A111" s="102">
        <v>45931</v>
      </c>
      <c r="B111" s="147">
        <f t="shared" si="44"/>
        <v>24.275072810407362</v>
      </c>
      <c r="M111" s="122">
        <v>46023</v>
      </c>
      <c r="N111" s="122">
        <v>46054</v>
      </c>
      <c r="O111" s="123">
        <f t="shared" si="31"/>
        <v>40.641554045870258</v>
      </c>
      <c r="P111" s="123">
        <f t="shared" si="30"/>
        <v>40.966554045870254</v>
      </c>
      <c r="Q111" s="123">
        <f t="shared" si="32"/>
        <v>40.966554045870254</v>
      </c>
      <c r="R111" s="123">
        <f t="shared" si="33"/>
        <v>40.831554045870256</v>
      </c>
      <c r="S111" s="123">
        <f t="shared" si="34"/>
        <v>40.93655404587026</v>
      </c>
      <c r="T111" s="123">
        <f t="shared" si="35"/>
        <v>40.184054045870255</v>
      </c>
      <c r="U111" s="123">
        <f t="shared" si="36"/>
        <v>40.474054045870261</v>
      </c>
      <c r="V111" s="123">
        <f t="shared" si="37"/>
        <v>40.474054045870261</v>
      </c>
      <c r="W111" s="123">
        <f t="shared" si="38"/>
        <v>40.954054045870258</v>
      </c>
      <c r="X111" s="123">
        <f t="shared" si="39"/>
        <v>40.954054045870258</v>
      </c>
      <c r="Y111" s="123">
        <f t="shared" si="40"/>
        <v>40.796554045870252</v>
      </c>
      <c r="Z111" s="123">
        <f t="shared" si="41"/>
        <v>41.236554045870257</v>
      </c>
    </row>
    <row r="112" spans="1:26" x14ac:dyDescent="0.3">
      <c r="A112" s="102">
        <v>45962</v>
      </c>
      <c r="B112" s="147">
        <f t="shared" si="44"/>
        <v>25.556676033317064</v>
      </c>
      <c r="M112" s="122">
        <v>46054</v>
      </c>
      <c r="N112" s="122">
        <v>46082</v>
      </c>
      <c r="O112" s="123">
        <f t="shared" si="31"/>
        <v>37.030678733666278</v>
      </c>
      <c r="P112" s="123">
        <f t="shared" si="30"/>
        <v>37.355678733666274</v>
      </c>
      <c r="Q112" s="123">
        <f t="shared" si="32"/>
        <v>37.355678733666274</v>
      </c>
      <c r="R112" s="123">
        <f t="shared" si="33"/>
        <v>37.220678733666276</v>
      </c>
      <c r="S112" s="123">
        <f t="shared" si="34"/>
        <v>37.32567873366628</v>
      </c>
      <c r="T112" s="123">
        <f t="shared" si="35"/>
        <v>36.573178733666275</v>
      </c>
      <c r="U112" s="123">
        <f t="shared" si="36"/>
        <v>36.863178733666281</v>
      </c>
      <c r="V112" s="123">
        <f t="shared" si="37"/>
        <v>36.863178733666281</v>
      </c>
      <c r="W112" s="123">
        <f t="shared" si="38"/>
        <v>37.343178733666278</v>
      </c>
      <c r="X112" s="123">
        <f t="shared" si="39"/>
        <v>37.343178733666278</v>
      </c>
      <c r="Y112" s="123">
        <f t="shared" si="40"/>
        <v>37.185678733666272</v>
      </c>
      <c r="Z112" s="123">
        <f t="shared" si="41"/>
        <v>37.625678733666277</v>
      </c>
    </row>
    <row r="113" spans="1:26" x14ac:dyDescent="0.3">
      <c r="A113" s="102">
        <v>45992</v>
      </c>
      <c r="B113" s="147">
        <f t="shared" si="44"/>
        <v>26.687502406472682</v>
      </c>
      <c r="M113" s="122">
        <v>46082</v>
      </c>
      <c r="N113" s="122">
        <v>46113</v>
      </c>
      <c r="O113" s="123">
        <f t="shared" si="31"/>
        <v>30.039409512164966</v>
      </c>
      <c r="P113" s="123">
        <f t="shared" si="30"/>
        <v>30.364409512164965</v>
      </c>
      <c r="Q113" s="123">
        <f t="shared" si="32"/>
        <v>30.364409512164965</v>
      </c>
      <c r="R113" s="123">
        <f t="shared" si="33"/>
        <v>30.229409512164963</v>
      </c>
      <c r="S113" s="123">
        <f t="shared" si="34"/>
        <v>30.334409512164964</v>
      </c>
      <c r="T113" s="123">
        <f t="shared" si="35"/>
        <v>29.581909512164966</v>
      </c>
      <c r="U113" s="123">
        <f t="shared" si="36"/>
        <v>29.871909512164965</v>
      </c>
      <c r="V113" s="123">
        <f t="shared" si="37"/>
        <v>29.871909512164965</v>
      </c>
      <c r="W113" s="123">
        <f t="shared" si="38"/>
        <v>30.351909512164966</v>
      </c>
      <c r="X113" s="123">
        <f t="shared" si="39"/>
        <v>30.351909512164966</v>
      </c>
      <c r="Y113" s="123">
        <f t="shared" si="40"/>
        <v>30.194409512164963</v>
      </c>
      <c r="Z113" s="123">
        <f t="shared" si="41"/>
        <v>30.634409512164964</v>
      </c>
    </row>
    <row r="114" spans="1:26" x14ac:dyDescent="0.3">
      <c r="A114" s="102">
        <v>46023</v>
      </c>
      <c r="B114" s="147">
        <f t="shared" ref="B114:B125" si="45">B102*(1+$E$9)</f>
        <v>40.641554045870258</v>
      </c>
      <c r="M114" s="122">
        <v>46113</v>
      </c>
      <c r="N114" s="122">
        <v>46143</v>
      </c>
      <c r="O114" s="123">
        <f t="shared" si="31"/>
        <v>28.349212557516299</v>
      </c>
      <c r="P114" s="123">
        <f t="shared" si="30"/>
        <v>28.674212557516299</v>
      </c>
      <c r="Q114" s="123">
        <f t="shared" si="32"/>
        <v>28.674212557516299</v>
      </c>
      <c r="R114" s="123">
        <f t="shared" si="33"/>
        <v>28.539212557516297</v>
      </c>
      <c r="S114" s="123">
        <f t="shared" si="34"/>
        <v>28.644212557516298</v>
      </c>
      <c r="T114" s="123">
        <f t="shared" si="35"/>
        <v>27.8917125575163</v>
      </c>
      <c r="U114" s="123">
        <f t="shared" si="36"/>
        <v>28.181712557516299</v>
      </c>
      <c r="V114" s="123">
        <f t="shared" si="37"/>
        <v>28.181712557516299</v>
      </c>
      <c r="W114" s="123">
        <f t="shared" si="38"/>
        <v>28.661712557516299</v>
      </c>
      <c r="X114" s="123">
        <f t="shared" si="39"/>
        <v>28.661712557516299</v>
      </c>
      <c r="Y114" s="123">
        <f t="shared" si="40"/>
        <v>28.504212557516297</v>
      </c>
      <c r="Z114" s="123">
        <f t="shared" si="41"/>
        <v>28.944212557516298</v>
      </c>
    </row>
    <row r="115" spans="1:26" x14ac:dyDescent="0.3">
      <c r="A115" s="102">
        <v>46054</v>
      </c>
      <c r="B115" s="147">
        <f t="shared" si="45"/>
        <v>37.030678733666278</v>
      </c>
      <c r="M115" s="122">
        <v>46143</v>
      </c>
      <c r="N115" s="122">
        <v>46174</v>
      </c>
      <c r="O115" s="123">
        <f t="shared" si="31"/>
        <v>22.356696081943745</v>
      </c>
      <c r="P115" s="123">
        <f t="shared" si="30"/>
        <v>22.681696081943745</v>
      </c>
      <c r="Q115" s="123">
        <f t="shared" si="32"/>
        <v>22.681696081943745</v>
      </c>
      <c r="R115" s="123">
        <f t="shared" si="33"/>
        <v>22.546696081943743</v>
      </c>
      <c r="S115" s="123">
        <f t="shared" si="34"/>
        <v>22.651696081943744</v>
      </c>
      <c r="T115" s="123">
        <f t="shared" si="35"/>
        <v>21.899196081943746</v>
      </c>
      <c r="U115" s="123">
        <f t="shared" si="36"/>
        <v>22.189196081943745</v>
      </c>
      <c r="V115" s="123">
        <f t="shared" si="37"/>
        <v>22.189196081943745</v>
      </c>
      <c r="W115" s="123">
        <f t="shared" si="38"/>
        <v>22.669196081943745</v>
      </c>
      <c r="X115" s="123">
        <f t="shared" si="39"/>
        <v>22.669196081943745</v>
      </c>
      <c r="Y115" s="123">
        <f t="shared" si="40"/>
        <v>22.511696081943743</v>
      </c>
      <c r="Z115" s="123">
        <f t="shared" si="41"/>
        <v>22.951696081943744</v>
      </c>
    </row>
    <row r="116" spans="1:26" x14ac:dyDescent="0.3">
      <c r="A116" s="102">
        <v>46082</v>
      </c>
      <c r="B116" s="147">
        <f t="shared" si="45"/>
        <v>30.039409512164966</v>
      </c>
      <c r="M116" s="122">
        <v>46174</v>
      </c>
      <c r="N116" s="122">
        <v>46204</v>
      </c>
      <c r="O116" s="123">
        <f t="shared" si="31"/>
        <v>23.355448827872507</v>
      </c>
      <c r="P116" s="123">
        <f t="shared" si="30"/>
        <v>23.680448827872507</v>
      </c>
      <c r="Q116" s="123">
        <f t="shared" si="32"/>
        <v>23.680448827872507</v>
      </c>
      <c r="R116" s="123">
        <f t="shared" si="33"/>
        <v>23.545448827872505</v>
      </c>
      <c r="S116" s="123">
        <f t="shared" si="34"/>
        <v>23.650448827872506</v>
      </c>
      <c r="T116" s="123">
        <f t="shared" si="35"/>
        <v>22.897948827872508</v>
      </c>
      <c r="U116" s="123">
        <f t="shared" si="36"/>
        <v>23.187948827872507</v>
      </c>
      <c r="V116" s="123">
        <f t="shared" si="37"/>
        <v>23.187948827872507</v>
      </c>
      <c r="W116" s="123">
        <f t="shared" si="38"/>
        <v>23.667948827872507</v>
      </c>
      <c r="X116" s="123">
        <f t="shared" si="39"/>
        <v>23.667948827872507</v>
      </c>
      <c r="Y116" s="123">
        <f t="shared" si="40"/>
        <v>23.510448827872505</v>
      </c>
      <c r="Z116" s="123">
        <f t="shared" si="41"/>
        <v>23.950448827872506</v>
      </c>
    </row>
    <row r="117" spans="1:26" x14ac:dyDescent="0.3">
      <c r="A117" s="102">
        <v>46113</v>
      </c>
      <c r="B117" s="147">
        <f t="shared" si="45"/>
        <v>28.349212557516299</v>
      </c>
      <c r="M117" s="122">
        <v>46204</v>
      </c>
      <c r="N117" s="122">
        <v>46235</v>
      </c>
      <c r="O117" s="123">
        <f t="shared" si="31"/>
        <v>25.890744259845512</v>
      </c>
      <c r="P117" s="123">
        <f t="shared" si="30"/>
        <v>26.215744259845511</v>
      </c>
      <c r="Q117" s="123">
        <f t="shared" si="32"/>
        <v>26.215744259845511</v>
      </c>
      <c r="R117" s="123">
        <f t="shared" si="33"/>
        <v>26.08074425984551</v>
      </c>
      <c r="S117" s="123">
        <f t="shared" si="34"/>
        <v>26.18574425984551</v>
      </c>
      <c r="T117" s="123">
        <f t="shared" si="35"/>
        <v>25.433244259845512</v>
      </c>
      <c r="U117" s="123">
        <f t="shared" si="36"/>
        <v>25.723244259845512</v>
      </c>
      <c r="V117" s="123">
        <f t="shared" si="37"/>
        <v>25.723244259845512</v>
      </c>
      <c r="W117" s="123">
        <f t="shared" si="38"/>
        <v>26.203244259845512</v>
      </c>
      <c r="X117" s="123">
        <f t="shared" si="39"/>
        <v>26.203244259845512</v>
      </c>
      <c r="Y117" s="123">
        <f t="shared" si="40"/>
        <v>26.04574425984551</v>
      </c>
      <c r="Z117" s="123">
        <f t="shared" si="41"/>
        <v>26.485744259845511</v>
      </c>
    </row>
    <row r="118" spans="1:26" x14ac:dyDescent="0.3">
      <c r="A118" s="102">
        <v>46143</v>
      </c>
      <c r="B118" s="147">
        <f t="shared" si="45"/>
        <v>22.356696081943745</v>
      </c>
      <c r="M118" s="122">
        <v>46235</v>
      </c>
      <c r="N118" s="122">
        <v>46266</v>
      </c>
      <c r="O118" s="123">
        <f t="shared" si="31"/>
        <v>25.352954319730021</v>
      </c>
      <c r="P118" s="123">
        <f t="shared" si="30"/>
        <v>25.67795431973002</v>
      </c>
      <c r="Q118" s="123">
        <f t="shared" si="32"/>
        <v>25.67795431973002</v>
      </c>
      <c r="R118" s="123">
        <f t="shared" si="33"/>
        <v>25.542954319730018</v>
      </c>
      <c r="S118" s="123">
        <f t="shared" si="34"/>
        <v>25.647954319730019</v>
      </c>
      <c r="T118" s="123">
        <f t="shared" si="35"/>
        <v>24.895454319730021</v>
      </c>
      <c r="U118" s="123">
        <f t="shared" si="36"/>
        <v>25.18545431973002</v>
      </c>
      <c r="V118" s="123">
        <f t="shared" si="37"/>
        <v>25.18545431973002</v>
      </c>
      <c r="W118" s="123">
        <f t="shared" si="38"/>
        <v>25.665454319730021</v>
      </c>
      <c r="X118" s="123">
        <f t="shared" si="39"/>
        <v>25.665454319730021</v>
      </c>
      <c r="Y118" s="123">
        <f t="shared" si="40"/>
        <v>25.507954319730018</v>
      </c>
      <c r="Z118" s="123">
        <f t="shared" si="41"/>
        <v>25.94795431973002</v>
      </c>
    </row>
    <row r="119" spans="1:26" x14ac:dyDescent="0.3">
      <c r="A119" s="102">
        <v>46174</v>
      </c>
      <c r="B119" s="147">
        <f t="shared" si="45"/>
        <v>23.355448827872507</v>
      </c>
      <c r="M119" s="122">
        <v>46266</v>
      </c>
      <c r="N119" s="122">
        <v>46296</v>
      </c>
      <c r="O119" s="123">
        <f t="shared" si="31"/>
        <v>22.279868947641535</v>
      </c>
      <c r="P119" s="123">
        <f t="shared" si="30"/>
        <v>22.604868947641535</v>
      </c>
      <c r="Q119" s="123">
        <f t="shared" si="32"/>
        <v>22.604868947641535</v>
      </c>
      <c r="R119" s="123">
        <f t="shared" si="33"/>
        <v>22.469868947641533</v>
      </c>
      <c r="S119" s="123">
        <f t="shared" si="34"/>
        <v>22.574868947641534</v>
      </c>
      <c r="T119" s="123">
        <f t="shared" si="35"/>
        <v>21.822368947641536</v>
      </c>
      <c r="U119" s="123">
        <f t="shared" si="36"/>
        <v>22.112368947641535</v>
      </c>
      <c r="V119" s="123">
        <f t="shared" si="37"/>
        <v>22.112368947641535</v>
      </c>
      <c r="W119" s="123">
        <f t="shared" si="38"/>
        <v>22.592368947641535</v>
      </c>
      <c r="X119" s="123">
        <f t="shared" si="39"/>
        <v>22.592368947641535</v>
      </c>
      <c r="Y119" s="123">
        <f t="shared" si="40"/>
        <v>22.434868947641533</v>
      </c>
      <c r="Z119" s="123">
        <f t="shared" si="41"/>
        <v>22.874868947641534</v>
      </c>
    </row>
    <row r="120" spans="1:26" x14ac:dyDescent="0.3">
      <c r="A120" s="102">
        <v>46204</v>
      </c>
      <c r="B120" s="147">
        <f t="shared" si="45"/>
        <v>25.890744259845512</v>
      </c>
      <c r="M120" s="122">
        <v>46296</v>
      </c>
      <c r="N120" s="122">
        <v>46327</v>
      </c>
      <c r="O120" s="123">
        <f t="shared" si="31"/>
        <v>24.73833724531233</v>
      </c>
      <c r="P120" s="123">
        <f t="shared" si="30"/>
        <v>25.063337245312329</v>
      </c>
      <c r="Q120" s="123">
        <f t="shared" si="32"/>
        <v>25.063337245312329</v>
      </c>
      <c r="R120" s="123">
        <f t="shared" si="33"/>
        <v>24.928337245312328</v>
      </c>
      <c r="S120" s="123">
        <f t="shared" si="34"/>
        <v>25.033337245312328</v>
      </c>
      <c r="T120" s="123">
        <f t="shared" si="35"/>
        <v>24.28083724531233</v>
      </c>
      <c r="U120" s="123">
        <f t="shared" si="36"/>
        <v>24.57083724531233</v>
      </c>
      <c r="V120" s="123">
        <f t="shared" si="37"/>
        <v>24.57083724531233</v>
      </c>
      <c r="W120" s="123">
        <f t="shared" si="38"/>
        <v>25.05083724531233</v>
      </c>
      <c r="X120" s="123">
        <f t="shared" si="39"/>
        <v>25.05083724531233</v>
      </c>
      <c r="Y120" s="123">
        <f t="shared" si="40"/>
        <v>24.893337245312328</v>
      </c>
      <c r="Z120" s="123">
        <f t="shared" si="41"/>
        <v>25.333337245312329</v>
      </c>
    </row>
    <row r="121" spans="1:26" x14ac:dyDescent="0.3">
      <c r="A121" s="102">
        <v>46235</v>
      </c>
      <c r="B121" s="147">
        <f t="shared" si="45"/>
        <v>25.352954319730021</v>
      </c>
      <c r="M121" s="122">
        <v>46327</v>
      </c>
      <c r="N121" s="122">
        <v>46357</v>
      </c>
      <c r="O121" s="123">
        <f t="shared" si="31"/>
        <v>26.044398528449932</v>
      </c>
      <c r="P121" s="123">
        <f t="shared" si="30"/>
        <v>26.369398528449931</v>
      </c>
      <c r="Q121" s="123">
        <f t="shared" si="32"/>
        <v>26.369398528449931</v>
      </c>
      <c r="R121" s="123">
        <f t="shared" si="33"/>
        <v>26.23439852844993</v>
      </c>
      <c r="S121" s="123">
        <f t="shared" si="34"/>
        <v>26.33939852844993</v>
      </c>
      <c r="T121" s="123">
        <f t="shared" si="35"/>
        <v>25.586898528449932</v>
      </c>
      <c r="U121" s="123">
        <f t="shared" si="36"/>
        <v>25.876898528449932</v>
      </c>
      <c r="V121" s="123">
        <f t="shared" si="37"/>
        <v>25.876898528449932</v>
      </c>
      <c r="W121" s="123">
        <f t="shared" si="38"/>
        <v>26.356898528449932</v>
      </c>
      <c r="X121" s="123">
        <f t="shared" si="39"/>
        <v>26.356898528449932</v>
      </c>
      <c r="Y121" s="123">
        <f t="shared" si="40"/>
        <v>26.19939852844993</v>
      </c>
      <c r="Z121" s="123">
        <f t="shared" si="41"/>
        <v>26.639398528449931</v>
      </c>
    </row>
    <row r="122" spans="1:26" x14ac:dyDescent="0.3">
      <c r="A122" s="102">
        <v>46266</v>
      </c>
      <c r="B122" s="147">
        <f t="shared" si="45"/>
        <v>22.279868947641535</v>
      </c>
      <c r="M122" s="122">
        <v>46357</v>
      </c>
      <c r="N122" s="122">
        <v>46388</v>
      </c>
      <c r="O122" s="123">
        <f t="shared" si="31"/>
        <v>27.19680554298311</v>
      </c>
      <c r="P122" s="123">
        <f t="shared" si="30"/>
        <v>27.52180554298311</v>
      </c>
      <c r="Q122" s="123">
        <f t="shared" si="32"/>
        <v>27.52180554298311</v>
      </c>
      <c r="R122" s="123">
        <f t="shared" si="33"/>
        <v>27.386805542983108</v>
      </c>
      <c r="S122" s="123">
        <f t="shared" si="34"/>
        <v>27.491805542983109</v>
      </c>
      <c r="T122" s="123">
        <f t="shared" si="35"/>
        <v>26.739305542983111</v>
      </c>
      <c r="U122" s="123">
        <f t="shared" si="36"/>
        <v>27.02930554298311</v>
      </c>
      <c r="V122" s="123">
        <f t="shared" si="37"/>
        <v>27.02930554298311</v>
      </c>
      <c r="W122" s="123">
        <f t="shared" si="38"/>
        <v>27.50930554298311</v>
      </c>
      <c r="X122" s="123">
        <f t="shared" si="39"/>
        <v>27.50930554298311</v>
      </c>
      <c r="Y122" s="123">
        <f t="shared" si="40"/>
        <v>27.351805542983108</v>
      </c>
      <c r="Z122" s="123">
        <f t="shared" si="41"/>
        <v>27.791805542983109</v>
      </c>
    </row>
    <row r="123" spans="1:26" x14ac:dyDescent="0.3">
      <c r="A123" s="102">
        <v>46296</v>
      </c>
      <c r="B123" s="147">
        <f t="shared" si="45"/>
        <v>24.73833724531233</v>
      </c>
      <c r="M123" s="122">
        <v>46388</v>
      </c>
      <c r="N123" s="122">
        <v>46419</v>
      </c>
      <c r="O123" s="123">
        <f t="shared" si="31"/>
        <v>40.642728712650815</v>
      </c>
      <c r="P123" s="123">
        <f t="shared" si="30"/>
        <v>40.967728712650811</v>
      </c>
      <c r="Q123" s="123">
        <f t="shared" si="32"/>
        <v>40.967728712650811</v>
      </c>
      <c r="R123" s="123">
        <f t="shared" si="33"/>
        <v>40.832728712650812</v>
      </c>
      <c r="S123" s="123">
        <f t="shared" si="34"/>
        <v>40.937728712650816</v>
      </c>
      <c r="T123" s="123">
        <f t="shared" si="35"/>
        <v>40.185228712650812</v>
      </c>
      <c r="U123" s="123">
        <f t="shared" si="36"/>
        <v>40.475228712650818</v>
      </c>
      <c r="V123" s="123">
        <f t="shared" si="37"/>
        <v>40.475228712650818</v>
      </c>
      <c r="W123" s="123">
        <f t="shared" si="38"/>
        <v>40.955228712650815</v>
      </c>
      <c r="X123" s="123">
        <f t="shared" si="39"/>
        <v>40.955228712650815</v>
      </c>
      <c r="Y123" s="123">
        <f t="shared" si="40"/>
        <v>40.797728712650809</v>
      </c>
      <c r="Z123" s="123">
        <f t="shared" si="41"/>
        <v>41.237728712650814</v>
      </c>
    </row>
    <row r="124" spans="1:26" x14ac:dyDescent="0.3">
      <c r="A124" s="102">
        <v>46327</v>
      </c>
      <c r="B124" s="147">
        <f t="shared" si="45"/>
        <v>26.044398528449932</v>
      </c>
      <c r="M124" s="122">
        <v>46419</v>
      </c>
      <c r="N124" s="122">
        <v>46447</v>
      </c>
      <c r="O124" s="123">
        <f t="shared" si="31"/>
        <v>37.031749034967277</v>
      </c>
      <c r="P124" s="123">
        <f t="shared" si="30"/>
        <v>37.356749034967272</v>
      </c>
      <c r="Q124" s="123">
        <f t="shared" si="32"/>
        <v>37.356749034967272</v>
      </c>
      <c r="R124" s="123">
        <f t="shared" si="33"/>
        <v>37.221749034967274</v>
      </c>
      <c r="S124" s="123">
        <f t="shared" si="34"/>
        <v>37.326749034967278</v>
      </c>
      <c r="T124" s="123">
        <f t="shared" si="35"/>
        <v>36.574249034967274</v>
      </c>
      <c r="U124" s="123">
        <f t="shared" si="36"/>
        <v>36.86424903496728</v>
      </c>
      <c r="V124" s="123">
        <f t="shared" si="37"/>
        <v>36.86424903496728</v>
      </c>
      <c r="W124" s="123">
        <f t="shared" si="38"/>
        <v>37.344249034967277</v>
      </c>
      <c r="X124" s="123">
        <f t="shared" si="39"/>
        <v>37.344249034967277</v>
      </c>
      <c r="Y124" s="123">
        <f t="shared" si="40"/>
        <v>37.186749034967271</v>
      </c>
      <c r="Z124" s="123">
        <f t="shared" si="41"/>
        <v>37.626749034967276</v>
      </c>
    </row>
    <row r="125" spans="1:26" x14ac:dyDescent="0.3">
      <c r="A125" s="102">
        <v>46357</v>
      </c>
      <c r="B125" s="147">
        <f t="shared" si="45"/>
        <v>27.19680554298311</v>
      </c>
      <c r="M125" s="122">
        <v>46447</v>
      </c>
      <c r="N125" s="122">
        <v>46478</v>
      </c>
      <c r="O125" s="123">
        <f t="shared" si="31"/>
        <v>30.040277744133206</v>
      </c>
      <c r="P125" s="123">
        <f t="shared" si="30"/>
        <v>30.365277744133206</v>
      </c>
      <c r="Q125" s="123">
        <f t="shared" si="32"/>
        <v>30.365277744133206</v>
      </c>
      <c r="R125" s="123">
        <f t="shared" si="33"/>
        <v>30.230277744133204</v>
      </c>
      <c r="S125" s="123">
        <f t="shared" si="34"/>
        <v>30.335277744133204</v>
      </c>
      <c r="T125" s="123">
        <f t="shared" si="35"/>
        <v>29.582777744133207</v>
      </c>
      <c r="U125" s="123">
        <f t="shared" si="36"/>
        <v>29.872777744133206</v>
      </c>
      <c r="V125" s="123">
        <f t="shared" si="37"/>
        <v>29.872777744133206</v>
      </c>
      <c r="W125" s="123">
        <f t="shared" si="38"/>
        <v>30.352777744133206</v>
      </c>
      <c r="X125" s="123">
        <f t="shared" si="39"/>
        <v>30.352777744133206</v>
      </c>
      <c r="Y125" s="123">
        <f t="shared" si="40"/>
        <v>30.195277744133204</v>
      </c>
      <c r="Z125" s="123">
        <f t="shared" si="41"/>
        <v>30.635277744133205</v>
      </c>
    </row>
    <row r="126" spans="1:26" x14ac:dyDescent="0.3">
      <c r="A126" s="102">
        <v>46388</v>
      </c>
      <c r="B126" s="147">
        <f t="shared" ref="B126:B137" si="46">B114*(1+$E$10)</f>
        <v>40.642728712650815</v>
      </c>
      <c r="M126" s="122">
        <v>46478</v>
      </c>
      <c r="N126" s="122">
        <v>46508</v>
      </c>
      <c r="O126" s="123">
        <f t="shared" si="31"/>
        <v>28.350031937557937</v>
      </c>
      <c r="P126" s="123">
        <f t="shared" si="30"/>
        <v>28.675031937557936</v>
      </c>
      <c r="Q126" s="123">
        <f t="shared" si="32"/>
        <v>28.675031937557936</v>
      </c>
      <c r="R126" s="123">
        <f t="shared" si="33"/>
        <v>28.540031937557934</v>
      </c>
      <c r="S126" s="123">
        <f t="shared" si="34"/>
        <v>28.645031937557935</v>
      </c>
      <c r="T126" s="123">
        <f t="shared" si="35"/>
        <v>27.892531937557937</v>
      </c>
      <c r="U126" s="123">
        <f t="shared" si="36"/>
        <v>28.182531937557936</v>
      </c>
      <c r="V126" s="123">
        <f t="shared" si="37"/>
        <v>28.182531937557936</v>
      </c>
      <c r="W126" s="123">
        <f t="shared" si="38"/>
        <v>28.662531937557937</v>
      </c>
      <c r="X126" s="123">
        <f t="shared" si="39"/>
        <v>28.662531937557937</v>
      </c>
      <c r="Y126" s="123">
        <f t="shared" si="40"/>
        <v>28.505031937557934</v>
      </c>
      <c r="Z126" s="123">
        <f t="shared" si="41"/>
        <v>28.945031937557935</v>
      </c>
    </row>
    <row r="127" spans="1:26" x14ac:dyDescent="0.3">
      <c r="A127" s="102">
        <v>46419</v>
      </c>
      <c r="B127" s="147">
        <f t="shared" si="46"/>
        <v>37.031749034967277</v>
      </c>
      <c r="M127" s="122">
        <v>46508</v>
      </c>
      <c r="N127" s="122">
        <v>46539</v>
      </c>
      <c r="O127" s="123">
        <f t="shared" si="31"/>
        <v>22.357342259700161</v>
      </c>
      <c r="P127" s="123">
        <f t="shared" si="30"/>
        <v>22.68234225970016</v>
      </c>
      <c r="Q127" s="123">
        <f t="shared" si="32"/>
        <v>22.68234225970016</v>
      </c>
      <c r="R127" s="123">
        <f t="shared" si="33"/>
        <v>22.547342259700159</v>
      </c>
      <c r="S127" s="123">
        <f t="shared" si="34"/>
        <v>22.652342259700159</v>
      </c>
      <c r="T127" s="123">
        <f t="shared" si="35"/>
        <v>21.899842259700161</v>
      </c>
      <c r="U127" s="123">
        <f t="shared" si="36"/>
        <v>22.189842259700161</v>
      </c>
      <c r="V127" s="123">
        <f t="shared" si="37"/>
        <v>22.189842259700161</v>
      </c>
      <c r="W127" s="123">
        <f t="shared" si="38"/>
        <v>22.669842259700161</v>
      </c>
      <c r="X127" s="123">
        <f t="shared" si="39"/>
        <v>22.669842259700161</v>
      </c>
      <c r="Y127" s="123">
        <f t="shared" si="40"/>
        <v>22.512342259700159</v>
      </c>
      <c r="Z127" s="123">
        <f t="shared" si="41"/>
        <v>22.95234225970016</v>
      </c>
    </row>
    <row r="128" spans="1:26" x14ac:dyDescent="0.3">
      <c r="A128" s="102">
        <v>46447</v>
      </c>
      <c r="B128" s="147">
        <f t="shared" si="46"/>
        <v>30.040277744133206</v>
      </c>
      <c r="M128" s="122">
        <v>46539</v>
      </c>
      <c r="N128" s="122">
        <v>46569</v>
      </c>
      <c r="O128" s="123">
        <f t="shared" si="31"/>
        <v>23.356123872676459</v>
      </c>
      <c r="P128" s="123">
        <f t="shared" si="30"/>
        <v>23.681123872676459</v>
      </c>
      <c r="Q128" s="123">
        <f t="shared" si="32"/>
        <v>23.681123872676459</v>
      </c>
      <c r="R128" s="123">
        <f t="shared" si="33"/>
        <v>23.546123872676457</v>
      </c>
      <c r="S128" s="123">
        <f t="shared" si="34"/>
        <v>23.651123872676457</v>
      </c>
      <c r="T128" s="123">
        <f t="shared" si="35"/>
        <v>22.89862387267646</v>
      </c>
      <c r="U128" s="123">
        <f t="shared" si="36"/>
        <v>23.188623872676459</v>
      </c>
      <c r="V128" s="123">
        <f t="shared" si="37"/>
        <v>23.188623872676459</v>
      </c>
      <c r="W128" s="123">
        <f t="shared" si="38"/>
        <v>23.668623872676459</v>
      </c>
      <c r="X128" s="123">
        <f t="shared" si="39"/>
        <v>23.668623872676459</v>
      </c>
      <c r="Y128" s="123">
        <f t="shared" si="40"/>
        <v>23.511123872676457</v>
      </c>
      <c r="Z128" s="123">
        <f t="shared" si="41"/>
        <v>23.951123872676458</v>
      </c>
    </row>
    <row r="129" spans="1:26" x14ac:dyDescent="0.3">
      <c r="A129" s="102">
        <v>46478</v>
      </c>
      <c r="B129" s="147">
        <f t="shared" si="46"/>
        <v>28.350031937557937</v>
      </c>
      <c r="M129" s="122">
        <v>46569</v>
      </c>
      <c r="N129" s="122">
        <v>46600</v>
      </c>
      <c r="O129" s="123">
        <f t="shared" si="31"/>
        <v>25.891492582539367</v>
      </c>
      <c r="P129" s="123">
        <f t="shared" si="30"/>
        <v>26.216492582539367</v>
      </c>
      <c r="Q129" s="123">
        <f t="shared" si="32"/>
        <v>26.216492582539367</v>
      </c>
      <c r="R129" s="123">
        <f t="shared" si="33"/>
        <v>26.081492582539365</v>
      </c>
      <c r="S129" s="123">
        <f t="shared" si="34"/>
        <v>26.186492582539366</v>
      </c>
      <c r="T129" s="123">
        <f t="shared" si="35"/>
        <v>25.433992582539368</v>
      </c>
      <c r="U129" s="123">
        <f t="shared" si="36"/>
        <v>25.723992582539367</v>
      </c>
      <c r="V129" s="123">
        <f t="shared" si="37"/>
        <v>25.723992582539367</v>
      </c>
      <c r="W129" s="123">
        <f t="shared" si="38"/>
        <v>26.203992582539367</v>
      </c>
      <c r="X129" s="123">
        <f t="shared" si="39"/>
        <v>26.203992582539367</v>
      </c>
      <c r="Y129" s="123">
        <f t="shared" si="40"/>
        <v>26.046492582539365</v>
      </c>
      <c r="Z129" s="123">
        <f t="shared" si="41"/>
        <v>26.486492582539366</v>
      </c>
    </row>
    <row r="130" spans="1:26" x14ac:dyDescent="0.3">
      <c r="A130" s="102">
        <v>46508</v>
      </c>
      <c r="B130" s="147">
        <f t="shared" si="46"/>
        <v>22.357342259700161</v>
      </c>
      <c r="M130" s="122">
        <v>46600</v>
      </c>
      <c r="N130" s="122">
        <v>46631</v>
      </c>
      <c r="O130" s="123">
        <f t="shared" si="31"/>
        <v>25.353687098629045</v>
      </c>
      <c r="P130" s="123">
        <f t="shared" si="30"/>
        <v>25.678687098629045</v>
      </c>
      <c r="Q130" s="123">
        <f t="shared" si="32"/>
        <v>25.678687098629045</v>
      </c>
      <c r="R130" s="123">
        <f t="shared" si="33"/>
        <v>25.543687098629043</v>
      </c>
      <c r="S130" s="123">
        <f t="shared" si="34"/>
        <v>25.648687098629043</v>
      </c>
      <c r="T130" s="123">
        <f t="shared" si="35"/>
        <v>24.896187098629046</v>
      </c>
      <c r="U130" s="123">
        <f t="shared" si="36"/>
        <v>25.186187098629045</v>
      </c>
      <c r="V130" s="123">
        <f t="shared" si="37"/>
        <v>25.186187098629045</v>
      </c>
      <c r="W130" s="123">
        <f t="shared" si="38"/>
        <v>25.666187098629045</v>
      </c>
      <c r="X130" s="123">
        <f t="shared" si="39"/>
        <v>25.666187098629045</v>
      </c>
      <c r="Y130" s="123">
        <f t="shared" si="40"/>
        <v>25.508687098629043</v>
      </c>
      <c r="Z130" s="123">
        <f t="shared" si="41"/>
        <v>25.948687098629044</v>
      </c>
    </row>
    <row r="131" spans="1:26" x14ac:dyDescent="0.3">
      <c r="A131" s="102">
        <v>46539</v>
      </c>
      <c r="B131" s="147">
        <f t="shared" si="46"/>
        <v>23.356123872676459</v>
      </c>
      <c r="M131" s="122">
        <v>46631</v>
      </c>
      <c r="N131" s="122">
        <v>46661</v>
      </c>
      <c r="O131" s="123">
        <f t="shared" si="31"/>
        <v>22.280512904855829</v>
      </c>
      <c r="P131" s="123">
        <f t="shared" si="30"/>
        <v>22.605512904855829</v>
      </c>
      <c r="Q131" s="123">
        <f t="shared" si="32"/>
        <v>22.605512904855829</v>
      </c>
      <c r="R131" s="123">
        <f t="shared" si="33"/>
        <v>22.470512904855827</v>
      </c>
      <c r="S131" s="123">
        <f t="shared" si="34"/>
        <v>22.575512904855827</v>
      </c>
      <c r="T131" s="123">
        <f t="shared" si="35"/>
        <v>21.82301290485583</v>
      </c>
      <c r="U131" s="123">
        <f t="shared" si="36"/>
        <v>22.113012904855829</v>
      </c>
      <c r="V131" s="123">
        <f t="shared" si="37"/>
        <v>22.113012904855829</v>
      </c>
      <c r="W131" s="123">
        <f t="shared" si="38"/>
        <v>22.593012904855829</v>
      </c>
      <c r="X131" s="123">
        <f t="shared" si="39"/>
        <v>22.593012904855829</v>
      </c>
      <c r="Y131" s="123">
        <f t="shared" si="40"/>
        <v>22.435512904855827</v>
      </c>
      <c r="Z131" s="123">
        <f t="shared" si="41"/>
        <v>22.875512904855828</v>
      </c>
    </row>
    <row r="132" spans="1:26" x14ac:dyDescent="0.3">
      <c r="A132" s="102">
        <v>46569</v>
      </c>
      <c r="B132" s="147">
        <f t="shared" si="46"/>
        <v>25.891492582539367</v>
      </c>
      <c r="M132" s="122">
        <v>46661</v>
      </c>
      <c r="N132" s="122">
        <v>46692</v>
      </c>
      <c r="O132" s="123">
        <f t="shared" si="31"/>
        <v>24.739052259874409</v>
      </c>
      <c r="P132" s="123">
        <f t="shared" ref="P132:P195" si="47">O132+$K$6</f>
        <v>25.064052259874408</v>
      </c>
      <c r="Q132" s="123">
        <f t="shared" si="32"/>
        <v>25.064052259874408</v>
      </c>
      <c r="R132" s="123">
        <f t="shared" si="33"/>
        <v>24.929052259874407</v>
      </c>
      <c r="S132" s="123">
        <f t="shared" si="34"/>
        <v>25.034052259874407</v>
      </c>
      <c r="T132" s="123">
        <f t="shared" si="35"/>
        <v>24.28155225987441</v>
      </c>
      <c r="U132" s="123">
        <f t="shared" si="36"/>
        <v>24.571552259874409</v>
      </c>
      <c r="V132" s="123">
        <f t="shared" si="37"/>
        <v>24.571552259874409</v>
      </c>
      <c r="W132" s="123">
        <f t="shared" si="38"/>
        <v>25.051552259874409</v>
      </c>
      <c r="X132" s="123">
        <f t="shared" si="39"/>
        <v>25.051552259874409</v>
      </c>
      <c r="Y132" s="123">
        <f t="shared" si="40"/>
        <v>24.894052259874407</v>
      </c>
      <c r="Z132" s="123">
        <f t="shared" si="41"/>
        <v>25.334052259874408</v>
      </c>
    </row>
    <row r="133" spans="1:26" x14ac:dyDescent="0.3">
      <c r="A133" s="102">
        <v>46600</v>
      </c>
      <c r="B133" s="147">
        <f t="shared" si="46"/>
        <v>25.353687098629045</v>
      </c>
      <c r="M133" s="122">
        <v>46692</v>
      </c>
      <c r="N133" s="122">
        <v>46722</v>
      </c>
      <c r="O133" s="123">
        <f t="shared" si="31"/>
        <v>26.045151292228024</v>
      </c>
      <c r="P133" s="123">
        <f t="shared" si="47"/>
        <v>26.370151292228023</v>
      </c>
      <c r="Q133" s="123">
        <f t="shared" si="32"/>
        <v>26.370151292228023</v>
      </c>
      <c r="R133" s="123">
        <f t="shared" si="33"/>
        <v>26.235151292228021</v>
      </c>
      <c r="S133" s="123">
        <f t="shared" si="34"/>
        <v>26.340151292228022</v>
      </c>
      <c r="T133" s="123">
        <f t="shared" si="35"/>
        <v>25.587651292228024</v>
      </c>
      <c r="U133" s="123">
        <f t="shared" si="36"/>
        <v>25.877651292228023</v>
      </c>
      <c r="V133" s="123">
        <f t="shared" si="37"/>
        <v>25.877651292228023</v>
      </c>
      <c r="W133" s="123">
        <f t="shared" si="38"/>
        <v>26.357651292228024</v>
      </c>
      <c r="X133" s="123">
        <f t="shared" si="39"/>
        <v>26.357651292228024</v>
      </c>
      <c r="Y133" s="123">
        <f t="shared" si="40"/>
        <v>26.200151292228021</v>
      </c>
      <c r="Z133" s="123">
        <f t="shared" si="41"/>
        <v>26.640151292228023</v>
      </c>
    </row>
    <row r="134" spans="1:26" x14ac:dyDescent="0.3">
      <c r="A134" s="102">
        <v>46631</v>
      </c>
      <c r="B134" s="147">
        <f t="shared" si="46"/>
        <v>22.280512904855829</v>
      </c>
      <c r="M134" s="122">
        <v>46722</v>
      </c>
      <c r="N134" s="122">
        <v>46753</v>
      </c>
      <c r="O134" s="123">
        <f t="shared" si="31"/>
        <v>27.197591614892975</v>
      </c>
      <c r="P134" s="123">
        <f t="shared" si="47"/>
        <v>27.522591614892974</v>
      </c>
      <c r="Q134" s="123">
        <f t="shared" si="32"/>
        <v>27.522591614892974</v>
      </c>
      <c r="R134" s="123">
        <f t="shared" si="33"/>
        <v>27.387591614892973</v>
      </c>
      <c r="S134" s="123">
        <f t="shared" si="34"/>
        <v>27.492591614892973</v>
      </c>
      <c r="T134" s="123">
        <f t="shared" si="35"/>
        <v>26.740091614892975</v>
      </c>
      <c r="U134" s="123">
        <f t="shared" si="36"/>
        <v>27.030091614892974</v>
      </c>
      <c r="V134" s="123">
        <f t="shared" si="37"/>
        <v>27.030091614892974</v>
      </c>
      <c r="W134" s="123">
        <f t="shared" si="38"/>
        <v>27.510091614892975</v>
      </c>
      <c r="X134" s="123">
        <f t="shared" si="39"/>
        <v>27.510091614892975</v>
      </c>
      <c r="Y134" s="123">
        <f t="shared" si="40"/>
        <v>27.352591614892972</v>
      </c>
      <c r="Z134" s="123">
        <f t="shared" si="41"/>
        <v>27.792591614892974</v>
      </c>
    </row>
    <row r="135" spans="1:26" x14ac:dyDescent="0.3">
      <c r="A135" s="102">
        <v>46661</v>
      </c>
      <c r="B135" s="147">
        <f t="shared" si="46"/>
        <v>24.739052259874409</v>
      </c>
      <c r="M135" s="122">
        <v>46753</v>
      </c>
      <c r="N135" s="122">
        <v>46784</v>
      </c>
      <c r="O135" s="123">
        <f t="shared" ref="O135:O198" si="48">B138</f>
        <v>41.071886757451793</v>
      </c>
      <c r="P135" s="123">
        <f t="shared" si="47"/>
        <v>41.396886757451789</v>
      </c>
      <c r="Q135" s="123">
        <f t="shared" ref="Q135:Q198" si="49">O135+$K$7</f>
        <v>41.396886757451789</v>
      </c>
      <c r="R135" s="123">
        <f t="shared" ref="R135:R198" si="50">O135+$K$8</f>
        <v>41.261886757451791</v>
      </c>
      <c r="S135" s="123">
        <f t="shared" ref="S135:S198" si="51">O135+$K$9</f>
        <v>41.366886757451795</v>
      </c>
      <c r="T135" s="123">
        <f t="shared" ref="T135:T198" si="52">O135+$K$10</f>
        <v>40.61438675745179</v>
      </c>
      <c r="U135" s="123">
        <f t="shared" ref="U135:U198" si="53">O135+$K$11</f>
        <v>40.904386757451796</v>
      </c>
      <c r="V135" s="123">
        <f t="shared" ref="V135:V198" si="54">O135+$K$12</f>
        <v>40.904386757451796</v>
      </c>
      <c r="W135" s="123">
        <f t="shared" ref="W135:W198" si="55">O135+$K$13</f>
        <v>41.384386757451793</v>
      </c>
      <c r="X135" s="123">
        <f t="shared" ref="X135:X198" si="56">O135+$K$14</f>
        <v>41.384386757451793</v>
      </c>
      <c r="Y135" s="123">
        <f t="shared" ref="Y135:Y198" si="57">P135+$K$15</f>
        <v>41.226886757451787</v>
      </c>
      <c r="Z135" s="123">
        <f t="shared" ref="Z135:Z198" si="58">Q135+$K$16</f>
        <v>41.666886757451792</v>
      </c>
    </row>
    <row r="136" spans="1:26" x14ac:dyDescent="0.3">
      <c r="A136" s="102">
        <v>46692</v>
      </c>
      <c r="B136" s="147">
        <f t="shared" si="46"/>
        <v>26.045151292228024</v>
      </c>
      <c r="M136" s="122">
        <v>46784</v>
      </c>
      <c r="N136" s="122">
        <v>46813</v>
      </c>
      <c r="O136" s="123">
        <f t="shared" si="48"/>
        <v>37.422777726071381</v>
      </c>
      <c r="P136" s="123">
        <f t="shared" si="47"/>
        <v>37.747777726071376</v>
      </c>
      <c r="Q136" s="123">
        <f t="shared" si="49"/>
        <v>37.747777726071376</v>
      </c>
      <c r="R136" s="123">
        <f t="shared" si="50"/>
        <v>37.612777726071378</v>
      </c>
      <c r="S136" s="123">
        <f t="shared" si="51"/>
        <v>37.717777726071382</v>
      </c>
      <c r="T136" s="123">
        <f t="shared" si="52"/>
        <v>36.965277726071378</v>
      </c>
      <c r="U136" s="123">
        <f t="shared" si="53"/>
        <v>37.255277726071384</v>
      </c>
      <c r="V136" s="123">
        <f t="shared" si="54"/>
        <v>37.255277726071384</v>
      </c>
      <c r="W136" s="123">
        <f t="shared" si="55"/>
        <v>37.735277726071381</v>
      </c>
      <c r="X136" s="123">
        <f t="shared" si="56"/>
        <v>37.735277726071381</v>
      </c>
      <c r="Y136" s="123">
        <f t="shared" si="57"/>
        <v>37.577777726071375</v>
      </c>
      <c r="Z136" s="123">
        <f t="shared" si="58"/>
        <v>38.01777772607138</v>
      </c>
    </row>
    <row r="137" spans="1:26" x14ac:dyDescent="0.3">
      <c r="A137" s="102">
        <v>46722</v>
      </c>
      <c r="B137" s="147">
        <f t="shared" si="46"/>
        <v>27.197591614892975</v>
      </c>
      <c r="M137" s="122">
        <v>46813</v>
      </c>
      <c r="N137" s="122">
        <v>46844</v>
      </c>
      <c r="O137" s="123">
        <f t="shared" si="48"/>
        <v>30.357481516377408</v>
      </c>
      <c r="P137" s="123">
        <f t="shared" si="47"/>
        <v>30.682481516377408</v>
      </c>
      <c r="Q137" s="123">
        <f t="shared" si="49"/>
        <v>30.682481516377408</v>
      </c>
      <c r="R137" s="123">
        <f t="shared" si="50"/>
        <v>30.547481516377406</v>
      </c>
      <c r="S137" s="123">
        <f t="shared" si="51"/>
        <v>30.652481516377406</v>
      </c>
      <c r="T137" s="123">
        <f t="shared" si="52"/>
        <v>29.899981516377409</v>
      </c>
      <c r="U137" s="123">
        <f t="shared" si="53"/>
        <v>30.189981516377408</v>
      </c>
      <c r="V137" s="123">
        <f t="shared" si="54"/>
        <v>30.189981516377408</v>
      </c>
      <c r="W137" s="123">
        <f t="shared" si="55"/>
        <v>30.669981516377408</v>
      </c>
      <c r="X137" s="123">
        <f t="shared" si="56"/>
        <v>30.669981516377408</v>
      </c>
      <c r="Y137" s="123">
        <f t="shared" si="57"/>
        <v>30.512481516377406</v>
      </c>
      <c r="Z137" s="123">
        <f t="shared" si="58"/>
        <v>30.952481516377407</v>
      </c>
    </row>
    <row r="138" spans="1:26" x14ac:dyDescent="0.3">
      <c r="A138" s="102">
        <v>46753</v>
      </c>
      <c r="B138" s="147">
        <f t="shared" ref="B138:B149" si="59">B126*(1+$E$11)</f>
        <v>41.071886757451793</v>
      </c>
      <c r="M138" s="122">
        <v>46844</v>
      </c>
      <c r="N138" s="122">
        <v>46874</v>
      </c>
      <c r="O138" s="123">
        <f t="shared" si="48"/>
        <v>28.649387927220623</v>
      </c>
      <c r="P138" s="123">
        <f t="shared" si="47"/>
        <v>28.974387927220622</v>
      </c>
      <c r="Q138" s="123">
        <f t="shared" si="49"/>
        <v>28.974387927220622</v>
      </c>
      <c r="R138" s="123">
        <f t="shared" si="50"/>
        <v>28.839387927220621</v>
      </c>
      <c r="S138" s="123">
        <f t="shared" si="51"/>
        <v>28.944387927220621</v>
      </c>
      <c r="T138" s="123">
        <f t="shared" si="52"/>
        <v>28.191887927220623</v>
      </c>
      <c r="U138" s="123">
        <f t="shared" si="53"/>
        <v>28.481887927220622</v>
      </c>
      <c r="V138" s="123">
        <f t="shared" si="54"/>
        <v>28.481887927220622</v>
      </c>
      <c r="W138" s="123">
        <f t="shared" si="55"/>
        <v>28.961887927220623</v>
      </c>
      <c r="X138" s="123">
        <f t="shared" si="56"/>
        <v>28.961887927220623</v>
      </c>
      <c r="Y138" s="123">
        <f t="shared" si="57"/>
        <v>28.80438792722062</v>
      </c>
      <c r="Z138" s="123">
        <f t="shared" si="58"/>
        <v>29.244387927220622</v>
      </c>
    </row>
    <row r="139" spans="1:26" x14ac:dyDescent="0.3">
      <c r="A139" s="102">
        <v>46784</v>
      </c>
      <c r="B139" s="147">
        <f t="shared" si="59"/>
        <v>37.422777726071381</v>
      </c>
      <c r="M139" s="122">
        <v>46874</v>
      </c>
      <c r="N139" s="122">
        <v>46905</v>
      </c>
      <c r="O139" s="123">
        <f t="shared" si="48"/>
        <v>22.59341974748293</v>
      </c>
      <c r="P139" s="123">
        <f t="shared" si="47"/>
        <v>22.918419747482929</v>
      </c>
      <c r="Q139" s="123">
        <f t="shared" si="49"/>
        <v>22.918419747482929</v>
      </c>
      <c r="R139" s="123">
        <f t="shared" si="50"/>
        <v>22.783419747482927</v>
      </c>
      <c r="S139" s="123">
        <f t="shared" si="51"/>
        <v>22.888419747482928</v>
      </c>
      <c r="T139" s="123">
        <f t="shared" si="52"/>
        <v>22.13591974748293</v>
      </c>
      <c r="U139" s="123">
        <f t="shared" si="53"/>
        <v>22.425919747482929</v>
      </c>
      <c r="V139" s="123">
        <f t="shared" si="54"/>
        <v>22.425919747482929</v>
      </c>
      <c r="W139" s="123">
        <f t="shared" si="55"/>
        <v>22.90591974748293</v>
      </c>
      <c r="X139" s="123">
        <f t="shared" si="56"/>
        <v>22.90591974748293</v>
      </c>
      <c r="Y139" s="123">
        <f t="shared" si="57"/>
        <v>22.748419747482927</v>
      </c>
      <c r="Z139" s="123">
        <f t="shared" si="58"/>
        <v>23.188419747482929</v>
      </c>
    </row>
    <row r="140" spans="1:26" x14ac:dyDescent="0.3">
      <c r="A140" s="102">
        <v>46813</v>
      </c>
      <c r="B140" s="147">
        <f t="shared" si="59"/>
        <v>30.357481516377408</v>
      </c>
      <c r="M140" s="122">
        <v>46905</v>
      </c>
      <c r="N140" s="122">
        <v>46935</v>
      </c>
      <c r="O140" s="123">
        <f t="shared" si="48"/>
        <v>23.602747777439216</v>
      </c>
      <c r="P140" s="123">
        <f t="shared" si="47"/>
        <v>23.927747777439215</v>
      </c>
      <c r="Q140" s="123">
        <f t="shared" si="49"/>
        <v>23.927747777439215</v>
      </c>
      <c r="R140" s="123">
        <f t="shared" si="50"/>
        <v>23.792747777439214</v>
      </c>
      <c r="S140" s="123">
        <f t="shared" si="51"/>
        <v>23.897747777439214</v>
      </c>
      <c r="T140" s="123">
        <f t="shared" si="52"/>
        <v>23.145247777439216</v>
      </c>
      <c r="U140" s="123">
        <f t="shared" si="53"/>
        <v>23.435247777439216</v>
      </c>
      <c r="V140" s="123">
        <f t="shared" si="54"/>
        <v>23.435247777439216</v>
      </c>
      <c r="W140" s="123">
        <f t="shared" si="55"/>
        <v>23.915247777439216</v>
      </c>
      <c r="X140" s="123">
        <f t="shared" si="56"/>
        <v>23.915247777439216</v>
      </c>
      <c r="Y140" s="123">
        <f t="shared" si="57"/>
        <v>23.757747777439214</v>
      </c>
      <c r="Z140" s="123">
        <f t="shared" si="58"/>
        <v>24.197747777439215</v>
      </c>
    </row>
    <row r="141" spans="1:26" x14ac:dyDescent="0.3">
      <c r="A141" s="102">
        <v>46844</v>
      </c>
      <c r="B141" s="147">
        <f t="shared" si="59"/>
        <v>28.649387927220623</v>
      </c>
      <c r="M141" s="122">
        <v>46935</v>
      </c>
      <c r="N141" s="122">
        <v>46966</v>
      </c>
      <c r="O141" s="123">
        <f t="shared" si="48"/>
        <v>26.164888161174396</v>
      </c>
      <c r="P141" s="123">
        <f t="shared" si="47"/>
        <v>26.489888161174395</v>
      </c>
      <c r="Q141" s="123">
        <f t="shared" si="49"/>
        <v>26.489888161174395</v>
      </c>
      <c r="R141" s="123">
        <f t="shared" si="50"/>
        <v>26.354888161174394</v>
      </c>
      <c r="S141" s="123">
        <f t="shared" si="51"/>
        <v>26.459888161174394</v>
      </c>
      <c r="T141" s="123">
        <f t="shared" si="52"/>
        <v>25.707388161174396</v>
      </c>
      <c r="U141" s="123">
        <f t="shared" si="53"/>
        <v>25.997388161174396</v>
      </c>
      <c r="V141" s="123">
        <f t="shared" si="54"/>
        <v>25.997388161174396</v>
      </c>
      <c r="W141" s="123">
        <f t="shared" si="55"/>
        <v>26.477388161174396</v>
      </c>
      <c r="X141" s="123">
        <f t="shared" si="56"/>
        <v>26.477388161174396</v>
      </c>
      <c r="Y141" s="123">
        <f t="shared" si="57"/>
        <v>26.319888161174394</v>
      </c>
      <c r="Z141" s="123">
        <f t="shared" si="58"/>
        <v>26.759888161174395</v>
      </c>
    </row>
    <row r="142" spans="1:26" x14ac:dyDescent="0.3">
      <c r="A142" s="102">
        <v>46874</v>
      </c>
      <c r="B142" s="147">
        <f t="shared" si="59"/>
        <v>22.59341974748293</v>
      </c>
      <c r="M142" s="122">
        <v>46966</v>
      </c>
      <c r="N142" s="122">
        <v>46997</v>
      </c>
      <c r="O142" s="123">
        <f t="shared" si="48"/>
        <v>25.621403837351775</v>
      </c>
      <c r="P142" s="123">
        <f t="shared" si="47"/>
        <v>25.946403837351774</v>
      </c>
      <c r="Q142" s="123">
        <f t="shared" si="49"/>
        <v>25.946403837351774</v>
      </c>
      <c r="R142" s="123">
        <f t="shared" si="50"/>
        <v>25.811403837351772</v>
      </c>
      <c r="S142" s="123">
        <f t="shared" si="51"/>
        <v>25.916403837351773</v>
      </c>
      <c r="T142" s="123">
        <f t="shared" si="52"/>
        <v>25.163903837351775</v>
      </c>
      <c r="U142" s="123">
        <f t="shared" si="53"/>
        <v>25.453903837351774</v>
      </c>
      <c r="V142" s="123">
        <f t="shared" si="54"/>
        <v>25.453903837351774</v>
      </c>
      <c r="W142" s="123">
        <f t="shared" si="55"/>
        <v>25.933903837351775</v>
      </c>
      <c r="X142" s="123">
        <f t="shared" si="56"/>
        <v>25.933903837351775</v>
      </c>
      <c r="Y142" s="123">
        <f t="shared" si="57"/>
        <v>25.776403837351772</v>
      </c>
      <c r="Z142" s="123">
        <f t="shared" si="58"/>
        <v>26.216403837351773</v>
      </c>
    </row>
    <row r="143" spans="1:26" x14ac:dyDescent="0.3">
      <c r="A143" s="102">
        <v>46905</v>
      </c>
      <c r="B143" s="147">
        <f t="shared" si="59"/>
        <v>23.602747777439216</v>
      </c>
      <c r="M143" s="122">
        <v>46997</v>
      </c>
      <c r="N143" s="122">
        <v>47027</v>
      </c>
      <c r="O143" s="123">
        <f t="shared" si="48"/>
        <v>22.515779129793984</v>
      </c>
      <c r="P143" s="123">
        <f t="shared" si="47"/>
        <v>22.840779129793983</v>
      </c>
      <c r="Q143" s="123">
        <f t="shared" si="49"/>
        <v>22.840779129793983</v>
      </c>
      <c r="R143" s="123">
        <f t="shared" si="50"/>
        <v>22.705779129793981</v>
      </c>
      <c r="S143" s="123">
        <f t="shared" si="51"/>
        <v>22.810779129793982</v>
      </c>
      <c r="T143" s="123">
        <f t="shared" si="52"/>
        <v>22.058279129793984</v>
      </c>
      <c r="U143" s="123">
        <f t="shared" si="53"/>
        <v>22.348279129793983</v>
      </c>
      <c r="V143" s="123">
        <f t="shared" si="54"/>
        <v>22.348279129793983</v>
      </c>
      <c r="W143" s="123">
        <f t="shared" si="55"/>
        <v>22.828279129793984</v>
      </c>
      <c r="X143" s="123">
        <f t="shared" si="56"/>
        <v>22.828279129793984</v>
      </c>
      <c r="Y143" s="123">
        <f t="shared" si="57"/>
        <v>22.670779129793981</v>
      </c>
      <c r="Z143" s="123">
        <f t="shared" si="58"/>
        <v>23.110779129793983</v>
      </c>
    </row>
    <row r="144" spans="1:26" x14ac:dyDescent="0.3">
      <c r="A144" s="102">
        <v>46935</v>
      </c>
      <c r="B144" s="147">
        <f t="shared" si="59"/>
        <v>26.164888161174396</v>
      </c>
      <c r="M144" s="122">
        <v>47027</v>
      </c>
      <c r="N144" s="122">
        <v>47058</v>
      </c>
      <c r="O144" s="123">
        <f t="shared" si="48"/>
        <v>25.000278895840221</v>
      </c>
      <c r="P144" s="123">
        <f t="shared" si="47"/>
        <v>25.325278895840221</v>
      </c>
      <c r="Q144" s="123">
        <f t="shared" si="49"/>
        <v>25.325278895840221</v>
      </c>
      <c r="R144" s="123">
        <f t="shared" si="50"/>
        <v>25.190278895840219</v>
      </c>
      <c r="S144" s="123">
        <f t="shared" si="51"/>
        <v>25.295278895840219</v>
      </c>
      <c r="T144" s="123">
        <f t="shared" si="52"/>
        <v>24.542778895840222</v>
      </c>
      <c r="U144" s="123">
        <f t="shared" si="53"/>
        <v>24.832778895840221</v>
      </c>
      <c r="V144" s="123">
        <f t="shared" si="54"/>
        <v>24.832778895840221</v>
      </c>
      <c r="W144" s="123">
        <f t="shared" si="55"/>
        <v>25.312778895840221</v>
      </c>
      <c r="X144" s="123">
        <f t="shared" si="56"/>
        <v>25.312778895840221</v>
      </c>
      <c r="Y144" s="123">
        <f t="shared" si="57"/>
        <v>25.155278895840219</v>
      </c>
      <c r="Z144" s="123">
        <f t="shared" si="58"/>
        <v>25.59527889584022</v>
      </c>
    </row>
    <row r="145" spans="1:26" x14ac:dyDescent="0.3">
      <c r="A145" s="102">
        <v>46966</v>
      </c>
      <c r="B145" s="147">
        <f t="shared" si="59"/>
        <v>25.621403837351775</v>
      </c>
      <c r="M145" s="122">
        <v>47058</v>
      </c>
      <c r="N145" s="122">
        <v>47088</v>
      </c>
      <c r="O145" s="123">
        <f t="shared" si="48"/>
        <v>26.320169396552281</v>
      </c>
      <c r="P145" s="123">
        <f t="shared" si="47"/>
        <v>26.64516939655228</v>
      </c>
      <c r="Q145" s="123">
        <f t="shared" si="49"/>
        <v>26.64516939655228</v>
      </c>
      <c r="R145" s="123">
        <f t="shared" si="50"/>
        <v>26.510169396552278</v>
      </c>
      <c r="S145" s="123">
        <f t="shared" si="51"/>
        <v>26.615169396552279</v>
      </c>
      <c r="T145" s="123">
        <f t="shared" si="52"/>
        <v>25.862669396552281</v>
      </c>
      <c r="U145" s="123">
        <f t="shared" si="53"/>
        <v>26.15266939655228</v>
      </c>
      <c r="V145" s="123">
        <f t="shared" si="54"/>
        <v>26.15266939655228</v>
      </c>
      <c r="W145" s="123">
        <f t="shared" si="55"/>
        <v>26.632669396552281</v>
      </c>
      <c r="X145" s="123">
        <f t="shared" si="56"/>
        <v>26.632669396552281</v>
      </c>
      <c r="Y145" s="123">
        <f t="shared" si="57"/>
        <v>26.475169396552278</v>
      </c>
      <c r="Z145" s="123">
        <f t="shared" si="58"/>
        <v>26.91516939655228</v>
      </c>
    </row>
    <row r="146" spans="1:26" x14ac:dyDescent="0.3">
      <c r="A146" s="102">
        <v>46997</v>
      </c>
      <c r="B146" s="147">
        <f t="shared" si="59"/>
        <v>22.515779129793984</v>
      </c>
      <c r="M146" s="122">
        <v>47088</v>
      </c>
      <c r="N146" s="122">
        <v>47119</v>
      </c>
      <c r="O146" s="123">
        <f t="shared" si="48"/>
        <v>27.484778661886448</v>
      </c>
      <c r="P146" s="123">
        <f t="shared" si="47"/>
        <v>27.809778661886448</v>
      </c>
      <c r="Q146" s="123">
        <f t="shared" si="49"/>
        <v>27.809778661886448</v>
      </c>
      <c r="R146" s="123">
        <f t="shared" si="50"/>
        <v>27.674778661886446</v>
      </c>
      <c r="S146" s="123">
        <f t="shared" si="51"/>
        <v>27.779778661886446</v>
      </c>
      <c r="T146" s="123">
        <f t="shared" si="52"/>
        <v>27.027278661886449</v>
      </c>
      <c r="U146" s="123">
        <f t="shared" si="53"/>
        <v>27.317278661886448</v>
      </c>
      <c r="V146" s="123">
        <f t="shared" si="54"/>
        <v>27.317278661886448</v>
      </c>
      <c r="W146" s="123">
        <f t="shared" si="55"/>
        <v>27.797278661886448</v>
      </c>
      <c r="X146" s="123">
        <f t="shared" si="56"/>
        <v>27.797278661886448</v>
      </c>
      <c r="Y146" s="123">
        <f t="shared" si="57"/>
        <v>27.639778661886446</v>
      </c>
      <c r="Z146" s="123">
        <f t="shared" si="58"/>
        <v>28.079778661886447</v>
      </c>
    </row>
    <row r="147" spans="1:26" x14ac:dyDescent="0.3">
      <c r="A147" s="102">
        <v>47027</v>
      </c>
      <c r="B147" s="147">
        <f t="shared" si="59"/>
        <v>25.000278895840221</v>
      </c>
      <c r="M147" s="122">
        <v>47119</v>
      </c>
      <c r="N147" s="122">
        <v>47150</v>
      </c>
      <c r="O147" s="123">
        <f t="shared" si="48"/>
        <v>41.521104064165819</v>
      </c>
      <c r="P147" s="123">
        <f t="shared" si="47"/>
        <v>41.846104064165814</v>
      </c>
      <c r="Q147" s="123">
        <f t="shared" si="49"/>
        <v>41.846104064165814</v>
      </c>
      <c r="R147" s="123">
        <f t="shared" si="50"/>
        <v>41.711104064165816</v>
      </c>
      <c r="S147" s="123">
        <f t="shared" si="51"/>
        <v>41.81610406416582</v>
      </c>
      <c r="T147" s="123">
        <f t="shared" si="52"/>
        <v>41.063604064165816</v>
      </c>
      <c r="U147" s="123">
        <f t="shared" si="53"/>
        <v>41.353604064165822</v>
      </c>
      <c r="V147" s="123">
        <f t="shared" si="54"/>
        <v>41.353604064165822</v>
      </c>
      <c r="W147" s="123">
        <f t="shared" si="55"/>
        <v>41.833604064165819</v>
      </c>
      <c r="X147" s="123">
        <f t="shared" si="56"/>
        <v>41.833604064165819</v>
      </c>
      <c r="Y147" s="123">
        <f t="shared" si="57"/>
        <v>41.676104064165813</v>
      </c>
      <c r="Z147" s="123">
        <f t="shared" si="58"/>
        <v>42.116104064165818</v>
      </c>
    </row>
    <row r="148" spans="1:26" x14ac:dyDescent="0.3">
      <c r="A148" s="102">
        <v>47058</v>
      </c>
      <c r="B148" s="147">
        <f t="shared" si="59"/>
        <v>26.320169396552281</v>
      </c>
      <c r="M148" s="122">
        <v>47150</v>
      </c>
      <c r="N148" s="122">
        <v>47178</v>
      </c>
      <c r="O148" s="123">
        <f t="shared" si="48"/>
        <v>37.832083476234253</v>
      </c>
      <c r="P148" s="123">
        <f t="shared" si="47"/>
        <v>38.157083476234249</v>
      </c>
      <c r="Q148" s="123">
        <f t="shared" si="49"/>
        <v>38.157083476234249</v>
      </c>
      <c r="R148" s="123">
        <f t="shared" si="50"/>
        <v>38.022083476234251</v>
      </c>
      <c r="S148" s="123">
        <f t="shared" si="51"/>
        <v>38.127083476234255</v>
      </c>
      <c r="T148" s="123">
        <f t="shared" si="52"/>
        <v>37.37458347623425</v>
      </c>
      <c r="U148" s="123">
        <f t="shared" si="53"/>
        <v>37.664583476234256</v>
      </c>
      <c r="V148" s="123">
        <f t="shared" si="54"/>
        <v>37.664583476234256</v>
      </c>
      <c r="W148" s="123">
        <f t="shared" si="55"/>
        <v>38.144583476234253</v>
      </c>
      <c r="X148" s="123">
        <f t="shared" si="56"/>
        <v>38.144583476234253</v>
      </c>
      <c r="Y148" s="123">
        <f t="shared" si="57"/>
        <v>37.987083476234247</v>
      </c>
      <c r="Z148" s="123">
        <f t="shared" si="58"/>
        <v>38.427083476234252</v>
      </c>
    </row>
    <row r="149" spans="1:26" x14ac:dyDescent="0.3">
      <c r="A149" s="102">
        <v>47088</v>
      </c>
      <c r="B149" s="147">
        <f t="shared" si="59"/>
        <v>27.484778661886448</v>
      </c>
      <c r="M149" s="122">
        <v>47178</v>
      </c>
      <c r="N149" s="122">
        <v>47209</v>
      </c>
      <c r="O149" s="123">
        <f t="shared" si="48"/>
        <v>30.689511699600818</v>
      </c>
      <c r="P149" s="123">
        <f t="shared" si="47"/>
        <v>31.014511699600817</v>
      </c>
      <c r="Q149" s="123">
        <f t="shared" si="49"/>
        <v>31.014511699600817</v>
      </c>
      <c r="R149" s="123">
        <f t="shared" si="50"/>
        <v>30.879511699600815</v>
      </c>
      <c r="S149" s="123">
        <f t="shared" si="51"/>
        <v>30.984511699600816</v>
      </c>
      <c r="T149" s="123">
        <f t="shared" si="52"/>
        <v>30.232011699600818</v>
      </c>
      <c r="U149" s="123">
        <f t="shared" si="53"/>
        <v>30.522011699600817</v>
      </c>
      <c r="V149" s="123">
        <f t="shared" si="54"/>
        <v>30.522011699600817</v>
      </c>
      <c r="W149" s="123">
        <f t="shared" si="55"/>
        <v>31.002011699600818</v>
      </c>
      <c r="X149" s="123">
        <f t="shared" si="56"/>
        <v>31.002011699600818</v>
      </c>
      <c r="Y149" s="123">
        <f t="shared" si="57"/>
        <v>30.844511699600815</v>
      </c>
      <c r="Z149" s="123">
        <f t="shared" si="58"/>
        <v>31.284511699600817</v>
      </c>
    </row>
    <row r="150" spans="1:26" x14ac:dyDescent="0.3">
      <c r="A150" s="102">
        <v>47119</v>
      </c>
      <c r="B150" s="147">
        <f t="shared" ref="B150:B161" si="60">B138*(1+$E$12)</f>
        <v>41.521104064165819</v>
      </c>
      <c r="M150" s="122">
        <v>47209</v>
      </c>
      <c r="N150" s="122">
        <v>47239</v>
      </c>
      <c r="O150" s="123">
        <f t="shared" si="48"/>
        <v>28.962736105249878</v>
      </c>
      <c r="P150" s="123">
        <f t="shared" si="47"/>
        <v>29.287736105249877</v>
      </c>
      <c r="Q150" s="123">
        <f t="shared" si="49"/>
        <v>29.287736105249877</v>
      </c>
      <c r="R150" s="123">
        <f t="shared" si="50"/>
        <v>29.152736105249875</v>
      </c>
      <c r="S150" s="123">
        <f t="shared" si="51"/>
        <v>29.257736105249876</v>
      </c>
      <c r="T150" s="123">
        <f t="shared" si="52"/>
        <v>28.505236105249878</v>
      </c>
      <c r="U150" s="123">
        <f t="shared" si="53"/>
        <v>28.795236105249877</v>
      </c>
      <c r="V150" s="123">
        <f t="shared" si="54"/>
        <v>28.795236105249877</v>
      </c>
      <c r="W150" s="123">
        <f t="shared" si="55"/>
        <v>29.275236105249878</v>
      </c>
      <c r="X150" s="123">
        <f t="shared" si="56"/>
        <v>29.275236105249878</v>
      </c>
      <c r="Y150" s="123">
        <f t="shared" si="57"/>
        <v>29.117736105249875</v>
      </c>
      <c r="Z150" s="123">
        <f t="shared" si="58"/>
        <v>29.557736105249877</v>
      </c>
    </row>
    <row r="151" spans="1:26" x14ac:dyDescent="0.3">
      <c r="A151" s="102">
        <v>47150</v>
      </c>
      <c r="B151" s="147">
        <f t="shared" si="60"/>
        <v>37.832083476234253</v>
      </c>
      <c r="M151" s="122">
        <v>47239</v>
      </c>
      <c r="N151" s="122">
        <v>47270</v>
      </c>
      <c r="O151" s="123">
        <f t="shared" si="48"/>
        <v>22.840531725278357</v>
      </c>
      <c r="P151" s="123">
        <f t="shared" si="47"/>
        <v>23.165531725278356</v>
      </c>
      <c r="Q151" s="123">
        <f t="shared" si="49"/>
        <v>23.165531725278356</v>
      </c>
      <c r="R151" s="123">
        <f t="shared" si="50"/>
        <v>23.030531725278355</v>
      </c>
      <c r="S151" s="123">
        <f t="shared" si="51"/>
        <v>23.135531725278355</v>
      </c>
      <c r="T151" s="123">
        <f t="shared" si="52"/>
        <v>22.383031725278357</v>
      </c>
      <c r="U151" s="123">
        <f t="shared" si="53"/>
        <v>22.673031725278356</v>
      </c>
      <c r="V151" s="123">
        <f t="shared" si="54"/>
        <v>22.673031725278356</v>
      </c>
      <c r="W151" s="123">
        <f t="shared" si="55"/>
        <v>23.153031725278357</v>
      </c>
      <c r="X151" s="123">
        <f t="shared" si="56"/>
        <v>23.153031725278357</v>
      </c>
      <c r="Y151" s="123">
        <f t="shared" si="57"/>
        <v>22.995531725278354</v>
      </c>
      <c r="Z151" s="123">
        <f t="shared" si="58"/>
        <v>23.435531725278356</v>
      </c>
    </row>
    <row r="152" spans="1:26" x14ac:dyDescent="0.3">
      <c r="A152" s="102">
        <v>47178</v>
      </c>
      <c r="B152" s="147">
        <f t="shared" si="60"/>
        <v>30.689511699600818</v>
      </c>
      <c r="M152" s="122">
        <v>47270</v>
      </c>
      <c r="N152" s="122">
        <v>47300</v>
      </c>
      <c r="O152" s="123">
        <f t="shared" si="48"/>
        <v>23.860899121940282</v>
      </c>
      <c r="P152" s="123">
        <f t="shared" si="47"/>
        <v>24.185899121940281</v>
      </c>
      <c r="Q152" s="123">
        <f t="shared" si="49"/>
        <v>24.185899121940281</v>
      </c>
      <c r="R152" s="123">
        <f t="shared" si="50"/>
        <v>24.050899121940279</v>
      </c>
      <c r="S152" s="123">
        <f t="shared" si="51"/>
        <v>24.15589912194028</v>
      </c>
      <c r="T152" s="123">
        <f t="shared" si="52"/>
        <v>23.403399121940282</v>
      </c>
      <c r="U152" s="123">
        <f t="shared" si="53"/>
        <v>23.693399121940281</v>
      </c>
      <c r="V152" s="123">
        <f t="shared" si="54"/>
        <v>23.693399121940281</v>
      </c>
      <c r="W152" s="123">
        <f t="shared" si="55"/>
        <v>24.173399121940282</v>
      </c>
      <c r="X152" s="123">
        <f t="shared" si="56"/>
        <v>24.173399121940282</v>
      </c>
      <c r="Y152" s="123">
        <f t="shared" si="57"/>
        <v>24.015899121940279</v>
      </c>
      <c r="Z152" s="123">
        <f t="shared" si="58"/>
        <v>24.455899121940281</v>
      </c>
    </row>
    <row r="153" spans="1:26" x14ac:dyDescent="0.3">
      <c r="A153" s="102">
        <v>47209</v>
      </c>
      <c r="B153" s="147">
        <f t="shared" si="60"/>
        <v>28.962736105249878</v>
      </c>
      <c r="M153" s="122">
        <v>47300</v>
      </c>
      <c r="N153" s="122">
        <v>47331</v>
      </c>
      <c r="O153" s="123">
        <f t="shared" si="48"/>
        <v>26.451062513466695</v>
      </c>
      <c r="P153" s="123">
        <f t="shared" si="47"/>
        <v>26.776062513466695</v>
      </c>
      <c r="Q153" s="123">
        <f t="shared" si="49"/>
        <v>26.776062513466695</v>
      </c>
      <c r="R153" s="123">
        <f t="shared" si="50"/>
        <v>26.641062513466693</v>
      </c>
      <c r="S153" s="123">
        <f t="shared" si="51"/>
        <v>26.746062513466693</v>
      </c>
      <c r="T153" s="123">
        <f t="shared" si="52"/>
        <v>25.993562513466696</v>
      </c>
      <c r="U153" s="123">
        <f t="shared" si="53"/>
        <v>26.283562513466695</v>
      </c>
      <c r="V153" s="123">
        <f t="shared" si="54"/>
        <v>26.283562513466695</v>
      </c>
      <c r="W153" s="123">
        <f t="shared" si="55"/>
        <v>26.763562513466695</v>
      </c>
      <c r="X153" s="123">
        <f t="shared" si="56"/>
        <v>26.763562513466695</v>
      </c>
      <c r="Y153" s="123">
        <f t="shared" si="57"/>
        <v>26.606062513466693</v>
      </c>
      <c r="Z153" s="123">
        <f t="shared" si="58"/>
        <v>27.046062513466694</v>
      </c>
    </row>
    <row r="154" spans="1:26" x14ac:dyDescent="0.3">
      <c r="A154" s="102">
        <v>47239</v>
      </c>
      <c r="B154" s="147">
        <f t="shared" si="60"/>
        <v>22.840531725278357</v>
      </c>
      <c r="M154" s="122">
        <v>47331</v>
      </c>
      <c r="N154" s="122">
        <v>47362</v>
      </c>
      <c r="O154" s="123">
        <f t="shared" si="48"/>
        <v>25.901633915264114</v>
      </c>
      <c r="P154" s="123">
        <f t="shared" si="47"/>
        <v>26.226633915264113</v>
      </c>
      <c r="Q154" s="123">
        <f t="shared" si="49"/>
        <v>26.226633915264113</v>
      </c>
      <c r="R154" s="123">
        <f t="shared" si="50"/>
        <v>26.091633915264111</v>
      </c>
      <c r="S154" s="123">
        <f t="shared" si="51"/>
        <v>26.196633915264112</v>
      </c>
      <c r="T154" s="123">
        <f t="shared" si="52"/>
        <v>25.444133915264114</v>
      </c>
      <c r="U154" s="123">
        <f t="shared" si="53"/>
        <v>25.734133915264113</v>
      </c>
      <c r="V154" s="123">
        <f t="shared" si="54"/>
        <v>25.734133915264113</v>
      </c>
      <c r="W154" s="123">
        <f t="shared" si="55"/>
        <v>26.214133915264114</v>
      </c>
      <c r="X154" s="123">
        <f t="shared" si="56"/>
        <v>26.214133915264114</v>
      </c>
      <c r="Y154" s="123">
        <f t="shared" si="57"/>
        <v>26.056633915264111</v>
      </c>
      <c r="Z154" s="123">
        <f t="shared" si="58"/>
        <v>26.496633915264113</v>
      </c>
    </row>
    <row r="155" spans="1:26" x14ac:dyDescent="0.3">
      <c r="A155" s="102">
        <v>47270</v>
      </c>
      <c r="B155" s="147">
        <f t="shared" si="60"/>
        <v>23.860899121940282</v>
      </c>
      <c r="M155" s="122">
        <v>47362</v>
      </c>
      <c r="N155" s="122">
        <v>47392</v>
      </c>
      <c r="O155" s="123">
        <f t="shared" si="48"/>
        <v>22.762041925535133</v>
      </c>
      <c r="P155" s="123">
        <f t="shared" si="47"/>
        <v>23.087041925535132</v>
      </c>
      <c r="Q155" s="123">
        <f t="shared" si="49"/>
        <v>23.087041925535132</v>
      </c>
      <c r="R155" s="123">
        <f t="shared" si="50"/>
        <v>22.952041925535131</v>
      </c>
      <c r="S155" s="123">
        <f t="shared" si="51"/>
        <v>23.057041925535131</v>
      </c>
      <c r="T155" s="123">
        <f t="shared" si="52"/>
        <v>22.304541925535133</v>
      </c>
      <c r="U155" s="123">
        <f t="shared" si="53"/>
        <v>22.594541925535133</v>
      </c>
      <c r="V155" s="123">
        <f t="shared" si="54"/>
        <v>22.594541925535133</v>
      </c>
      <c r="W155" s="123">
        <f t="shared" si="55"/>
        <v>23.074541925535133</v>
      </c>
      <c r="X155" s="123">
        <f t="shared" si="56"/>
        <v>23.074541925535133</v>
      </c>
      <c r="Y155" s="123">
        <f t="shared" si="57"/>
        <v>22.917041925535131</v>
      </c>
      <c r="Z155" s="123">
        <f t="shared" si="58"/>
        <v>23.357041925535132</v>
      </c>
    </row>
    <row r="156" spans="1:26" x14ac:dyDescent="0.3">
      <c r="A156" s="102">
        <v>47300</v>
      </c>
      <c r="B156" s="147">
        <f t="shared" si="60"/>
        <v>26.451062513466695</v>
      </c>
      <c r="M156" s="122">
        <v>47392</v>
      </c>
      <c r="N156" s="122">
        <v>47423</v>
      </c>
      <c r="O156" s="123">
        <f t="shared" si="48"/>
        <v>25.273715517318323</v>
      </c>
      <c r="P156" s="123">
        <f t="shared" si="47"/>
        <v>25.598715517318322</v>
      </c>
      <c r="Q156" s="123">
        <f t="shared" si="49"/>
        <v>25.598715517318322</v>
      </c>
      <c r="R156" s="123">
        <f t="shared" si="50"/>
        <v>25.46371551731832</v>
      </c>
      <c r="S156" s="123">
        <f t="shared" si="51"/>
        <v>25.568715517318321</v>
      </c>
      <c r="T156" s="123">
        <f t="shared" si="52"/>
        <v>24.816215517318323</v>
      </c>
      <c r="U156" s="123">
        <f t="shared" si="53"/>
        <v>25.106215517318322</v>
      </c>
      <c r="V156" s="123">
        <f t="shared" si="54"/>
        <v>25.106215517318322</v>
      </c>
      <c r="W156" s="123">
        <f t="shared" si="55"/>
        <v>25.586215517318323</v>
      </c>
      <c r="X156" s="123">
        <f t="shared" si="56"/>
        <v>25.586215517318323</v>
      </c>
      <c r="Y156" s="123">
        <f t="shared" si="57"/>
        <v>25.42871551731832</v>
      </c>
      <c r="Z156" s="123">
        <f t="shared" si="58"/>
        <v>25.868715517318321</v>
      </c>
    </row>
    <row r="157" spans="1:26" x14ac:dyDescent="0.3">
      <c r="A157" s="102">
        <v>47331</v>
      </c>
      <c r="B157" s="147">
        <f t="shared" si="60"/>
        <v>25.901633915264114</v>
      </c>
      <c r="M157" s="122">
        <v>47423</v>
      </c>
      <c r="N157" s="122">
        <v>47453</v>
      </c>
      <c r="O157" s="123">
        <f t="shared" si="48"/>
        <v>26.608042112953139</v>
      </c>
      <c r="P157" s="123">
        <f t="shared" si="47"/>
        <v>26.933042112953139</v>
      </c>
      <c r="Q157" s="123">
        <f t="shared" si="49"/>
        <v>26.933042112953139</v>
      </c>
      <c r="R157" s="123">
        <f t="shared" si="50"/>
        <v>26.798042112953137</v>
      </c>
      <c r="S157" s="123">
        <f t="shared" si="51"/>
        <v>26.903042112953138</v>
      </c>
      <c r="T157" s="123">
        <f t="shared" si="52"/>
        <v>26.15054211295314</v>
      </c>
      <c r="U157" s="123">
        <f t="shared" si="53"/>
        <v>26.440542112953139</v>
      </c>
      <c r="V157" s="123">
        <f t="shared" si="54"/>
        <v>26.440542112953139</v>
      </c>
      <c r="W157" s="123">
        <f t="shared" si="55"/>
        <v>26.920542112953139</v>
      </c>
      <c r="X157" s="123">
        <f t="shared" si="56"/>
        <v>26.920542112953139</v>
      </c>
      <c r="Y157" s="123">
        <f t="shared" si="57"/>
        <v>26.763042112953137</v>
      </c>
      <c r="Z157" s="123">
        <f t="shared" si="58"/>
        <v>27.203042112953138</v>
      </c>
    </row>
    <row r="158" spans="1:26" x14ac:dyDescent="0.3">
      <c r="A158" s="102">
        <v>47362</v>
      </c>
      <c r="B158" s="147">
        <f t="shared" si="60"/>
        <v>22.762041925535133</v>
      </c>
      <c r="M158" s="122">
        <v>47453</v>
      </c>
      <c r="N158" s="122">
        <v>47484</v>
      </c>
      <c r="O158" s="123">
        <f t="shared" si="48"/>
        <v>27.785389109101505</v>
      </c>
      <c r="P158" s="123">
        <f t="shared" si="47"/>
        <v>28.110389109101504</v>
      </c>
      <c r="Q158" s="123">
        <f t="shared" si="49"/>
        <v>28.110389109101504</v>
      </c>
      <c r="R158" s="123">
        <f t="shared" si="50"/>
        <v>27.975389109101503</v>
      </c>
      <c r="S158" s="123">
        <f t="shared" si="51"/>
        <v>28.080389109101503</v>
      </c>
      <c r="T158" s="123">
        <f t="shared" si="52"/>
        <v>27.327889109101505</v>
      </c>
      <c r="U158" s="123">
        <f t="shared" si="53"/>
        <v>27.617889109101505</v>
      </c>
      <c r="V158" s="123">
        <f t="shared" si="54"/>
        <v>27.617889109101505</v>
      </c>
      <c r="W158" s="123">
        <f t="shared" si="55"/>
        <v>28.097889109101505</v>
      </c>
      <c r="X158" s="123">
        <f t="shared" si="56"/>
        <v>28.097889109101505</v>
      </c>
      <c r="Y158" s="123">
        <f t="shared" si="57"/>
        <v>27.940389109101503</v>
      </c>
      <c r="Z158" s="123">
        <f t="shared" si="58"/>
        <v>28.380389109101504</v>
      </c>
    </row>
    <row r="159" spans="1:26" x14ac:dyDescent="0.3">
      <c r="A159" s="102">
        <v>47392</v>
      </c>
      <c r="B159" s="147">
        <f t="shared" si="60"/>
        <v>25.273715517318323</v>
      </c>
      <c r="M159" s="122">
        <v>47484</v>
      </c>
      <c r="N159" s="122">
        <v>47515</v>
      </c>
      <c r="O159" s="123">
        <f t="shared" si="48"/>
        <v>42.224656400324875</v>
      </c>
      <c r="P159" s="123">
        <f t="shared" si="47"/>
        <v>42.549656400324871</v>
      </c>
      <c r="Q159" s="123">
        <f t="shared" si="49"/>
        <v>42.549656400324871</v>
      </c>
      <c r="R159" s="123">
        <f t="shared" si="50"/>
        <v>42.414656400324873</v>
      </c>
      <c r="S159" s="123">
        <f t="shared" si="51"/>
        <v>42.519656400324877</v>
      </c>
      <c r="T159" s="123">
        <f t="shared" si="52"/>
        <v>41.767156400324872</v>
      </c>
      <c r="U159" s="123">
        <f t="shared" si="53"/>
        <v>42.057156400324878</v>
      </c>
      <c r="V159" s="123">
        <f t="shared" si="54"/>
        <v>42.057156400324878</v>
      </c>
      <c r="W159" s="123">
        <f t="shared" si="55"/>
        <v>42.537156400324875</v>
      </c>
      <c r="X159" s="123">
        <f t="shared" si="56"/>
        <v>42.537156400324875</v>
      </c>
      <c r="Y159" s="123">
        <f t="shared" si="57"/>
        <v>42.379656400324869</v>
      </c>
      <c r="Z159" s="123">
        <f t="shared" si="58"/>
        <v>42.819656400324874</v>
      </c>
    </row>
    <row r="160" spans="1:26" x14ac:dyDescent="0.3">
      <c r="A160" s="102">
        <v>47423</v>
      </c>
      <c r="B160" s="147">
        <f t="shared" si="60"/>
        <v>26.608042112953139</v>
      </c>
      <c r="M160" s="122">
        <v>47515</v>
      </c>
      <c r="N160" s="122">
        <v>47543</v>
      </c>
      <c r="O160" s="123">
        <f t="shared" si="48"/>
        <v>38.473127381770482</v>
      </c>
      <c r="P160" s="123">
        <f t="shared" si="47"/>
        <v>38.798127381770477</v>
      </c>
      <c r="Q160" s="123">
        <f t="shared" si="49"/>
        <v>38.798127381770477</v>
      </c>
      <c r="R160" s="123">
        <f t="shared" si="50"/>
        <v>38.663127381770479</v>
      </c>
      <c r="S160" s="123">
        <f t="shared" si="51"/>
        <v>38.768127381770483</v>
      </c>
      <c r="T160" s="123">
        <f t="shared" si="52"/>
        <v>38.015627381770479</v>
      </c>
      <c r="U160" s="123">
        <f t="shared" si="53"/>
        <v>38.305627381770485</v>
      </c>
      <c r="V160" s="123">
        <f t="shared" si="54"/>
        <v>38.305627381770485</v>
      </c>
      <c r="W160" s="123">
        <f t="shared" si="55"/>
        <v>38.785627381770482</v>
      </c>
      <c r="X160" s="123">
        <f t="shared" si="56"/>
        <v>38.785627381770482</v>
      </c>
      <c r="Y160" s="123">
        <f t="shared" si="57"/>
        <v>38.628127381770476</v>
      </c>
      <c r="Z160" s="123">
        <f t="shared" si="58"/>
        <v>39.068127381770481</v>
      </c>
    </row>
    <row r="161" spans="1:26" x14ac:dyDescent="0.3">
      <c r="A161" s="102">
        <v>47453</v>
      </c>
      <c r="B161" s="147">
        <f t="shared" si="60"/>
        <v>27.785389109101505</v>
      </c>
      <c r="M161" s="122">
        <v>47543</v>
      </c>
      <c r="N161" s="122">
        <v>47574</v>
      </c>
      <c r="O161" s="123">
        <f t="shared" si="48"/>
        <v>31.209528643718382</v>
      </c>
      <c r="P161" s="123">
        <f t="shared" si="47"/>
        <v>31.534528643718382</v>
      </c>
      <c r="Q161" s="123">
        <f t="shared" si="49"/>
        <v>31.534528643718382</v>
      </c>
      <c r="R161" s="123">
        <f t="shared" si="50"/>
        <v>31.39952864371838</v>
      </c>
      <c r="S161" s="123">
        <f t="shared" si="51"/>
        <v>31.50452864371838</v>
      </c>
      <c r="T161" s="123">
        <f t="shared" si="52"/>
        <v>30.752028643718383</v>
      </c>
      <c r="U161" s="123">
        <f t="shared" si="53"/>
        <v>31.042028643718382</v>
      </c>
      <c r="V161" s="123">
        <f t="shared" si="54"/>
        <v>31.042028643718382</v>
      </c>
      <c r="W161" s="123">
        <f t="shared" si="55"/>
        <v>31.522028643718382</v>
      </c>
      <c r="X161" s="123">
        <f t="shared" si="56"/>
        <v>31.522028643718382</v>
      </c>
      <c r="Y161" s="123">
        <f t="shared" si="57"/>
        <v>31.36452864371838</v>
      </c>
      <c r="Z161" s="123">
        <f t="shared" si="58"/>
        <v>31.804528643718381</v>
      </c>
    </row>
    <row r="162" spans="1:26" x14ac:dyDescent="0.3">
      <c r="A162" s="102">
        <v>47484</v>
      </c>
      <c r="B162" s="147">
        <f t="shared" ref="B162:B173" si="61">B150*(1+$E$13)</f>
        <v>42.224656400324875</v>
      </c>
      <c r="M162" s="122">
        <v>47574</v>
      </c>
      <c r="N162" s="122">
        <v>47604</v>
      </c>
      <c r="O162" s="123">
        <f t="shared" si="48"/>
        <v>29.45349378396952</v>
      </c>
      <c r="P162" s="123">
        <f t="shared" si="47"/>
        <v>29.77849378396952</v>
      </c>
      <c r="Q162" s="123">
        <f t="shared" si="49"/>
        <v>29.77849378396952</v>
      </c>
      <c r="R162" s="123">
        <f t="shared" si="50"/>
        <v>29.643493783969518</v>
      </c>
      <c r="S162" s="123">
        <f t="shared" si="51"/>
        <v>29.748493783969518</v>
      </c>
      <c r="T162" s="123">
        <f t="shared" si="52"/>
        <v>28.995993783969521</v>
      </c>
      <c r="U162" s="123">
        <f t="shared" si="53"/>
        <v>29.28599378396952</v>
      </c>
      <c r="V162" s="123">
        <f t="shared" si="54"/>
        <v>29.28599378396952</v>
      </c>
      <c r="W162" s="123">
        <f t="shared" si="55"/>
        <v>29.76599378396952</v>
      </c>
      <c r="X162" s="123">
        <f t="shared" si="56"/>
        <v>29.76599378396952</v>
      </c>
      <c r="Y162" s="123">
        <f t="shared" si="57"/>
        <v>29.608493783969518</v>
      </c>
      <c r="Z162" s="123">
        <f t="shared" si="58"/>
        <v>30.048493783969519</v>
      </c>
    </row>
    <row r="163" spans="1:26" x14ac:dyDescent="0.3">
      <c r="A163" s="102">
        <v>47515</v>
      </c>
      <c r="B163" s="147">
        <f t="shared" si="61"/>
        <v>38.473127381770482</v>
      </c>
      <c r="M163" s="122">
        <v>47604</v>
      </c>
      <c r="N163" s="122">
        <v>47635</v>
      </c>
      <c r="O163" s="123">
        <f t="shared" si="48"/>
        <v>23.227552008496289</v>
      </c>
      <c r="P163" s="123">
        <f t="shared" si="47"/>
        <v>23.552552008496288</v>
      </c>
      <c r="Q163" s="123">
        <f t="shared" si="49"/>
        <v>23.552552008496288</v>
      </c>
      <c r="R163" s="123">
        <f t="shared" si="50"/>
        <v>23.417552008496287</v>
      </c>
      <c r="S163" s="123">
        <f t="shared" si="51"/>
        <v>23.522552008496287</v>
      </c>
      <c r="T163" s="123">
        <f t="shared" si="52"/>
        <v>22.77005200849629</v>
      </c>
      <c r="U163" s="123">
        <f t="shared" si="53"/>
        <v>23.060052008496289</v>
      </c>
      <c r="V163" s="123">
        <f t="shared" si="54"/>
        <v>23.060052008496289</v>
      </c>
      <c r="W163" s="123">
        <f t="shared" si="55"/>
        <v>23.540052008496289</v>
      </c>
      <c r="X163" s="123">
        <f t="shared" si="56"/>
        <v>23.540052008496289</v>
      </c>
      <c r="Y163" s="123">
        <f t="shared" si="57"/>
        <v>23.382552008496287</v>
      </c>
      <c r="Z163" s="123">
        <f t="shared" si="58"/>
        <v>23.822552008496288</v>
      </c>
    </row>
    <row r="164" spans="1:26" x14ac:dyDescent="0.3">
      <c r="A164" s="102">
        <v>47543</v>
      </c>
      <c r="B164" s="147">
        <f t="shared" si="61"/>
        <v>31.209528643718382</v>
      </c>
      <c r="M164" s="122">
        <v>47635</v>
      </c>
      <c r="N164" s="122">
        <v>47665</v>
      </c>
      <c r="O164" s="123">
        <f t="shared" si="48"/>
        <v>24.265208971075165</v>
      </c>
      <c r="P164" s="123">
        <f t="shared" si="47"/>
        <v>24.590208971075164</v>
      </c>
      <c r="Q164" s="123">
        <f t="shared" si="49"/>
        <v>24.590208971075164</v>
      </c>
      <c r="R164" s="123">
        <f t="shared" si="50"/>
        <v>24.455208971075162</v>
      </c>
      <c r="S164" s="123">
        <f t="shared" si="51"/>
        <v>24.560208971075163</v>
      </c>
      <c r="T164" s="123">
        <f t="shared" si="52"/>
        <v>23.807708971075165</v>
      </c>
      <c r="U164" s="123">
        <f t="shared" si="53"/>
        <v>24.097708971075164</v>
      </c>
      <c r="V164" s="123">
        <f t="shared" si="54"/>
        <v>24.097708971075164</v>
      </c>
      <c r="W164" s="123">
        <f t="shared" si="55"/>
        <v>24.577708971075165</v>
      </c>
      <c r="X164" s="123">
        <f t="shared" si="56"/>
        <v>24.577708971075165</v>
      </c>
      <c r="Y164" s="123">
        <f t="shared" si="57"/>
        <v>24.420208971075162</v>
      </c>
      <c r="Z164" s="123">
        <f t="shared" si="58"/>
        <v>24.860208971075163</v>
      </c>
    </row>
    <row r="165" spans="1:26" x14ac:dyDescent="0.3">
      <c r="A165" s="102">
        <v>47574</v>
      </c>
      <c r="B165" s="147">
        <f t="shared" si="61"/>
        <v>29.45349378396952</v>
      </c>
      <c r="M165" s="122">
        <v>47665</v>
      </c>
      <c r="N165" s="122">
        <v>47696</v>
      </c>
      <c r="O165" s="123">
        <f t="shared" si="48"/>
        <v>26.899261260698456</v>
      </c>
      <c r="P165" s="123">
        <f t="shared" si="47"/>
        <v>27.224261260698455</v>
      </c>
      <c r="Q165" s="123">
        <f t="shared" si="49"/>
        <v>27.224261260698455</v>
      </c>
      <c r="R165" s="123">
        <f t="shared" si="50"/>
        <v>27.089261260698454</v>
      </c>
      <c r="S165" s="123">
        <f t="shared" si="51"/>
        <v>27.194261260698454</v>
      </c>
      <c r="T165" s="123">
        <f t="shared" si="52"/>
        <v>26.441761260698456</v>
      </c>
      <c r="U165" s="123">
        <f t="shared" si="53"/>
        <v>26.731761260698455</v>
      </c>
      <c r="V165" s="123">
        <f t="shared" si="54"/>
        <v>26.731761260698455</v>
      </c>
      <c r="W165" s="123">
        <f t="shared" si="55"/>
        <v>27.211761260698456</v>
      </c>
      <c r="X165" s="123">
        <f t="shared" si="56"/>
        <v>27.211761260698456</v>
      </c>
      <c r="Y165" s="123">
        <f t="shared" si="57"/>
        <v>27.054261260698453</v>
      </c>
      <c r="Z165" s="123">
        <f t="shared" si="58"/>
        <v>27.494261260698455</v>
      </c>
    </row>
    <row r="166" spans="1:26" x14ac:dyDescent="0.3">
      <c r="A166" s="102">
        <v>47604</v>
      </c>
      <c r="B166" s="147">
        <f t="shared" si="61"/>
        <v>23.227552008496289</v>
      </c>
      <c r="M166" s="122">
        <v>47696</v>
      </c>
      <c r="N166" s="122">
        <v>47727</v>
      </c>
      <c r="O166" s="123">
        <f t="shared" si="48"/>
        <v>26.340522896232901</v>
      </c>
      <c r="P166" s="123">
        <f t="shared" si="47"/>
        <v>26.665522896232901</v>
      </c>
      <c r="Q166" s="123">
        <f t="shared" si="49"/>
        <v>26.665522896232901</v>
      </c>
      <c r="R166" s="123">
        <f t="shared" si="50"/>
        <v>26.530522896232899</v>
      </c>
      <c r="S166" s="123">
        <f t="shared" si="51"/>
        <v>26.635522896232899</v>
      </c>
      <c r="T166" s="123">
        <f t="shared" si="52"/>
        <v>25.883022896232902</v>
      </c>
      <c r="U166" s="123">
        <f t="shared" si="53"/>
        <v>26.173022896232901</v>
      </c>
      <c r="V166" s="123">
        <f t="shared" si="54"/>
        <v>26.173022896232901</v>
      </c>
      <c r="W166" s="123">
        <f t="shared" si="55"/>
        <v>26.653022896232901</v>
      </c>
      <c r="X166" s="123">
        <f t="shared" si="56"/>
        <v>26.653022896232901</v>
      </c>
      <c r="Y166" s="123">
        <f t="shared" si="57"/>
        <v>26.495522896232899</v>
      </c>
      <c r="Z166" s="123">
        <f t="shared" si="58"/>
        <v>26.9355228962329</v>
      </c>
    </row>
    <row r="167" spans="1:26" x14ac:dyDescent="0.3">
      <c r="A167" s="102">
        <v>47635</v>
      </c>
      <c r="B167" s="147">
        <f t="shared" si="61"/>
        <v>24.265208971075165</v>
      </c>
      <c r="M167" s="122">
        <v>47727</v>
      </c>
      <c r="N167" s="122">
        <v>47757</v>
      </c>
      <c r="O167" s="123">
        <f t="shared" si="48"/>
        <v>23.147732242144066</v>
      </c>
      <c r="P167" s="123">
        <f t="shared" si="47"/>
        <v>23.472732242144065</v>
      </c>
      <c r="Q167" s="123">
        <f t="shared" si="49"/>
        <v>23.472732242144065</v>
      </c>
      <c r="R167" s="123">
        <f t="shared" si="50"/>
        <v>23.337732242144064</v>
      </c>
      <c r="S167" s="123">
        <f t="shared" si="51"/>
        <v>23.442732242144064</v>
      </c>
      <c r="T167" s="123">
        <f t="shared" si="52"/>
        <v>22.690232242144067</v>
      </c>
      <c r="U167" s="123">
        <f t="shared" si="53"/>
        <v>22.980232242144066</v>
      </c>
      <c r="V167" s="123">
        <f t="shared" si="54"/>
        <v>22.980232242144066</v>
      </c>
      <c r="W167" s="123">
        <f t="shared" si="55"/>
        <v>23.460232242144066</v>
      </c>
      <c r="X167" s="123">
        <f t="shared" si="56"/>
        <v>23.460232242144066</v>
      </c>
      <c r="Y167" s="123">
        <f t="shared" si="57"/>
        <v>23.302732242144064</v>
      </c>
      <c r="Z167" s="123">
        <f t="shared" si="58"/>
        <v>23.742732242144065</v>
      </c>
    </row>
    <row r="168" spans="1:26" x14ac:dyDescent="0.3">
      <c r="A168" s="102">
        <v>47665</v>
      </c>
      <c r="B168" s="147">
        <f t="shared" si="61"/>
        <v>26.899261260698456</v>
      </c>
      <c r="M168" s="122">
        <v>47757</v>
      </c>
      <c r="N168" s="122">
        <v>47788</v>
      </c>
      <c r="O168" s="123">
        <f t="shared" si="48"/>
        <v>25.701964765415138</v>
      </c>
      <c r="P168" s="123">
        <f t="shared" si="47"/>
        <v>26.026964765415137</v>
      </c>
      <c r="Q168" s="123">
        <f t="shared" si="49"/>
        <v>26.026964765415137</v>
      </c>
      <c r="R168" s="123">
        <f t="shared" si="50"/>
        <v>25.891964765415135</v>
      </c>
      <c r="S168" s="123">
        <f t="shared" si="51"/>
        <v>25.996964765415136</v>
      </c>
      <c r="T168" s="123">
        <f t="shared" si="52"/>
        <v>25.244464765415138</v>
      </c>
      <c r="U168" s="123">
        <f t="shared" si="53"/>
        <v>25.534464765415137</v>
      </c>
      <c r="V168" s="123">
        <f t="shared" si="54"/>
        <v>25.534464765415137</v>
      </c>
      <c r="W168" s="123">
        <f t="shared" si="55"/>
        <v>26.014464765415138</v>
      </c>
      <c r="X168" s="123">
        <f t="shared" si="56"/>
        <v>26.014464765415138</v>
      </c>
      <c r="Y168" s="123">
        <f t="shared" si="57"/>
        <v>25.856964765415135</v>
      </c>
      <c r="Z168" s="123">
        <f t="shared" si="58"/>
        <v>26.296964765415137</v>
      </c>
    </row>
    <row r="169" spans="1:26" x14ac:dyDescent="0.3">
      <c r="A169" s="102">
        <v>47696</v>
      </c>
      <c r="B169" s="147">
        <f t="shared" si="61"/>
        <v>26.340522896232901</v>
      </c>
      <c r="M169" s="122">
        <v>47788</v>
      </c>
      <c r="N169" s="122">
        <v>47818</v>
      </c>
      <c r="O169" s="123">
        <f t="shared" si="48"/>
        <v>27.058900793402895</v>
      </c>
      <c r="P169" s="123">
        <f t="shared" si="47"/>
        <v>27.383900793402894</v>
      </c>
      <c r="Q169" s="123">
        <f t="shared" si="49"/>
        <v>27.383900793402894</v>
      </c>
      <c r="R169" s="123">
        <f t="shared" si="50"/>
        <v>27.248900793402893</v>
      </c>
      <c r="S169" s="123">
        <f t="shared" si="51"/>
        <v>27.353900793402893</v>
      </c>
      <c r="T169" s="123">
        <f t="shared" si="52"/>
        <v>26.601400793402895</v>
      </c>
      <c r="U169" s="123">
        <f t="shared" si="53"/>
        <v>26.891400793402894</v>
      </c>
      <c r="V169" s="123">
        <f t="shared" si="54"/>
        <v>26.891400793402894</v>
      </c>
      <c r="W169" s="123">
        <f t="shared" si="55"/>
        <v>27.371400793402895</v>
      </c>
      <c r="X169" s="123">
        <f t="shared" si="56"/>
        <v>27.371400793402895</v>
      </c>
      <c r="Y169" s="123">
        <f t="shared" si="57"/>
        <v>27.213900793402892</v>
      </c>
      <c r="Z169" s="123">
        <f t="shared" si="58"/>
        <v>27.653900793402894</v>
      </c>
    </row>
    <row r="170" spans="1:26" x14ac:dyDescent="0.3">
      <c r="A170" s="102">
        <v>47727</v>
      </c>
      <c r="B170" s="147">
        <f t="shared" si="61"/>
        <v>23.147732242144066</v>
      </c>
      <c r="M170" s="122">
        <v>47818</v>
      </c>
      <c r="N170" s="122">
        <v>47849</v>
      </c>
      <c r="O170" s="123">
        <f t="shared" si="48"/>
        <v>28.256197288686206</v>
      </c>
      <c r="P170" s="123">
        <f t="shared" si="47"/>
        <v>28.581197288686205</v>
      </c>
      <c r="Q170" s="123">
        <f t="shared" si="49"/>
        <v>28.581197288686205</v>
      </c>
      <c r="R170" s="123">
        <f t="shared" si="50"/>
        <v>28.446197288686204</v>
      </c>
      <c r="S170" s="123">
        <f t="shared" si="51"/>
        <v>28.551197288686204</v>
      </c>
      <c r="T170" s="123">
        <f t="shared" si="52"/>
        <v>27.798697288686206</v>
      </c>
      <c r="U170" s="123">
        <f t="shared" si="53"/>
        <v>28.088697288686205</v>
      </c>
      <c r="V170" s="123">
        <f t="shared" si="54"/>
        <v>28.088697288686205</v>
      </c>
      <c r="W170" s="123">
        <f t="shared" si="55"/>
        <v>28.568697288686206</v>
      </c>
      <c r="X170" s="123">
        <f t="shared" si="56"/>
        <v>28.568697288686206</v>
      </c>
      <c r="Y170" s="123">
        <f t="shared" si="57"/>
        <v>28.411197288686203</v>
      </c>
      <c r="Z170" s="123">
        <f t="shared" si="58"/>
        <v>28.851197288686205</v>
      </c>
    </row>
    <row r="171" spans="1:26" x14ac:dyDescent="0.3">
      <c r="A171" s="102">
        <v>47757</v>
      </c>
      <c r="B171" s="147">
        <f t="shared" si="61"/>
        <v>25.701964765415138</v>
      </c>
      <c r="M171" s="122">
        <v>47849</v>
      </c>
      <c r="N171" s="122">
        <v>47880</v>
      </c>
      <c r="O171" s="123">
        <f t="shared" si="48"/>
        <v>43.316742420089184</v>
      </c>
      <c r="P171" s="123">
        <f t="shared" si="47"/>
        <v>43.64174242008918</v>
      </c>
      <c r="Q171" s="123">
        <f t="shared" si="49"/>
        <v>43.64174242008918</v>
      </c>
      <c r="R171" s="123">
        <f t="shared" si="50"/>
        <v>43.506742420089182</v>
      </c>
      <c r="S171" s="123">
        <f t="shared" si="51"/>
        <v>43.611742420089186</v>
      </c>
      <c r="T171" s="123">
        <f t="shared" si="52"/>
        <v>42.859242420089181</v>
      </c>
      <c r="U171" s="123">
        <f t="shared" si="53"/>
        <v>43.149242420089188</v>
      </c>
      <c r="V171" s="123">
        <f t="shared" si="54"/>
        <v>43.149242420089188</v>
      </c>
      <c r="W171" s="123">
        <f t="shared" si="55"/>
        <v>43.629242420089184</v>
      </c>
      <c r="X171" s="123">
        <f t="shared" si="56"/>
        <v>43.629242420089184</v>
      </c>
      <c r="Y171" s="123">
        <f t="shared" si="57"/>
        <v>43.471742420089178</v>
      </c>
      <c r="Z171" s="123">
        <f t="shared" si="58"/>
        <v>43.911742420089183</v>
      </c>
    </row>
    <row r="172" spans="1:26" x14ac:dyDescent="0.3">
      <c r="A172" s="102">
        <v>47788</v>
      </c>
      <c r="B172" s="147">
        <f t="shared" si="61"/>
        <v>27.058900793402895</v>
      </c>
      <c r="M172" s="122">
        <v>47880</v>
      </c>
      <c r="N172" s="122">
        <v>47908</v>
      </c>
      <c r="O172" s="123">
        <f t="shared" si="48"/>
        <v>39.468184964996183</v>
      </c>
      <c r="P172" s="123">
        <f t="shared" si="47"/>
        <v>39.793184964996179</v>
      </c>
      <c r="Q172" s="123">
        <f t="shared" si="49"/>
        <v>39.793184964996179</v>
      </c>
      <c r="R172" s="123">
        <f t="shared" si="50"/>
        <v>39.658184964996181</v>
      </c>
      <c r="S172" s="123">
        <f t="shared" si="51"/>
        <v>39.763184964996185</v>
      </c>
      <c r="T172" s="123">
        <f t="shared" si="52"/>
        <v>39.01068496499618</v>
      </c>
      <c r="U172" s="123">
        <f t="shared" si="53"/>
        <v>39.300684964996186</v>
      </c>
      <c r="V172" s="123">
        <f t="shared" si="54"/>
        <v>39.300684964996186</v>
      </c>
      <c r="W172" s="123">
        <f t="shared" si="55"/>
        <v>39.780684964996183</v>
      </c>
      <c r="X172" s="123">
        <f t="shared" si="56"/>
        <v>39.780684964996183</v>
      </c>
      <c r="Y172" s="123">
        <f t="shared" si="57"/>
        <v>39.623184964996177</v>
      </c>
      <c r="Z172" s="123">
        <f t="shared" si="58"/>
        <v>40.063184964996182</v>
      </c>
    </row>
    <row r="173" spans="1:26" x14ac:dyDescent="0.3">
      <c r="A173" s="102">
        <v>47818</v>
      </c>
      <c r="B173" s="147">
        <f t="shared" si="61"/>
        <v>28.256197288686206</v>
      </c>
      <c r="M173" s="122">
        <v>47908</v>
      </c>
      <c r="N173" s="122">
        <v>47939</v>
      </c>
      <c r="O173" s="123">
        <f t="shared" si="48"/>
        <v>32.016722658326785</v>
      </c>
      <c r="P173" s="123">
        <f t="shared" si="47"/>
        <v>32.341722658326781</v>
      </c>
      <c r="Q173" s="123">
        <f t="shared" si="49"/>
        <v>32.341722658326781</v>
      </c>
      <c r="R173" s="123">
        <f t="shared" si="50"/>
        <v>32.206722658326782</v>
      </c>
      <c r="S173" s="123">
        <f t="shared" si="51"/>
        <v>32.311722658326786</v>
      </c>
      <c r="T173" s="123">
        <f t="shared" si="52"/>
        <v>31.559222658326785</v>
      </c>
      <c r="U173" s="123">
        <f t="shared" si="53"/>
        <v>31.849222658326784</v>
      </c>
      <c r="V173" s="123">
        <f t="shared" si="54"/>
        <v>31.849222658326784</v>
      </c>
      <c r="W173" s="123">
        <f t="shared" si="55"/>
        <v>32.329222658326785</v>
      </c>
      <c r="X173" s="123">
        <f t="shared" si="56"/>
        <v>32.329222658326785</v>
      </c>
      <c r="Y173" s="123">
        <f t="shared" si="57"/>
        <v>32.171722658326779</v>
      </c>
      <c r="Z173" s="123">
        <f t="shared" si="58"/>
        <v>32.611722658326784</v>
      </c>
    </row>
    <row r="174" spans="1:26" x14ac:dyDescent="0.3">
      <c r="A174" s="102">
        <v>47849</v>
      </c>
      <c r="B174" s="147">
        <f t="shared" ref="B174:B185" si="62">B162*(1+$E$14)</f>
        <v>43.316742420089184</v>
      </c>
      <c r="M174" s="122">
        <v>47939</v>
      </c>
      <c r="N174" s="122">
        <v>47969</v>
      </c>
      <c r="O174" s="123">
        <f t="shared" si="48"/>
        <v>30.215270232538575</v>
      </c>
      <c r="P174" s="123">
        <f t="shared" si="47"/>
        <v>30.540270232538575</v>
      </c>
      <c r="Q174" s="123">
        <f t="shared" si="49"/>
        <v>30.540270232538575</v>
      </c>
      <c r="R174" s="123">
        <f t="shared" si="50"/>
        <v>30.405270232538573</v>
      </c>
      <c r="S174" s="123">
        <f t="shared" si="51"/>
        <v>30.510270232538574</v>
      </c>
      <c r="T174" s="123">
        <f t="shared" si="52"/>
        <v>29.757770232538576</v>
      </c>
      <c r="U174" s="123">
        <f t="shared" si="53"/>
        <v>30.047770232538575</v>
      </c>
      <c r="V174" s="123">
        <f t="shared" si="54"/>
        <v>30.047770232538575</v>
      </c>
      <c r="W174" s="123">
        <f t="shared" si="55"/>
        <v>30.527770232538575</v>
      </c>
      <c r="X174" s="123">
        <f t="shared" si="56"/>
        <v>30.527770232538575</v>
      </c>
      <c r="Y174" s="123">
        <f t="shared" si="57"/>
        <v>30.370270232538573</v>
      </c>
      <c r="Z174" s="123">
        <f t="shared" si="58"/>
        <v>30.810270232538574</v>
      </c>
    </row>
    <row r="175" spans="1:26" x14ac:dyDescent="0.3">
      <c r="A175" s="102">
        <v>47880</v>
      </c>
      <c r="B175" s="147">
        <f t="shared" si="62"/>
        <v>39.468184964996183</v>
      </c>
      <c r="M175" s="122">
        <v>47969</v>
      </c>
      <c r="N175" s="122">
        <v>48000</v>
      </c>
      <c r="O175" s="123">
        <f t="shared" si="48"/>
        <v>23.828302541107657</v>
      </c>
      <c r="P175" s="123">
        <f t="shared" si="47"/>
        <v>24.153302541107657</v>
      </c>
      <c r="Q175" s="123">
        <f t="shared" si="49"/>
        <v>24.153302541107657</v>
      </c>
      <c r="R175" s="123">
        <f t="shared" si="50"/>
        <v>24.018302541107655</v>
      </c>
      <c r="S175" s="123">
        <f t="shared" si="51"/>
        <v>24.123302541107655</v>
      </c>
      <c r="T175" s="123">
        <f t="shared" si="52"/>
        <v>23.370802541107658</v>
      </c>
      <c r="U175" s="123">
        <f t="shared" si="53"/>
        <v>23.660802541107657</v>
      </c>
      <c r="V175" s="123">
        <f t="shared" si="54"/>
        <v>23.660802541107657</v>
      </c>
      <c r="W175" s="123">
        <f t="shared" si="55"/>
        <v>24.140802541107657</v>
      </c>
      <c r="X175" s="123">
        <f t="shared" si="56"/>
        <v>24.140802541107657</v>
      </c>
      <c r="Y175" s="123">
        <f t="shared" si="57"/>
        <v>23.983302541107655</v>
      </c>
      <c r="Z175" s="123">
        <f t="shared" si="58"/>
        <v>24.423302541107656</v>
      </c>
    </row>
    <row r="176" spans="1:26" x14ac:dyDescent="0.3">
      <c r="A176" s="102">
        <v>47908</v>
      </c>
      <c r="B176" s="147">
        <f t="shared" si="62"/>
        <v>32.016722658326785</v>
      </c>
      <c r="M176" s="122">
        <v>48000</v>
      </c>
      <c r="N176" s="122">
        <v>48030</v>
      </c>
      <c r="O176" s="123">
        <f t="shared" si="48"/>
        <v>24.892797156346148</v>
      </c>
      <c r="P176" s="123">
        <f t="shared" si="47"/>
        <v>25.217797156346148</v>
      </c>
      <c r="Q176" s="123">
        <f t="shared" si="49"/>
        <v>25.217797156346148</v>
      </c>
      <c r="R176" s="123">
        <f t="shared" si="50"/>
        <v>25.082797156346146</v>
      </c>
      <c r="S176" s="123">
        <f t="shared" si="51"/>
        <v>25.187797156346146</v>
      </c>
      <c r="T176" s="123">
        <f t="shared" si="52"/>
        <v>24.435297156346149</v>
      </c>
      <c r="U176" s="123">
        <f t="shared" si="53"/>
        <v>24.725297156346148</v>
      </c>
      <c r="V176" s="123">
        <f t="shared" si="54"/>
        <v>24.725297156346148</v>
      </c>
      <c r="W176" s="123">
        <f t="shared" si="55"/>
        <v>25.205297156346148</v>
      </c>
      <c r="X176" s="123">
        <f t="shared" si="56"/>
        <v>25.205297156346148</v>
      </c>
      <c r="Y176" s="123">
        <f t="shared" si="57"/>
        <v>25.047797156346146</v>
      </c>
      <c r="Z176" s="123">
        <f t="shared" si="58"/>
        <v>25.487797156346147</v>
      </c>
    </row>
    <row r="177" spans="1:26" x14ac:dyDescent="0.3">
      <c r="A177" s="102">
        <v>47939</v>
      </c>
      <c r="B177" s="147">
        <f t="shared" si="62"/>
        <v>30.215270232538575</v>
      </c>
      <c r="M177" s="122">
        <v>48030</v>
      </c>
      <c r="N177" s="122">
        <v>48061</v>
      </c>
      <c r="O177" s="123">
        <f t="shared" si="48"/>
        <v>27.594975795028461</v>
      </c>
      <c r="P177" s="123">
        <f t="shared" si="47"/>
        <v>27.91997579502846</v>
      </c>
      <c r="Q177" s="123">
        <f t="shared" si="49"/>
        <v>27.91997579502846</v>
      </c>
      <c r="R177" s="123">
        <f t="shared" si="50"/>
        <v>27.784975795028458</v>
      </c>
      <c r="S177" s="123">
        <f t="shared" si="51"/>
        <v>27.889975795028459</v>
      </c>
      <c r="T177" s="123">
        <f t="shared" si="52"/>
        <v>27.137475795028461</v>
      </c>
      <c r="U177" s="123">
        <f t="shared" si="53"/>
        <v>27.42747579502846</v>
      </c>
      <c r="V177" s="123">
        <f t="shared" si="54"/>
        <v>27.42747579502846</v>
      </c>
      <c r="W177" s="123">
        <f t="shared" si="55"/>
        <v>27.907475795028461</v>
      </c>
      <c r="X177" s="123">
        <f t="shared" si="56"/>
        <v>27.907475795028461</v>
      </c>
      <c r="Y177" s="123">
        <f t="shared" si="57"/>
        <v>27.749975795028458</v>
      </c>
      <c r="Z177" s="123">
        <f t="shared" si="58"/>
        <v>28.18997579502846</v>
      </c>
    </row>
    <row r="178" spans="1:26" x14ac:dyDescent="0.3">
      <c r="A178" s="102">
        <v>47969</v>
      </c>
      <c r="B178" s="147">
        <f t="shared" si="62"/>
        <v>23.828302541107657</v>
      </c>
      <c r="M178" s="122">
        <v>48061</v>
      </c>
      <c r="N178" s="122">
        <v>48092</v>
      </c>
      <c r="O178" s="123">
        <f t="shared" si="48"/>
        <v>27.021786386823113</v>
      </c>
      <c r="P178" s="123">
        <f t="shared" si="47"/>
        <v>27.346786386823112</v>
      </c>
      <c r="Q178" s="123">
        <f t="shared" si="49"/>
        <v>27.346786386823112</v>
      </c>
      <c r="R178" s="123">
        <f t="shared" si="50"/>
        <v>27.21178638682311</v>
      </c>
      <c r="S178" s="123">
        <f t="shared" si="51"/>
        <v>27.316786386823111</v>
      </c>
      <c r="T178" s="123">
        <f t="shared" si="52"/>
        <v>26.564286386823113</v>
      </c>
      <c r="U178" s="123">
        <f t="shared" si="53"/>
        <v>26.854286386823112</v>
      </c>
      <c r="V178" s="123">
        <f t="shared" si="54"/>
        <v>26.854286386823112</v>
      </c>
      <c r="W178" s="123">
        <f t="shared" si="55"/>
        <v>27.334286386823113</v>
      </c>
      <c r="X178" s="123">
        <f t="shared" si="56"/>
        <v>27.334286386823113</v>
      </c>
      <c r="Y178" s="123">
        <f t="shared" si="57"/>
        <v>27.17678638682311</v>
      </c>
      <c r="Z178" s="123">
        <f t="shared" si="58"/>
        <v>27.616786386823112</v>
      </c>
    </row>
    <row r="179" spans="1:26" x14ac:dyDescent="0.3">
      <c r="A179" s="102">
        <v>48000</v>
      </c>
      <c r="B179" s="147">
        <f t="shared" si="62"/>
        <v>24.892797156346148</v>
      </c>
      <c r="M179" s="122">
        <v>48092</v>
      </c>
      <c r="N179" s="122">
        <v>48122</v>
      </c>
      <c r="O179" s="123">
        <f t="shared" si="48"/>
        <v>23.746418339935467</v>
      </c>
      <c r="P179" s="123">
        <f t="shared" si="47"/>
        <v>24.071418339935466</v>
      </c>
      <c r="Q179" s="123">
        <f t="shared" si="49"/>
        <v>24.071418339935466</v>
      </c>
      <c r="R179" s="123">
        <f t="shared" si="50"/>
        <v>23.936418339935464</v>
      </c>
      <c r="S179" s="123">
        <f t="shared" si="51"/>
        <v>24.041418339935465</v>
      </c>
      <c r="T179" s="123">
        <f t="shared" si="52"/>
        <v>23.288918339935467</v>
      </c>
      <c r="U179" s="123">
        <f t="shared" si="53"/>
        <v>23.578918339935466</v>
      </c>
      <c r="V179" s="123">
        <f t="shared" si="54"/>
        <v>23.578918339935466</v>
      </c>
      <c r="W179" s="123">
        <f t="shared" si="55"/>
        <v>24.058918339935467</v>
      </c>
      <c r="X179" s="123">
        <f t="shared" si="56"/>
        <v>24.058918339935467</v>
      </c>
      <c r="Y179" s="123">
        <f t="shared" si="57"/>
        <v>23.901418339935464</v>
      </c>
      <c r="Z179" s="123">
        <f t="shared" si="58"/>
        <v>24.341418339935466</v>
      </c>
    </row>
    <row r="180" spans="1:26" x14ac:dyDescent="0.3">
      <c r="A180" s="102">
        <v>48030</v>
      </c>
      <c r="B180" s="147">
        <f t="shared" si="62"/>
        <v>27.594975795028461</v>
      </c>
      <c r="M180" s="122">
        <v>48122</v>
      </c>
      <c r="N180" s="122">
        <v>48153</v>
      </c>
      <c r="O180" s="123">
        <f t="shared" si="48"/>
        <v>26.366712777445589</v>
      </c>
      <c r="P180" s="123">
        <f t="shared" si="47"/>
        <v>26.691712777445588</v>
      </c>
      <c r="Q180" s="123">
        <f t="shared" si="49"/>
        <v>26.691712777445588</v>
      </c>
      <c r="R180" s="123">
        <f t="shared" si="50"/>
        <v>26.556712777445586</v>
      </c>
      <c r="S180" s="123">
        <f t="shared" si="51"/>
        <v>26.661712777445587</v>
      </c>
      <c r="T180" s="123">
        <f t="shared" si="52"/>
        <v>25.909212777445589</v>
      </c>
      <c r="U180" s="123">
        <f t="shared" si="53"/>
        <v>26.199212777445588</v>
      </c>
      <c r="V180" s="123">
        <f t="shared" si="54"/>
        <v>26.199212777445588</v>
      </c>
      <c r="W180" s="123">
        <f t="shared" si="55"/>
        <v>26.679212777445589</v>
      </c>
      <c r="X180" s="123">
        <f t="shared" si="56"/>
        <v>26.679212777445589</v>
      </c>
      <c r="Y180" s="123">
        <f t="shared" si="57"/>
        <v>26.521712777445586</v>
      </c>
      <c r="Z180" s="123">
        <f t="shared" si="58"/>
        <v>26.961712777445587</v>
      </c>
    </row>
    <row r="181" spans="1:26" x14ac:dyDescent="0.3">
      <c r="A181" s="102">
        <v>48061</v>
      </c>
      <c r="B181" s="147">
        <f t="shared" si="62"/>
        <v>27.021786386823113</v>
      </c>
      <c r="M181" s="122">
        <v>48153</v>
      </c>
      <c r="N181" s="122">
        <v>48183</v>
      </c>
      <c r="O181" s="123">
        <f t="shared" si="48"/>
        <v>27.758744197372842</v>
      </c>
      <c r="P181" s="123">
        <f t="shared" si="47"/>
        <v>28.083744197372841</v>
      </c>
      <c r="Q181" s="123">
        <f t="shared" si="49"/>
        <v>28.083744197372841</v>
      </c>
      <c r="R181" s="123">
        <f t="shared" si="50"/>
        <v>27.948744197372839</v>
      </c>
      <c r="S181" s="123">
        <f t="shared" si="51"/>
        <v>28.05374419737284</v>
      </c>
      <c r="T181" s="123">
        <f t="shared" si="52"/>
        <v>27.301244197372842</v>
      </c>
      <c r="U181" s="123">
        <f t="shared" si="53"/>
        <v>27.591244197372841</v>
      </c>
      <c r="V181" s="123">
        <f t="shared" si="54"/>
        <v>27.591244197372841</v>
      </c>
      <c r="W181" s="123">
        <f t="shared" si="55"/>
        <v>28.071244197372842</v>
      </c>
      <c r="X181" s="123">
        <f t="shared" si="56"/>
        <v>28.071244197372842</v>
      </c>
      <c r="Y181" s="123">
        <f t="shared" si="57"/>
        <v>27.913744197372839</v>
      </c>
      <c r="Z181" s="123">
        <f t="shared" si="58"/>
        <v>28.353744197372841</v>
      </c>
    </row>
    <row r="182" spans="1:26" x14ac:dyDescent="0.3">
      <c r="A182" s="102">
        <v>48092</v>
      </c>
      <c r="B182" s="147">
        <f t="shared" si="62"/>
        <v>23.746418339935467</v>
      </c>
      <c r="M182" s="122">
        <v>48183</v>
      </c>
      <c r="N182" s="122">
        <v>48214</v>
      </c>
      <c r="O182" s="123">
        <f t="shared" si="48"/>
        <v>28.987007214955707</v>
      </c>
      <c r="P182" s="123">
        <f t="shared" si="47"/>
        <v>29.312007214955706</v>
      </c>
      <c r="Q182" s="123">
        <f t="shared" si="49"/>
        <v>29.312007214955706</v>
      </c>
      <c r="R182" s="123">
        <f t="shared" si="50"/>
        <v>29.177007214955704</v>
      </c>
      <c r="S182" s="123">
        <f t="shared" si="51"/>
        <v>29.282007214955705</v>
      </c>
      <c r="T182" s="123">
        <f t="shared" si="52"/>
        <v>28.529507214955707</v>
      </c>
      <c r="U182" s="123">
        <f t="shared" si="53"/>
        <v>28.819507214955706</v>
      </c>
      <c r="V182" s="123">
        <f t="shared" si="54"/>
        <v>28.819507214955706</v>
      </c>
      <c r="W182" s="123">
        <f t="shared" si="55"/>
        <v>29.299507214955707</v>
      </c>
      <c r="X182" s="123">
        <f t="shared" si="56"/>
        <v>29.299507214955707</v>
      </c>
      <c r="Y182" s="123">
        <f t="shared" si="57"/>
        <v>29.142007214955704</v>
      </c>
      <c r="Z182" s="123">
        <f t="shared" si="58"/>
        <v>29.582007214955706</v>
      </c>
    </row>
    <row r="183" spans="1:26" x14ac:dyDescent="0.3">
      <c r="A183" s="102">
        <v>48122</v>
      </c>
      <c r="B183" s="147">
        <f t="shared" si="62"/>
        <v>26.366712777445589</v>
      </c>
      <c r="M183" s="122">
        <v>48214</v>
      </c>
      <c r="N183" s="122">
        <v>48245</v>
      </c>
      <c r="O183" s="123">
        <f t="shared" si="48"/>
        <v>45.273242679966977</v>
      </c>
      <c r="P183" s="123">
        <f t="shared" si="47"/>
        <v>45.598242679966972</v>
      </c>
      <c r="Q183" s="123">
        <f t="shared" si="49"/>
        <v>45.598242679966972</v>
      </c>
      <c r="R183" s="123">
        <f t="shared" si="50"/>
        <v>45.463242679966974</v>
      </c>
      <c r="S183" s="123">
        <f t="shared" si="51"/>
        <v>45.568242679966978</v>
      </c>
      <c r="T183" s="123">
        <f t="shared" si="52"/>
        <v>44.815742679966974</v>
      </c>
      <c r="U183" s="123">
        <f t="shared" si="53"/>
        <v>45.10574267996698</v>
      </c>
      <c r="V183" s="123">
        <f t="shared" si="54"/>
        <v>45.10574267996698</v>
      </c>
      <c r="W183" s="123">
        <f t="shared" si="55"/>
        <v>45.585742679966977</v>
      </c>
      <c r="X183" s="123">
        <f t="shared" si="56"/>
        <v>45.585742679966977</v>
      </c>
      <c r="Y183" s="123">
        <f t="shared" si="57"/>
        <v>45.428242679966971</v>
      </c>
      <c r="Z183" s="123">
        <f t="shared" si="58"/>
        <v>45.868242679966976</v>
      </c>
    </row>
    <row r="184" spans="1:26" x14ac:dyDescent="0.3">
      <c r="A184" s="102">
        <v>48153</v>
      </c>
      <c r="B184" s="147">
        <f t="shared" si="62"/>
        <v>27.758744197372842</v>
      </c>
      <c r="M184" s="122">
        <v>48245</v>
      </c>
      <c r="N184" s="122">
        <v>48274</v>
      </c>
      <c r="O184" s="123">
        <f t="shared" si="48"/>
        <v>41.250856279289373</v>
      </c>
      <c r="P184" s="123">
        <f t="shared" si="47"/>
        <v>41.575856279289368</v>
      </c>
      <c r="Q184" s="123">
        <f t="shared" si="49"/>
        <v>41.575856279289368</v>
      </c>
      <c r="R184" s="123">
        <f t="shared" si="50"/>
        <v>41.44085627928937</v>
      </c>
      <c r="S184" s="123">
        <f t="shared" si="51"/>
        <v>41.545856279289374</v>
      </c>
      <c r="T184" s="123">
        <f t="shared" si="52"/>
        <v>40.79335627928937</v>
      </c>
      <c r="U184" s="123">
        <f t="shared" si="53"/>
        <v>41.083356279289376</v>
      </c>
      <c r="V184" s="123">
        <f t="shared" si="54"/>
        <v>41.083356279289376</v>
      </c>
      <c r="W184" s="123">
        <f t="shared" si="55"/>
        <v>41.563356279289373</v>
      </c>
      <c r="X184" s="123">
        <f t="shared" si="56"/>
        <v>41.563356279289373</v>
      </c>
      <c r="Y184" s="123">
        <f t="shared" si="57"/>
        <v>41.405856279289367</v>
      </c>
      <c r="Z184" s="123">
        <f t="shared" si="58"/>
        <v>41.845856279289372</v>
      </c>
    </row>
    <row r="185" spans="1:26" x14ac:dyDescent="0.3">
      <c r="A185" s="102">
        <v>48183</v>
      </c>
      <c r="B185" s="147">
        <f t="shared" si="62"/>
        <v>28.987007214955707</v>
      </c>
      <c r="M185" s="122">
        <v>48274</v>
      </c>
      <c r="N185" s="122">
        <v>48305</v>
      </c>
      <c r="O185" s="123">
        <f t="shared" si="48"/>
        <v>33.462831546062546</v>
      </c>
      <c r="P185" s="123">
        <f t="shared" si="47"/>
        <v>33.787831546062542</v>
      </c>
      <c r="Q185" s="123">
        <f t="shared" si="49"/>
        <v>33.787831546062542</v>
      </c>
      <c r="R185" s="123">
        <f t="shared" si="50"/>
        <v>33.652831546062544</v>
      </c>
      <c r="S185" s="123">
        <f t="shared" si="51"/>
        <v>33.757831546062548</v>
      </c>
      <c r="T185" s="123">
        <f t="shared" si="52"/>
        <v>33.005331546062543</v>
      </c>
      <c r="U185" s="123">
        <f t="shared" si="53"/>
        <v>33.295331546062549</v>
      </c>
      <c r="V185" s="123">
        <f t="shared" si="54"/>
        <v>33.295331546062549</v>
      </c>
      <c r="W185" s="123">
        <f t="shared" si="55"/>
        <v>33.775331546062546</v>
      </c>
      <c r="X185" s="123">
        <f t="shared" si="56"/>
        <v>33.775331546062546</v>
      </c>
      <c r="Y185" s="123">
        <f t="shared" si="57"/>
        <v>33.61783154606254</v>
      </c>
      <c r="Z185" s="123">
        <f t="shared" si="58"/>
        <v>34.057831546062545</v>
      </c>
    </row>
    <row r="186" spans="1:26" x14ac:dyDescent="0.3">
      <c r="A186" s="102">
        <v>48214</v>
      </c>
      <c r="B186" s="147">
        <f t="shared" ref="B186:B197" si="63">B174*(1+$E$15)</f>
        <v>45.273242679966977</v>
      </c>
      <c r="M186" s="122">
        <v>48305</v>
      </c>
      <c r="N186" s="122">
        <v>48335</v>
      </c>
      <c r="O186" s="123">
        <f t="shared" si="48"/>
        <v>31.580012379787927</v>
      </c>
      <c r="P186" s="123">
        <f t="shared" si="47"/>
        <v>31.905012379787927</v>
      </c>
      <c r="Q186" s="123">
        <f t="shared" si="49"/>
        <v>31.905012379787927</v>
      </c>
      <c r="R186" s="123">
        <f t="shared" si="50"/>
        <v>31.770012379787925</v>
      </c>
      <c r="S186" s="123">
        <f t="shared" si="51"/>
        <v>31.875012379787925</v>
      </c>
      <c r="T186" s="123">
        <f t="shared" si="52"/>
        <v>31.122512379787928</v>
      </c>
      <c r="U186" s="123">
        <f t="shared" si="53"/>
        <v>31.412512379787927</v>
      </c>
      <c r="V186" s="123">
        <f t="shared" si="54"/>
        <v>31.412512379787927</v>
      </c>
      <c r="W186" s="123">
        <f t="shared" si="55"/>
        <v>31.892512379787927</v>
      </c>
      <c r="X186" s="123">
        <f t="shared" si="56"/>
        <v>31.892512379787927</v>
      </c>
      <c r="Y186" s="123">
        <f t="shared" si="57"/>
        <v>31.735012379787925</v>
      </c>
      <c r="Z186" s="123">
        <f t="shared" si="58"/>
        <v>32.17501237978793</v>
      </c>
    </row>
    <row r="187" spans="1:26" x14ac:dyDescent="0.3">
      <c r="A187" s="102">
        <v>48245</v>
      </c>
      <c r="B187" s="147">
        <f t="shared" si="63"/>
        <v>41.250856279289373</v>
      </c>
      <c r="M187" s="122">
        <v>48335</v>
      </c>
      <c r="N187" s="122">
        <v>48366</v>
      </c>
      <c r="O187" s="123">
        <f t="shared" si="48"/>
        <v>24.90456260845064</v>
      </c>
      <c r="P187" s="123">
        <f t="shared" si="47"/>
        <v>25.229562608450639</v>
      </c>
      <c r="Q187" s="123">
        <f t="shared" si="49"/>
        <v>25.229562608450639</v>
      </c>
      <c r="R187" s="123">
        <f t="shared" si="50"/>
        <v>25.094562608450637</v>
      </c>
      <c r="S187" s="123">
        <f t="shared" si="51"/>
        <v>25.199562608450638</v>
      </c>
      <c r="T187" s="123">
        <f t="shared" si="52"/>
        <v>24.44706260845064</v>
      </c>
      <c r="U187" s="123">
        <f t="shared" si="53"/>
        <v>24.737062608450639</v>
      </c>
      <c r="V187" s="123">
        <f t="shared" si="54"/>
        <v>24.737062608450639</v>
      </c>
      <c r="W187" s="123">
        <f t="shared" si="55"/>
        <v>25.21706260845064</v>
      </c>
      <c r="X187" s="123">
        <f t="shared" si="56"/>
        <v>25.21706260845064</v>
      </c>
      <c r="Y187" s="123">
        <f t="shared" si="57"/>
        <v>25.059562608450637</v>
      </c>
      <c r="Z187" s="123">
        <f t="shared" si="58"/>
        <v>25.499562608450638</v>
      </c>
    </row>
    <row r="188" spans="1:26" x14ac:dyDescent="0.3">
      <c r="A188" s="102">
        <v>48274</v>
      </c>
      <c r="B188" s="147">
        <f t="shared" si="63"/>
        <v>33.462831546062546</v>
      </c>
      <c r="M188" s="122">
        <v>48366</v>
      </c>
      <c r="N188" s="122">
        <v>48396</v>
      </c>
      <c r="O188" s="123">
        <f t="shared" si="48"/>
        <v>26.017137570340193</v>
      </c>
      <c r="P188" s="123">
        <f t="shared" si="47"/>
        <v>26.342137570340192</v>
      </c>
      <c r="Q188" s="123">
        <f t="shared" si="49"/>
        <v>26.342137570340192</v>
      </c>
      <c r="R188" s="123">
        <f t="shared" si="50"/>
        <v>26.207137570340191</v>
      </c>
      <c r="S188" s="123">
        <f t="shared" si="51"/>
        <v>26.312137570340191</v>
      </c>
      <c r="T188" s="123">
        <f t="shared" si="52"/>
        <v>25.559637570340193</v>
      </c>
      <c r="U188" s="123">
        <f t="shared" si="53"/>
        <v>25.849637570340192</v>
      </c>
      <c r="V188" s="123">
        <f t="shared" si="54"/>
        <v>25.849637570340192</v>
      </c>
      <c r="W188" s="123">
        <f t="shared" si="55"/>
        <v>26.329637570340193</v>
      </c>
      <c r="X188" s="123">
        <f t="shared" si="56"/>
        <v>26.329637570340193</v>
      </c>
      <c r="Y188" s="123">
        <f t="shared" si="57"/>
        <v>26.17213757034019</v>
      </c>
      <c r="Z188" s="123">
        <f t="shared" si="58"/>
        <v>26.612137570340192</v>
      </c>
    </row>
    <row r="189" spans="1:26" x14ac:dyDescent="0.3">
      <c r="A189" s="102">
        <v>48305</v>
      </c>
      <c r="B189" s="147">
        <f t="shared" si="63"/>
        <v>31.580012379787927</v>
      </c>
      <c r="M189" s="122">
        <v>48396</v>
      </c>
      <c r="N189" s="122">
        <v>48427</v>
      </c>
      <c r="O189" s="123">
        <f t="shared" si="48"/>
        <v>28.841366319752122</v>
      </c>
      <c r="P189" s="123">
        <f t="shared" si="47"/>
        <v>29.166366319752122</v>
      </c>
      <c r="Q189" s="123">
        <f t="shared" si="49"/>
        <v>29.166366319752122</v>
      </c>
      <c r="R189" s="123">
        <f t="shared" si="50"/>
        <v>29.03136631975212</v>
      </c>
      <c r="S189" s="123">
        <f t="shared" si="51"/>
        <v>29.136366319752121</v>
      </c>
      <c r="T189" s="123">
        <f t="shared" si="52"/>
        <v>28.383866319752123</v>
      </c>
      <c r="U189" s="123">
        <f t="shared" si="53"/>
        <v>28.673866319752122</v>
      </c>
      <c r="V189" s="123">
        <f t="shared" si="54"/>
        <v>28.673866319752122</v>
      </c>
      <c r="W189" s="123">
        <f t="shared" si="55"/>
        <v>29.153866319752122</v>
      </c>
      <c r="X189" s="123">
        <f t="shared" si="56"/>
        <v>29.153866319752122</v>
      </c>
      <c r="Y189" s="123">
        <f t="shared" si="57"/>
        <v>28.99636631975212</v>
      </c>
      <c r="Z189" s="123">
        <f t="shared" si="58"/>
        <v>29.436366319752121</v>
      </c>
    </row>
    <row r="190" spans="1:26" x14ac:dyDescent="0.3">
      <c r="A190" s="102">
        <v>48335</v>
      </c>
      <c r="B190" s="147">
        <f t="shared" si="63"/>
        <v>24.90456260845064</v>
      </c>
      <c r="M190" s="122">
        <v>48427</v>
      </c>
      <c r="N190" s="122">
        <v>48458</v>
      </c>
      <c r="O190" s="123">
        <f t="shared" si="48"/>
        <v>28.242287494119278</v>
      </c>
      <c r="P190" s="123">
        <f t="shared" si="47"/>
        <v>28.567287494119277</v>
      </c>
      <c r="Q190" s="123">
        <f t="shared" si="49"/>
        <v>28.567287494119277</v>
      </c>
      <c r="R190" s="123">
        <f t="shared" si="50"/>
        <v>28.432287494119276</v>
      </c>
      <c r="S190" s="123">
        <f t="shared" si="51"/>
        <v>28.537287494119276</v>
      </c>
      <c r="T190" s="123">
        <f t="shared" si="52"/>
        <v>27.784787494119279</v>
      </c>
      <c r="U190" s="123">
        <f t="shared" si="53"/>
        <v>28.074787494119278</v>
      </c>
      <c r="V190" s="123">
        <f t="shared" si="54"/>
        <v>28.074787494119278</v>
      </c>
      <c r="W190" s="123">
        <f t="shared" si="55"/>
        <v>28.554787494119278</v>
      </c>
      <c r="X190" s="123">
        <f t="shared" si="56"/>
        <v>28.554787494119278</v>
      </c>
      <c r="Y190" s="123">
        <f t="shared" si="57"/>
        <v>28.397287494119276</v>
      </c>
      <c r="Z190" s="123">
        <f t="shared" si="58"/>
        <v>28.837287494119277</v>
      </c>
    </row>
    <row r="191" spans="1:26" x14ac:dyDescent="0.3">
      <c r="A191" s="102">
        <v>48366</v>
      </c>
      <c r="B191" s="147">
        <f t="shared" si="63"/>
        <v>26.017137570340193</v>
      </c>
      <c r="M191" s="122">
        <v>48458</v>
      </c>
      <c r="N191" s="122">
        <v>48488</v>
      </c>
      <c r="O191" s="123">
        <f t="shared" si="48"/>
        <v>24.818979919074522</v>
      </c>
      <c r="P191" s="123">
        <f t="shared" si="47"/>
        <v>25.143979919074521</v>
      </c>
      <c r="Q191" s="123">
        <f t="shared" si="49"/>
        <v>25.143979919074521</v>
      </c>
      <c r="R191" s="123">
        <f t="shared" si="50"/>
        <v>25.00897991907452</v>
      </c>
      <c r="S191" s="123">
        <f t="shared" si="51"/>
        <v>25.11397991907452</v>
      </c>
      <c r="T191" s="123">
        <f t="shared" si="52"/>
        <v>24.361479919074522</v>
      </c>
      <c r="U191" s="123">
        <f t="shared" si="53"/>
        <v>24.651479919074522</v>
      </c>
      <c r="V191" s="123">
        <f t="shared" si="54"/>
        <v>24.651479919074522</v>
      </c>
      <c r="W191" s="123">
        <f t="shared" si="55"/>
        <v>25.131479919074522</v>
      </c>
      <c r="X191" s="123">
        <f t="shared" si="56"/>
        <v>25.131479919074522</v>
      </c>
      <c r="Y191" s="123">
        <f t="shared" si="57"/>
        <v>24.97397991907452</v>
      </c>
      <c r="Z191" s="123">
        <f t="shared" si="58"/>
        <v>25.413979919074521</v>
      </c>
    </row>
    <row r="192" spans="1:26" x14ac:dyDescent="0.3">
      <c r="A192" s="102">
        <v>48396</v>
      </c>
      <c r="B192" s="147">
        <f t="shared" si="63"/>
        <v>28.841366319752122</v>
      </c>
      <c r="M192" s="122">
        <v>48488</v>
      </c>
      <c r="N192" s="122">
        <v>48519</v>
      </c>
      <c r="O192" s="123">
        <f t="shared" si="48"/>
        <v>27.557625979110334</v>
      </c>
      <c r="P192" s="123">
        <f t="shared" si="47"/>
        <v>27.882625979110333</v>
      </c>
      <c r="Q192" s="123">
        <f t="shared" si="49"/>
        <v>27.882625979110333</v>
      </c>
      <c r="R192" s="123">
        <f t="shared" si="50"/>
        <v>27.747625979110332</v>
      </c>
      <c r="S192" s="123">
        <f t="shared" si="51"/>
        <v>27.852625979110332</v>
      </c>
      <c r="T192" s="123">
        <f t="shared" si="52"/>
        <v>27.100125979110334</v>
      </c>
      <c r="U192" s="123">
        <f t="shared" si="53"/>
        <v>27.390125979110334</v>
      </c>
      <c r="V192" s="123">
        <f t="shared" si="54"/>
        <v>27.390125979110334</v>
      </c>
      <c r="W192" s="123">
        <f t="shared" si="55"/>
        <v>27.870125979110334</v>
      </c>
      <c r="X192" s="123">
        <f t="shared" si="56"/>
        <v>27.870125979110334</v>
      </c>
      <c r="Y192" s="123">
        <f t="shared" si="57"/>
        <v>27.712625979110332</v>
      </c>
      <c r="Z192" s="123">
        <f t="shared" si="58"/>
        <v>28.152625979110333</v>
      </c>
    </row>
    <row r="193" spans="1:26" x14ac:dyDescent="0.3">
      <c r="A193" s="102">
        <v>48427</v>
      </c>
      <c r="B193" s="147">
        <f t="shared" si="63"/>
        <v>28.242287494119278</v>
      </c>
      <c r="M193" s="122">
        <v>48519</v>
      </c>
      <c r="N193" s="122">
        <v>48549</v>
      </c>
      <c r="O193" s="123">
        <f t="shared" si="48"/>
        <v>29.012531698504358</v>
      </c>
      <c r="P193" s="123">
        <f t="shared" si="47"/>
        <v>29.337531698504357</v>
      </c>
      <c r="Q193" s="123">
        <f t="shared" si="49"/>
        <v>29.337531698504357</v>
      </c>
      <c r="R193" s="123">
        <f t="shared" si="50"/>
        <v>29.202531698504355</v>
      </c>
      <c r="S193" s="123">
        <f t="shared" si="51"/>
        <v>29.307531698504356</v>
      </c>
      <c r="T193" s="123">
        <f t="shared" si="52"/>
        <v>28.555031698504358</v>
      </c>
      <c r="U193" s="123">
        <f t="shared" si="53"/>
        <v>28.845031698504357</v>
      </c>
      <c r="V193" s="123">
        <f t="shared" si="54"/>
        <v>28.845031698504357</v>
      </c>
      <c r="W193" s="123">
        <f t="shared" si="55"/>
        <v>29.325031698504358</v>
      </c>
      <c r="X193" s="123">
        <f t="shared" si="56"/>
        <v>29.325031698504358</v>
      </c>
      <c r="Y193" s="123">
        <f t="shared" si="57"/>
        <v>29.167531698504355</v>
      </c>
      <c r="Z193" s="123">
        <f t="shared" si="58"/>
        <v>29.607531698504356</v>
      </c>
    </row>
    <row r="194" spans="1:26" x14ac:dyDescent="0.3">
      <c r="A194" s="102">
        <v>48458</v>
      </c>
      <c r="B194" s="147">
        <f t="shared" si="63"/>
        <v>24.818979919074522</v>
      </c>
      <c r="M194" s="122">
        <v>48549</v>
      </c>
      <c r="N194" s="122">
        <v>48580</v>
      </c>
      <c r="O194" s="123">
        <f t="shared" si="48"/>
        <v>30.296272039146139</v>
      </c>
      <c r="P194" s="123">
        <f t="shared" si="47"/>
        <v>30.621272039146138</v>
      </c>
      <c r="Q194" s="123">
        <f t="shared" si="49"/>
        <v>30.621272039146138</v>
      </c>
      <c r="R194" s="123">
        <f t="shared" si="50"/>
        <v>30.486272039146137</v>
      </c>
      <c r="S194" s="123">
        <f t="shared" si="51"/>
        <v>30.591272039146137</v>
      </c>
      <c r="T194" s="123">
        <f t="shared" si="52"/>
        <v>29.838772039146139</v>
      </c>
      <c r="U194" s="123">
        <f t="shared" si="53"/>
        <v>30.128772039146138</v>
      </c>
      <c r="V194" s="123">
        <f t="shared" si="54"/>
        <v>30.128772039146138</v>
      </c>
      <c r="W194" s="123">
        <f t="shared" si="55"/>
        <v>30.608772039146139</v>
      </c>
      <c r="X194" s="123">
        <f t="shared" si="56"/>
        <v>30.608772039146139</v>
      </c>
      <c r="Y194" s="123">
        <f t="shared" si="57"/>
        <v>30.451272039146136</v>
      </c>
      <c r="Z194" s="123">
        <f t="shared" si="58"/>
        <v>30.891272039146138</v>
      </c>
    </row>
    <row r="195" spans="1:26" x14ac:dyDescent="0.3">
      <c r="A195" s="102">
        <v>48488</v>
      </c>
      <c r="B195" s="147">
        <f t="shared" si="63"/>
        <v>27.557625979110334</v>
      </c>
      <c r="M195" s="122">
        <v>48580</v>
      </c>
      <c r="N195" s="122">
        <v>48611</v>
      </c>
      <c r="O195" s="123">
        <f t="shared" si="48"/>
        <v>46.714564440132278</v>
      </c>
      <c r="P195" s="123">
        <f t="shared" si="47"/>
        <v>47.039564440132274</v>
      </c>
      <c r="Q195" s="123">
        <f t="shared" si="49"/>
        <v>47.039564440132274</v>
      </c>
      <c r="R195" s="123">
        <f t="shared" si="50"/>
        <v>46.904564440132276</v>
      </c>
      <c r="S195" s="123">
        <f t="shared" si="51"/>
        <v>47.00956444013228</v>
      </c>
      <c r="T195" s="123">
        <f t="shared" si="52"/>
        <v>46.257064440132275</v>
      </c>
      <c r="U195" s="123">
        <f t="shared" si="53"/>
        <v>46.547064440132282</v>
      </c>
      <c r="V195" s="123">
        <f t="shared" si="54"/>
        <v>46.547064440132282</v>
      </c>
      <c r="W195" s="123">
        <f t="shared" si="55"/>
        <v>47.027064440132278</v>
      </c>
      <c r="X195" s="123">
        <f t="shared" si="56"/>
        <v>47.027064440132278</v>
      </c>
      <c r="Y195" s="123">
        <f t="shared" si="57"/>
        <v>46.869564440132272</v>
      </c>
      <c r="Z195" s="123">
        <f t="shared" si="58"/>
        <v>47.309564440132277</v>
      </c>
    </row>
    <row r="196" spans="1:26" x14ac:dyDescent="0.3">
      <c r="A196" s="102">
        <v>48519</v>
      </c>
      <c r="B196" s="147">
        <f t="shared" si="63"/>
        <v>29.012531698504358</v>
      </c>
      <c r="M196" s="122">
        <v>48611</v>
      </c>
      <c r="N196" s="122">
        <v>48639</v>
      </c>
      <c r="O196" s="123">
        <f t="shared" si="48"/>
        <v>42.564121096680061</v>
      </c>
      <c r="P196" s="123">
        <f t="shared" ref="P196:P259" si="64">O196+$K$6</f>
        <v>42.889121096680057</v>
      </c>
      <c r="Q196" s="123">
        <f t="shared" si="49"/>
        <v>42.889121096680057</v>
      </c>
      <c r="R196" s="123">
        <f t="shared" si="50"/>
        <v>42.754121096680059</v>
      </c>
      <c r="S196" s="123">
        <f t="shared" si="51"/>
        <v>42.859121096680063</v>
      </c>
      <c r="T196" s="123">
        <f t="shared" si="52"/>
        <v>42.106621096680058</v>
      </c>
      <c r="U196" s="123">
        <f t="shared" si="53"/>
        <v>42.396621096680065</v>
      </c>
      <c r="V196" s="123">
        <f t="shared" si="54"/>
        <v>42.396621096680065</v>
      </c>
      <c r="W196" s="123">
        <f t="shared" si="55"/>
        <v>42.876621096680061</v>
      </c>
      <c r="X196" s="123">
        <f t="shared" si="56"/>
        <v>42.876621096680061</v>
      </c>
      <c r="Y196" s="123">
        <f t="shared" si="57"/>
        <v>42.719121096680055</v>
      </c>
      <c r="Z196" s="123">
        <f t="shared" si="58"/>
        <v>43.15912109668006</v>
      </c>
    </row>
    <row r="197" spans="1:26" x14ac:dyDescent="0.3">
      <c r="A197" s="102">
        <v>48549</v>
      </c>
      <c r="B197" s="147">
        <f t="shared" si="63"/>
        <v>30.296272039146139</v>
      </c>
      <c r="M197" s="122">
        <v>48639</v>
      </c>
      <c r="N197" s="122">
        <v>48670</v>
      </c>
      <c r="O197" s="123">
        <f t="shared" si="48"/>
        <v>34.528156325315159</v>
      </c>
      <c r="P197" s="123">
        <f t="shared" si="64"/>
        <v>34.853156325315155</v>
      </c>
      <c r="Q197" s="123">
        <f t="shared" si="49"/>
        <v>34.853156325315155</v>
      </c>
      <c r="R197" s="123">
        <f t="shared" si="50"/>
        <v>34.718156325315157</v>
      </c>
      <c r="S197" s="123">
        <f t="shared" si="51"/>
        <v>34.823156325315161</v>
      </c>
      <c r="T197" s="123">
        <f t="shared" si="52"/>
        <v>34.070656325315156</v>
      </c>
      <c r="U197" s="123">
        <f t="shared" si="53"/>
        <v>34.360656325315162</v>
      </c>
      <c r="V197" s="123">
        <f t="shared" si="54"/>
        <v>34.360656325315162</v>
      </c>
      <c r="W197" s="123">
        <f t="shared" si="55"/>
        <v>34.840656325315159</v>
      </c>
      <c r="X197" s="123">
        <f t="shared" si="56"/>
        <v>34.840656325315159</v>
      </c>
      <c r="Y197" s="123">
        <f t="shared" si="57"/>
        <v>34.683156325315153</v>
      </c>
      <c r="Z197" s="123">
        <f t="shared" si="58"/>
        <v>35.123156325315158</v>
      </c>
    </row>
    <row r="198" spans="1:26" x14ac:dyDescent="0.3">
      <c r="A198" s="102">
        <v>48580</v>
      </c>
      <c r="B198" s="147">
        <f t="shared" ref="B198:B209" si="65">B186*(1+$E$16)</f>
        <v>46.714564440132278</v>
      </c>
      <c r="M198" s="122">
        <v>48670</v>
      </c>
      <c r="N198" s="122">
        <v>48700</v>
      </c>
      <c r="O198" s="123">
        <f t="shared" si="48"/>
        <v>32.585395611358813</v>
      </c>
      <c r="P198" s="123">
        <f t="shared" si="64"/>
        <v>32.910395611358808</v>
      </c>
      <c r="Q198" s="123">
        <f t="shared" si="49"/>
        <v>32.910395611358808</v>
      </c>
      <c r="R198" s="123">
        <f t="shared" si="50"/>
        <v>32.77539561135881</v>
      </c>
      <c r="S198" s="123">
        <f t="shared" si="51"/>
        <v>32.880395611358814</v>
      </c>
      <c r="T198" s="123">
        <f t="shared" si="52"/>
        <v>32.127895611358809</v>
      </c>
      <c r="U198" s="123">
        <f t="shared" si="53"/>
        <v>32.417895611358816</v>
      </c>
      <c r="V198" s="123">
        <f t="shared" si="54"/>
        <v>32.417895611358816</v>
      </c>
      <c r="W198" s="123">
        <f t="shared" si="55"/>
        <v>32.897895611358813</v>
      </c>
      <c r="X198" s="123">
        <f t="shared" si="56"/>
        <v>32.897895611358813</v>
      </c>
      <c r="Y198" s="123">
        <f t="shared" si="57"/>
        <v>32.740395611358807</v>
      </c>
      <c r="Z198" s="123">
        <f t="shared" si="58"/>
        <v>33.180395611358811</v>
      </c>
    </row>
    <row r="199" spans="1:26" x14ac:dyDescent="0.3">
      <c r="A199" s="102">
        <v>48611</v>
      </c>
      <c r="B199" s="147">
        <f t="shared" si="65"/>
        <v>42.564121096680061</v>
      </c>
      <c r="M199" s="122">
        <v>48700</v>
      </c>
      <c r="N199" s="122">
        <v>48731</v>
      </c>
      <c r="O199" s="123">
        <f t="shared" ref="O199:O262" si="66">B202</f>
        <v>25.69742580733174</v>
      </c>
      <c r="P199" s="123">
        <f t="shared" si="64"/>
        <v>26.022425807331739</v>
      </c>
      <c r="Q199" s="123">
        <f t="shared" ref="Q199:Q262" si="67">O199+$K$7</f>
        <v>26.022425807331739</v>
      </c>
      <c r="R199" s="123">
        <f t="shared" ref="R199:R262" si="68">O199+$K$8</f>
        <v>25.887425807331738</v>
      </c>
      <c r="S199" s="123">
        <f t="shared" ref="S199:S262" si="69">O199+$K$9</f>
        <v>25.992425807331738</v>
      </c>
      <c r="T199" s="123">
        <f t="shared" ref="T199:T262" si="70">O199+$K$10</f>
        <v>25.239925807331741</v>
      </c>
      <c r="U199" s="123">
        <f t="shared" ref="U199:U262" si="71">O199+$K$11</f>
        <v>25.52992580733174</v>
      </c>
      <c r="V199" s="123">
        <f t="shared" ref="V199:V262" si="72">O199+$K$12</f>
        <v>25.52992580733174</v>
      </c>
      <c r="W199" s="123">
        <f t="shared" ref="W199:W262" si="73">O199+$K$13</f>
        <v>26.00992580733174</v>
      </c>
      <c r="X199" s="123">
        <f t="shared" ref="X199:X262" si="74">O199+$K$14</f>
        <v>26.00992580733174</v>
      </c>
      <c r="Y199" s="123">
        <f t="shared" ref="Y199:Y262" si="75">P199+$K$15</f>
        <v>25.852425807331738</v>
      </c>
      <c r="Z199" s="123">
        <f t="shared" ref="Z199:Z262" si="76">Q199+$K$16</f>
        <v>26.292425807331739</v>
      </c>
    </row>
    <row r="200" spans="1:26" x14ac:dyDescent="0.3">
      <c r="A200" s="102">
        <v>48639</v>
      </c>
      <c r="B200" s="147">
        <f t="shared" si="65"/>
        <v>34.528156325315159</v>
      </c>
      <c r="M200" s="122">
        <v>48731</v>
      </c>
      <c r="N200" s="122">
        <v>48761</v>
      </c>
      <c r="O200" s="123">
        <f t="shared" si="66"/>
        <v>26.845420774669591</v>
      </c>
      <c r="P200" s="123">
        <f t="shared" si="64"/>
        <v>27.170420774669591</v>
      </c>
      <c r="Q200" s="123">
        <f t="shared" si="67"/>
        <v>27.170420774669591</v>
      </c>
      <c r="R200" s="123">
        <f t="shared" si="68"/>
        <v>27.035420774669589</v>
      </c>
      <c r="S200" s="123">
        <f t="shared" si="69"/>
        <v>27.14042077466959</v>
      </c>
      <c r="T200" s="123">
        <f t="shared" si="70"/>
        <v>26.387920774669592</v>
      </c>
      <c r="U200" s="123">
        <f t="shared" si="71"/>
        <v>26.677920774669591</v>
      </c>
      <c r="V200" s="123">
        <f t="shared" si="72"/>
        <v>26.677920774669591</v>
      </c>
      <c r="W200" s="123">
        <f t="shared" si="73"/>
        <v>27.157920774669591</v>
      </c>
      <c r="X200" s="123">
        <f t="shared" si="74"/>
        <v>27.157920774669591</v>
      </c>
      <c r="Y200" s="123">
        <f t="shared" si="75"/>
        <v>27.000420774669589</v>
      </c>
      <c r="Z200" s="123">
        <f t="shared" si="76"/>
        <v>27.44042077466959</v>
      </c>
    </row>
    <row r="201" spans="1:26" x14ac:dyDescent="0.3">
      <c r="A201" s="102">
        <v>48670</v>
      </c>
      <c r="B201" s="147">
        <f t="shared" si="65"/>
        <v>32.585395611358813</v>
      </c>
      <c r="M201" s="122">
        <v>48761</v>
      </c>
      <c r="N201" s="122">
        <v>48792</v>
      </c>
      <c r="O201" s="123">
        <f t="shared" si="66"/>
        <v>29.759561845604122</v>
      </c>
      <c r="P201" s="123">
        <f t="shared" si="64"/>
        <v>30.084561845604121</v>
      </c>
      <c r="Q201" s="123">
        <f t="shared" si="67"/>
        <v>30.084561845604121</v>
      </c>
      <c r="R201" s="123">
        <f t="shared" si="68"/>
        <v>29.949561845604119</v>
      </c>
      <c r="S201" s="123">
        <f t="shared" si="69"/>
        <v>30.05456184560412</v>
      </c>
      <c r="T201" s="123">
        <f t="shared" si="70"/>
        <v>29.302061845604122</v>
      </c>
      <c r="U201" s="123">
        <f t="shared" si="71"/>
        <v>29.592061845604121</v>
      </c>
      <c r="V201" s="123">
        <f t="shared" si="72"/>
        <v>29.592061845604121</v>
      </c>
      <c r="W201" s="123">
        <f t="shared" si="73"/>
        <v>30.072061845604122</v>
      </c>
      <c r="X201" s="123">
        <f t="shared" si="74"/>
        <v>30.072061845604122</v>
      </c>
      <c r="Y201" s="123">
        <f t="shared" si="75"/>
        <v>29.914561845604119</v>
      </c>
      <c r="Z201" s="123">
        <f t="shared" si="76"/>
        <v>30.35456184560412</v>
      </c>
    </row>
    <row r="202" spans="1:26" x14ac:dyDescent="0.3">
      <c r="A202" s="102">
        <v>48700</v>
      </c>
      <c r="B202" s="147">
        <f t="shared" si="65"/>
        <v>25.69742580733174</v>
      </c>
      <c r="M202" s="122">
        <v>48792</v>
      </c>
      <c r="N202" s="122">
        <v>48823</v>
      </c>
      <c r="O202" s="123">
        <f t="shared" si="66"/>
        <v>29.141410709345269</v>
      </c>
      <c r="P202" s="123">
        <f t="shared" si="64"/>
        <v>29.466410709345269</v>
      </c>
      <c r="Q202" s="123">
        <f t="shared" si="67"/>
        <v>29.466410709345269</v>
      </c>
      <c r="R202" s="123">
        <f t="shared" si="68"/>
        <v>29.331410709345267</v>
      </c>
      <c r="S202" s="123">
        <f t="shared" si="69"/>
        <v>29.436410709345267</v>
      </c>
      <c r="T202" s="123">
        <f t="shared" si="70"/>
        <v>28.68391070934527</v>
      </c>
      <c r="U202" s="123">
        <f t="shared" si="71"/>
        <v>28.973910709345269</v>
      </c>
      <c r="V202" s="123">
        <f t="shared" si="72"/>
        <v>28.973910709345269</v>
      </c>
      <c r="W202" s="123">
        <f t="shared" si="73"/>
        <v>29.453910709345269</v>
      </c>
      <c r="X202" s="123">
        <f t="shared" si="74"/>
        <v>29.453910709345269</v>
      </c>
      <c r="Y202" s="123">
        <f t="shared" si="75"/>
        <v>29.296410709345267</v>
      </c>
      <c r="Z202" s="123">
        <f t="shared" si="76"/>
        <v>29.736410709345268</v>
      </c>
    </row>
    <row r="203" spans="1:26" x14ac:dyDescent="0.3">
      <c r="A203" s="102">
        <v>48731</v>
      </c>
      <c r="B203" s="147">
        <f t="shared" si="65"/>
        <v>26.845420774669591</v>
      </c>
      <c r="M203" s="122">
        <v>48823</v>
      </c>
      <c r="N203" s="122">
        <v>48853</v>
      </c>
      <c r="O203" s="123">
        <f t="shared" si="66"/>
        <v>25.609118502151908</v>
      </c>
      <c r="P203" s="123">
        <f t="shared" si="64"/>
        <v>25.934118502151907</v>
      </c>
      <c r="Q203" s="123">
        <f t="shared" si="67"/>
        <v>25.934118502151907</v>
      </c>
      <c r="R203" s="123">
        <f t="shared" si="68"/>
        <v>25.799118502151906</v>
      </c>
      <c r="S203" s="123">
        <f t="shared" si="69"/>
        <v>25.904118502151906</v>
      </c>
      <c r="T203" s="123">
        <f t="shared" si="70"/>
        <v>25.151618502151909</v>
      </c>
      <c r="U203" s="123">
        <f t="shared" si="71"/>
        <v>25.441618502151908</v>
      </c>
      <c r="V203" s="123">
        <f t="shared" si="72"/>
        <v>25.441618502151908</v>
      </c>
      <c r="W203" s="123">
        <f t="shared" si="73"/>
        <v>25.921618502151908</v>
      </c>
      <c r="X203" s="123">
        <f t="shared" si="74"/>
        <v>25.921618502151908</v>
      </c>
      <c r="Y203" s="123">
        <f t="shared" si="75"/>
        <v>25.764118502151906</v>
      </c>
      <c r="Z203" s="123">
        <f t="shared" si="76"/>
        <v>26.204118502151907</v>
      </c>
    </row>
    <row r="204" spans="1:26" x14ac:dyDescent="0.3">
      <c r="A204" s="102">
        <v>48761</v>
      </c>
      <c r="B204" s="147">
        <f t="shared" si="65"/>
        <v>29.759561845604122</v>
      </c>
      <c r="M204" s="122">
        <v>48853</v>
      </c>
      <c r="N204" s="122">
        <v>48884</v>
      </c>
      <c r="O204" s="123">
        <f t="shared" si="66"/>
        <v>28.434952267906606</v>
      </c>
      <c r="P204" s="123">
        <f t="shared" si="64"/>
        <v>28.759952267906606</v>
      </c>
      <c r="Q204" s="123">
        <f t="shared" si="67"/>
        <v>28.759952267906606</v>
      </c>
      <c r="R204" s="123">
        <f t="shared" si="68"/>
        <v>28.624952267906604</v>
      </c>
      <c r="S204" s="123">
        <f t="shared" si="69"/>
        <v>28.729952267906604</v>
      </c>
      <c r="T204" s="123">
        <f t="shared" si="70"/>
        <v>27.977452267906607</v>
      </c>
      <c r="U204" s="123">
        <f t="shared" si="71"/>
        <v>28.267452267906606</v>
      </c>
      <c r="V204" s="123">
        <f t="shared" si="72"/>
        <v>28.267452267906606</v>
      </c>
      <c r="W204" s="123">
        <f t="shared" si="73"/>
        <v>28.747452267906606</v>
      </c>
      <c r="X204" s="123">
        <f t="shared" si="74"/>
        <v>28.747452267906606</v>
      </c>
      <c r="Y204" s="123">
        <f t="shared" si="75"/>
        <v>28.589952267906604</v>
      </c>
      <c r="Z204" s="123">
        <f t="shared" si="76"/>
        <v>29.029952267906605</v>
      </c>
    </row>
    <row r="205" spans="1:26" x14ac:dyDescent="0.3">
      <c r="A205" s="102">
        <v>48792</v>
      </c>
      <c r="B205" s="147">
        <f t="shared" si="65"/>
        <v>29.141410709345269</v>
      </c>
      <c r="M205" s="122">
        <v>48884</v>
      </c>
      <c r="N205" s="122">
        <v>48914</v>
      </c>
      <c r="O205" s="123">
        <f t="shared" si="66"/>
        <v>29.936176455963786</v>
      </c>
      <c r="P205" s="123">
        <f t="shared" si="64"/>
        <v>30.261176455963785</v>
      </c>
      <c r="Q205" s="123">
        <f t="shared" si="67"/>
        <v>30.261176455963785</v>
      </c>
      <c r="R205" s="123">
        <f t="shared" si="68"/>
        <v>30.126176455963783</v>
      </c>
      <c r="S205" s="123">
        <f t="shared" si="69"/>
        <v>30.231176455963784</v>
      </c>
      <c r="T205" s="123">
        <f t="shared" si="70"/>
        <v>29.478676455963786</v>
      </c>
      <c r="U205" s="123">
        <f t="shared" si="71"/>
        <v>29.768676455963785</v>
      </c>
      <c r="V205" s="123">
        <f t="shared" si="72"/>
        <v>29.768676455963785</v>
      </c>
      <c r="W205" s="123">
        <f t="shared" si="73"/>
        <v>30.248676455963786</v>
      </c>
      <c r="X205" s="123">
        <f t="shared" si="74"/>
        <v>30.248676455963786</v>
      </c>
      <c r="Y205" s="123">
        <f t="shared" si="75"/>
        <v>30.091176455963783</v>
      </c>
      <c r="Z205" s="123">
        <f t="shared" si="76"/>
        <v>30.531176455963784</v>
      </c>
    </row>
    <row r="206" spans="1:26" x14ac:dyDescent="0.3">
      <c r="A206" s="102">
        <v>48823</v>
      </c>
      <c r="B206" s="147">
        <f t="shared" si="65"/>
        <v>25.609118502151908</v>
      </c>
      <c r="M206" s="122">
        <v>48914</v>
      </c>
      <c r="N206" s="122">
        <v>48945</v>
      </c>
      <c r="O206" s="123">
        <f t="shared" si="66"/>
        <v>31.260786033661294</v>
      </c>
      <c r="P206" s="123">
        <f t="shared" si="64"/>
        <v>31.585786033661293</v>
      </c>
      <c r="Q206" s="123">
        <f t="shared" si="67"/>
        <v>31.585786033661293</v>
      </c>
      <c r="R206" s="123">
        <f t="shared" si="68"/>
        <v>31.450786033661291</v>
      </c>
      <c r="S206" s="123">
        <f t="shared" si="69"/>
        <v>31.555786033661292</v>
      </c>
      <c r="T206" s="123">
        <f t="shared" si="70"/>
        <v>30.803286033661294</v>
      </c>
      <c r="U206" s="123">
        <f t="shared" si="71"/>
        <v>31.093286033661293</v>
      </c>
      <c r="V206" s="123">
        <f t="shared" si="72"/>
        <v>31.093286033661293</v>
      </c>
      <c r="W206" s="123">
        <f t="shared" si="73"/>
        <v>31.573286033661294</v>
      </c>
      <c r="X206" s="123">
        <f t="shared" si="74"/>
        <v>31.573286033661294</v>
      </c>
      <c r="Y206" s="123">
        <f t="shared" si="75"/>
        <v>31.415786033661291</v>
      </c>
      <c r="Z206" s="123">
        <f t="shared" si="76"/>
        <v>31.855786033661293</v>
      </c>
    </row>
    <row r="207" spans="1:26" x14ac:dyDescent="0.3">
      <c r="A207" s="102">
        <v>48853</v>
      </c>
      <c r="B207" s="147">
        <f t="shared" si="65"/>
        <v>28.434952267906606</v>
      </c>
      <c r="M207" s="122">
        <v>48945</v>
      </c>
      <c r="N207" s="122">
        <v>48976</v>
      </c>
      <c r="O207" s="123">
        <f t="shared" si="66"/>
        <v>48.174737072938754</v>
      </c>
      <c r="P207" s="123">
        <f t="shared" si="64"/>
        <v>48.49973707293875</v>
      </c>
      <c r="Q207" s="123">
        <f t="shared" si="67"/>
        <v>48.49973707293875</v>
      </c>
      <c r="R207" s="123">
        <f t="shared" si="68"/>
        <v>48.364737072938752</v>
      </c>
      <c r="S207" s="123">
        <f t="shared" si="69"/>
        <v>48.469737072938756</v>
      </c>
      <c r="T207" s="123">
        <f t="shared" si="70"/>
        <v>47.717237072938751</v>
      </c>
      <c r="U207" s="123">
        <f t="shared" si="71"/>
        <v>48.007237072938757</v>
      </c>
      <c r="V207" s="123">
        <f t="shared" si="72"/>
        <v>48.007237072938757</v>
      </c>
      <c r="W207" s="123">
        <f t="shared" si="73"/>
        <v>48.487237072938754</v>
      </c>
      <c r="X207" s="123">
        <f t="shared" si="74"/>
        <v>48.487237072938754</v>
      </c>
      <c r="Y207" s="123">
        <f t="shared" si="75"/>
        <v>48.329737072938748</v>
      </c>
      <c r="Z207" s="123">
        <f t="shared" si="76"/>
        <v>48.769737072938753</v>
      </c>
    </row>
    <row r="208" spans="1:26" x14ac:dyDescent="0.3">
      <c r="A208" s="102">
        <v>48884</v>
      </c>
      <c r="B208" s="147">
        <f t="shared" si="65"/>
        <v>29.936176455963786</v>
      </c>
      <c r="M208" s="122">
        <v>48976</v>
      </c>
      <c r="N208" s="122">
        <v>49004</v>
      </c>
      <c r="O208" s="123">
        <f t="shared" si="66"/>
        <v>43.894561945475381</v>
      </c>
      <c r="P208" s="123">
        <f t="shared" si="64"/>
        <v>44.219561945475377</v>
      </c>
      <c r="Q208" s="123">
        <f t="shared" si="67"/>
        <v>44.219561945475377</v>
      </c>
      <c r="R208" s="123">
        <f t="shared" si="68"/>
        <v>44.084561945475379</v>
      </c>
      <c r="S208" s="123">
        <f t="shared" si="69"/>
        <v>44.189561945475383</v>
      </c>
      <c r="T208" s="123">
        <f t="shared" si="70"/>
        <v>43.437061945475378</v>
      </c>
      <c r="U208" s="123">
        <f t="shared" si="71"/>
        <v>43.727061945475384</v>
      </c>
      <c r="V208" s="123">
        <f t="shared" si="72"/>
        <v>43.727061945475384</v>
      </c>
      <c r="W208" s="123">
        <f t="shared" si="73"/>
        <v>44.207061945475381</v>
      </c>
      <c r="X208" s="123">
        <f t="shared" si="74"/>
        <v>44.207061945475381</v>
      </c>
      <c r="Y208" s="123">
        <f t="shared" si="75"/>
        <v>44.049561945475375</v>
      </c>
      <c r="Z208" s="123">
        <f t="shared" si="76"/>
        <v>44.48956194547538</v>
      </c>
    </row>
    <row r="209" spans="1:26" x14ac:dyDescent="0.3">
      <c r="A209" s="102">
        <v>48914</v>
      </c>
      <c r="B209" s="147">
        <f t="shared" si="65"/>
        <v>31.260786033661294</v>
      </c>
      <c r="M209" s="122">
        <v>49004</v>
      </c>
      <c r="N209" s="122">
        <v>49035</v>
      </c>
      <c r="O209" s="123">
        <f t="shared" si="66"/>
        <v>35.607414358259078</v>
      </c>
      <c r="P209" s="123">
        <f t="shared" si="64"/>
        <v>35.932414358259074</v>
      </c>
      <c r="Q209" s="123">
        <f t="shared" si="67"/>
        <v>35.932414358259074</v>
      </c>
      <c r="R209" s="123">
        <f t="shared" si="68"/>
        <v>35.797414358259076</v>
      </c>
      <c r="S209" s="123">
        <f t="shared" si="69"/>
        <v>35.90241435825908</v>
      </c>
      <c r="T209" s="123">
        <f t="shared" si="70"/>
        <v>35.149914358259075</v>
      </c>
      <c r="U209" s="123">
        <f t="shared" si="71"/>
        <v>35.439914358259081</v>
      </c>
      <c r="V209" s="123">
        <f t="shared" si="72"/>
        <v>35.439914358259081</v>
      </c>
      <c r="W209" s="123">
        <f t="shared" si="73"/>
        <v>35.919914358259078</v>
      </c>
      <c r="X209" s="123">
        <f t="shared" si="74"/>
        <v>35.919914358259078</v>
      </c>
      <c r="Y209" s="123">
        <f t="shared" si="75"/>
        <v>35.762414358259072</v>
      </c>
      <c r="Z209" s="123">
        <f t="shared" si="76"/>
        <v>36.202414358259077</v>
      </c>
    </row>
    <row r="210" spans="1:26" x14ac:dyDescent="0.3">
      <c r="A210" s="102">
        <v>48945</v>
      </c>
      <c r="B210" s="147">
        <f t="shared" ref="B210:B221" si="77">B198*(1+$E$17)</f>
        <v>48.174737072938754</v>
      </c>
      <c r="M210" s="122">
        <v>49035</v>
      </c>
      <c r="N210" s="122">
        <v>49065</v>
      </c>
      <c r="O210" s="123">
        <f t="shared" si="66"/>
        <v>33.603928128382613</v>
      </c>
      <c r="P210" s="123">
        <f t="shared" si="64"/>
        <v>33.928928128382609</v>
      </c>
      <c r="Q210" s="123">
        <f t="shared" si="67"/>
        <v>33.928928128382609</v>
      </c>
      <c r="R210" s="123">
        <f t="shared" si="68"/>
        <v>33.793928128382611</v>
      </c>
      <c r="S210" s="123">
        <f t="shared" si="69"/>
        <v>33.898928128382614</v>
      </c>
      <c r="T210" s="123">
        <f t="shared" si="70"/>
        <v>33.14642812838261</v>
      </c>
      <c r="U210" s="123">
        <f t="shared" si="71"/>
        <v>33.436428128382616</v>
      </c>
      <c r="V210" s="123">
        <f t="shared" si="72"/>
        <v>33.436428128382616</v>
      </c>
      <c r="W210" s="123">
        <f t="shared" si="73"/>
        <v>33.916428128382613</v>
      </c>
      <c r="X210" s="123">
        <f t="shared" si="74"/>
        <v>33.916428128382613</v>
      </c>
      <c r="Y210" s="123">
        <f t="shared" si="75"/>
        <v>33.758928128382607</v>
      </c>
      <c r="Z210" s="123">
        <f t="shared" si="76"/>
        <v>34.198928128382612</v>
      </c>
    </row>
    <row r="211" spans="1:26" x14ac:dyDescent="0.3">
      <c r="A211" s="102">
        <v>48976</v>
      </c>
      <c r="B211" s="147">
        <f t="shared" si="77"/>
        <v>43.894561945475381</v>
      </c>
      <c r="M211" s="122">
        <v>49065</v>
      </c>
      <c r="N211" s="122">
        <v>49096</v>
      </c>
      <c r="O211" s="123">
        <f t="shared" si="66"/>
        <v>26.500658767911485</v>
      </c>
      <c r="P211" s="123">
        <f t="shared" si="64"/>
        <v>26.825658767911484</v>
      </c>
      <c r="Q211" s="123">
        <f t="shared" si="67"/>
        <v>26.825658767911484</v>
      </c>
      <c r="R211" s="123">
        <f t="shared" si="68"/>
        <v>26.690658767911483</v>
      </c>
      <c r="S211" s="123">
        <f t="shared" si="69"/>
        <v>26.795658767911483</v>
      </c>
      <c r="T211" s="123">
        <f t="shared" si="70"/>
        <v>26.043158767911486</v>
      </c>
      <c r="U211" s="123">
        <f t="shared" si="71"/>
        <v>26.333158767911485</v>
      </c>
      <c r="V211" s="123">
        <f t="shared" si="72"/>
        <v>26.333158767911485</v>
      </c>
      <c r="W211" s="123">
        <f t="shared" si="73"/>
        <v>26.813158767911485</v>
      </c>
      <c r="X211" s="123">
        <f t="shared" si="74"/>
        <v>26.813158767911485</v>
      </c>
      <c r="Y211" s="123">
        <f t="shared" si="75"/>
        <v>26.655658767911483</v>
      </c>
      <c r="Z211" s="123">
        <f t="shared" si="76"/>
        <v>27.095658767911484</v>
      </c>
    </row>
    <row r="212" spans="1:26" x14ac:dyDescent="0.3">
      <c r="A212" s="102">
        <v>49004</v>
      </c>
      <c r="B212" s="147">
        <f t="shared" si="77"/>
        <v>35.607414358259078</v>
      </c>
      <c r="M212" s="122">
        <v>49096</v>
      </c>
      <c r="N212" s="122">
        <v>49126</v>
      </c>
      <c r="O212" s="123">
        <f t="shared" si="66"/>
        <v>27.684536994656678</v>
      </c>
      <c r="P212" s="123">
        <f t="shared" si="64"/>
        <v>28.009536994656678</v>
      </c>
      <c r="Q212" s="123">
        <f t="shared" si="67"/>
        <v>28.009536994656678</v>
      </c>
      <c r="R212" s="123">
        <f t="shared" si="68"/>
        <v>27.874536994656676</v>
      </c>
      <c r="S212" s="123">
        <f t="shared" si="69"/>
        <v>27.979536994656677</v>
      </c>
      <c r="T212" s="123">
        <f t="shared" si="70"/>
        <v>27.227036994656679</v>
      </c>
      <c r="U212" s="123">
        <f t="shared" si="71"/>
        <v>27.517036994656678</v>
      </c>
      <c r="V212" s="123">
        <f t="shared" si="72"/>
        <v>27.517036994656678</v>
      </c>
      <c r="W212" s="123">
        <f t="shared" si="73"/>
        <v>27.997036994656678</v>
      </c>
      <c r="X212" s="123">
        <f t="shared" si="74"/>
        <v>27.997036994656678</v>
      </c>
      <c r="Y212" s="123">
        <f t="shared" si="75"/>
        <v>27.839536994656676</v>
      </c>
      <c r="Z212" s="123">
        <f t="shared" si="76"/>
        <v>28.279536994656677</v>
      </c>
    </row>
    <row r="213" spans="1:26" x14ac:dyDescent="0.3">
      <c r="A213" s="102">
        <v>49035</v>
      </c>
      <c r="B213" s="147">
        <f t="shared" si="77"/>
        <v>33.603928128382613</v>
      </c>
      <c r="M213" s="122">
        <v>49126</v>
      </c>
      <c r="N213" s="122">
        <v>49157</v>
      </c>
      <c r="O213" s="123">
        <f t="shared" si="66"/>
        <v>30.689766339471387</v>
      </c>
      <c r="P213" s="123">
        <f t="shared" si="64"/>
        <v>31.014766339471386</v>
      </c>
      <c r="Q213" s="123">
        <f t="shared" si="67"/>
        <v>31.014766339471386</v>
      </c>
      <c r="R213" s="123">
        <f t="shared" si="68"/>
        <v>30.879766339471384</v>
      </c>
      <c r="S213" s="123">
        <f t="shared" si="69"/>
        <v>30.984766339471385</v>
      </c>
      <c r="T213" s="123">
        <f t="shared" si="70"/>
        <v>30.232266339471387</v>
      </c>
      <c r="U213" s="123">
        <f t="shared" si="71"/>
        <v>30.522266339471386</v>
      </c>
      <c r="V213" s="123">
        <f t="shared" si="72"/>
        <v>30.522266339471386</v>
      </c>
      <c r="W213" s="123">
        <f t="shared" si="73"/>
        <v>31.002266339471387</v>
      </c>
      <c r="X213" s="123">
        <f t="shared" si="74"/>
        <v>31.002266339471387</v>
      </c>
      <c r="Y213" s="123">
        <f t="shared" si="75"/>
        <v>30.844766339471384</v>
      </c>
      <c r="Z213" s="123">
        <f t="shared" si="76"/>
        <v>31.284766339471386</v>
      </c>
    </row>
    <row r="214" spans="1:26" x14ac:dyDescent="0.3">
      <c r="A214" s="102">
        <v>49065</v>
      </c>
      <c r="B214" s="147">
        <f t="shared" si="77"/>
        <v>26.500658767911485</v>
      </c>
      <c r="M214" s="122">
        <v>49157</v>
      </c>
      <c r="N214" s="122">
        <v>49188</v>
      </c>
      <c r="O214" s="123">
        <f t="shared" si="66"/>
        <v>30.052293448147044</v>
      </c>
      <c r="P214" s="123">
        <f t="shared" si="64"/>
        <v>30.377293448147043</v>
      </c>
      <c r="Q214" s="123">
        <f t="shared" si="67"/>
        <v>30.377293448147043</v>
      </c>
      <c r="R214" s="123">
        <f t="shared" si="68"/>
        <v>30.242293448147041</v>
      </c>
      <c r="S214" s="123">
        <f t="shared" si="69"/>
        <v>30.347293448147042</v>
      </c>
      <c r="T214" s="123">
        <f t="shared" si="70"/>
        <v>29.594793448147044</v>
      </c>
      <c r="U214" s="123">
        <f t="shared" si="71"/>
        <v>29.884793448147043</v>
      </c>
      <c r="V214" s="123">
        <f t="shared" si="72"/>
        <v>29.884793448147043</v>
      </c>
      <c r="W214" s="123">
        <f t="shared" si="73"/>
        <v>30.364793448147044</v>
      </c>
      <c r="X214" s="123">
        <f t="shared" si="74"/>
        <v>30.364793448147044</v>
      </c>
      <c r="Y214" s="123">
        <f t="shared" si="75"/>
        <v>30.207293448147041</v>
      </c>
      <c r="Z214" s="123">
        <f t="shared" si="76"/>
        <v>30.647293448147042</v>
      </c>
    </row>
    <row r="215" spans="1:26" x14ac:dyDescent="0.3">
      <c r="A215" s="102">
        <v>49096</v>
      </c>
      <c r="B215" s="147">
        <f t="shared" si="77"/>
        <v>27.684536994656678</v>
      </c>
      <c r="M215" s="122">
        <v>49188</v>
      </c>
      <c r="N215" s="122">
        <v>49218</v>
      </c>
      <c r="O215" s="123">
        <f t="shared" si="66"/>
        <v>26.40959121200801</v>
      </c>
      <c r="P215" s="123">
        <f t="shared" si="64"/>
        <v>26.734591212008009</v>
      </c>
      <c r="Q215" s="123">
        <f t="shared" si="67"/>
        <v>26.734591212008009</v>
      </c>
      <c r="R215" s="123">
        <f t="shared" si="68"/>
        <v>26.599591212008008</v>
      </c>
      <c r="S215" s="123">
        <f t="shared" si="69"/>
        <v>26.704591212008008</v>
      </c>
      <c r="T215" s="123">
        <f t="shared" si="70"/>
        <v>25.952091212008011</v>
      </c>
      <c r="U215" s="123">
        <f t="shared" si="71"/>
        <v>26.24209121200801</v>
      </c>
      <c r="V215" s="123">
        <f t="shared" si="72"/>
        <v>26.24209121200801</v>
      </c>
      <c r="W215" s="123">
        <f t="shared" si="73"/>
        <v>26.72209121200801</v>
      </c>
      <c r="X215" s="123">
        <f t="shared" si="74"/>
        <v>26.72209121200801</v>
      </c>
      <c r="Y215" s="123">
        <f t="shared" si="75"/>
        <v>26.564591212008008</v>
      </c>
      <c r="Z215" s="123">
        <f t="shared" si="76"/>
        <v>27.004591212008009</v>
      </c>
    </row>
    <row r="216" spans="1:26" x14ac:dyDescent="0.3">
      <c r="A216" s="102">
        <v>49126</v>
      </c>
      <c r="B216" s="147">
        <f t="shared" si="77"/>
        <v>30.689766339471387</v>
      </c>
      <c r="M216" s="122">
        <v>49218</v>
      </c>
      <c r="N216" s="122">
        <v>49249</v>
      </c>
      <c r="O216" s="123">
        <f t="shared" si="66"/>
        <v>29.323753000919247</v>
      </c>
      <c r="P216" s="123">
        <f t="shared" si="64"/>
        <v>29.648753000919246</v>
      </c>
      <c r="Q216" s="123">
        <f t="shared" si="67"/>
        <v>29.648753000919246</v>
      </c>
      <c r="R216" s="123">
        <f t="shared" si="68"/>
        <v>29.513753000919245</v>
      </c>
      <c r="S216" s="123">
        <f t="shared" si="69"/>
        <v>29.618753000919245</v>
      </c>
      <c r="T216" s="123">
        <f t="shared" si="70"/>
        <v>28.866253000919247</v>
      </c>
      <c r="U216" s="123">
        <f t="shared" si="71"/>
        <v>29.156253000919246</v>
      </c>
      <c r="V216" s="123">
        <f t="shared" si="72"/>
        <v>29.156253000919246</v>
      </c>
      <c r="W216" s="123">
        <f t="shared" si="73"/>
        <v>29.636253000919247</v>
      </c>
      <c r="X216" s="123">
        <f t="shared" si="74"/>
        <v>29.636253000919247</v>
      </c>
      <c r="Y216" s="123">
        <f t="shared" si="75"/>
        <v>29.478753000919244</v>
      </c>
      <c r="Z216" s="123">
        <f t="shared" si="76"/>
        <v>29.918753000919246</v>
      </c>
    </row>
    <row r="217" spans="1:26" x14ac:dyDescent="0.3">
      <c r="A217" s="102">
        <v>49157</v>
      </c>
      <c r="B217" s="147">
        <f t="shared" si="77"/>
        <v>30.052293448147044</v>
      </c>
      <c r="M217" s="122">
        <v>49249</v>
      </c>
      <c r="N217" s="122">
        <v>49279</v>
      </c>
      <c r="O217" s="123">
        <f t="shared" si="66"/>
        <v>30.871901451278333</v>
      </c>
      <c r="P217" s="123">
        <f t="shared" si="64"/>
        <v>31.196901451278332</v>
      </c>
      <c r="Q217" s="123">
        <f t="shared" si="67"/>
        <v>31.196901451278332</v>
      </c>
      <c r="R217" s="123">
        <f t="shared" si="68"/>
        <v>31.061901451278331</v>
      </c>
      <c r="S217" s="123">
        <f t="shared" si="69"/>
        <v>31.166901451278331</v>
      </c>
      <c r="T217" s="123">
        <f t="shared" si="70"/>
        <v>30.414401451278334</v>
      </c>
      <c r="U217" s="123">
        <f t="shared" si="71"/>
        <v>30.704401451278333</v>
      </c>
      <c r="V217" s="123">
        <f t="shared" si="72"/>
        <v>30.704401451278333</v>
      </c>
      <c r="W217" s="123">
        <f t="shared" si="73"/>
        <v>31.184401451278333</v>
      </c>
      <c r="X217" s="123">
        <f t="shared" si="74"/>
        <v>31.184401451278333</v>
      </c>
      <c r="Y217" s="123">
        <f t="shared" si="75"/>
        <v>31.026901451278331</v>
      </c>
      <c r="Z217" s="123">
        <f t="shared" si="76"/>
        <v>31.466901451278332</v>
      </c>
    </row>
    <row r="218" spans="1:26" x14ac:dyDescent="0.3">
      <c r="A218" s="102">
        <v>49188</v>
      </c>
      <c r="B218" s="147">
        <f t="shared" si="77"/>
        <v>26.40959121200801</v>
      </c>
      <c r="M218" s="122">
        <v>49279</v>
      </c>
      <c r="N218" s="122">
        <v>49310</v>
      </c>
      <c r="O218" s="123">
        <f t="shared" si="66"/>
        <v>32.237914789830469</v>
      </c>
      <c r="P218" s="123">
        <f t="shared" si="64"/>
        <v>32.562914789830465</v>
      </c>
      <c r="Q218" s="123">
        <f t="shared" si="67"/>
        <v>32.562914789830465</v>
      </c>
      <c r="R218" s="123">
        <f t="shared" si="68"/>
        <v>32.427914789830467</v>
      </c>
      <c r="S218" s="123">
        <f t="shared" si="69"/>
        <v>32.532914789830471</v>
      </c>
      <c r="T218" s="123">
        <f t="shared" si="70"/>
        <v>31.78041478983047</v>
      </c>
      <c r="U218" s="123">
        <f t="shared" si="71"/>
        <v>32.070414789830473</v>
      </c>
      <c r="V218" s="123">
        <f t="shared" si="72"/>
        <v>32.070414789830473</v>
      </c>
      <c r="W218" s="123">
        <f t="shared" si="73"/>
        <v>32.550414789830469</v>
      </c>
      <c r="X218" s="123">
        <f t="shared" si="74"/>
        <v>32.550414789830469</v>
      </c>
      <c r="Y218" s="123">
        <f t="shared" si="75"/>
        <v>32.392914789830463</v>
      </c>
      <c r="Z218" s="123">
        <f t="shared" si="76"/>
        <v>32.832914789830468</v>
      </c>
    </row>
    <row r="219" spans="1:26" x14ac:dyDescent="0.3">
      <c r="A219" s="102">
        <v>49218</v>
      </c>
      <c r="B219" s="147">
        <f t="shared" si="77"/>
        <v>29.323753000919247</v>
      </c>
      <c r="M219" s="122">
        <v>49310</v>
      </c>
      <c r="N219" s="122">
        <v>49341</v>
      </c>
      <c r="O219" s="123">
        <f t="shared" si="66"/>
        <v>49.237664378552068</v>
      </c>
      <c r="P219" s="123">
        <f t="shared" si="64"/>
        <v>49.562664378552064</v>
      </c>
      <c r="Q219" s="123">
        <f t="shared" si="67"/>
        <v>49.562664378552064</v>
      </c>
      <c r="R219" s="123">
        <f t="shared" si="68"/>
        <v>49.427664378552066</v>
      </c>
      <c r="S219" s="123">
        <f t="shared" si="69"/>
        <v>49.53266437855207</v>
      </c>
      <c r="T219" s="123">
        <f t="shared" si="70"/>
        <v>48.780164378552065</v>
      </c>
      <c r="U219" s="123">
        <f t="shared" si="71"/>
        <v>49.070164378552072</v>
      </c>
      <c r="V219" s="123">
        <f t="shared" si="72"/>
        <v>49.070164378552072</v>
      </c>
      <c r="W219" s="123">
        <f t="shared" si="73"/>
        <v>49.550164378552068</v>
      </c>
      <c r="X219" s="123">
        <f t="shared" si="74"/>
        <v>49.550164378552068</v>
      </c>
      <c r="Y219" s="123">
        <f t="shared" si="75"/>
        <v>49.392664378552062</v>
      </c>
      <c r="Z219" s="123">
        <f t="shared" si="76"/>
        <v>49.832664378552067</v>
      </c>
    </row>
    <row r="220" spans="1:26" x14ac:dyDescent="0.3">
      <c r="A220" s="102">
        <v>49249</v>
      </c>
      <c r="B220" s="147">
        <f t="shared" si="77"/>
        <v>30.871901451278333</v>
      </c>
      <c r="M220" s="122">
        <v>49341</v>
      </c>
      <c r="N220" s="122">
        <v>49369</v>
      </c>
      <c r="O220" s="123">
        <f t="shared" si="66"/>
        <v>44.863051475353679</v>
      </c>
      <c r="P220" s="123">
        <f t="shared" si="64"/>
        <v>45.188051475353674</v>
      </c>
      <c r="Q220" s="123">
        <f t="shared" si="67"/>
        <v>45.188051475353674</v>
      </c>
      <c r="R220" s="123">
        <f t="shared" si="68"/>
        <v>45.053051475353676</v>
      </c>
      <c r="S220" s="123">
        <f t="shared" si="69"/>
        <v>45.15805147535368</v>
      </c>
      <c r="T220" s="123">
        <f t="shared" si="70"/>
        <v>44.405551475353676</v>
      </c>
      <c r="U220" s="123">
        <f t="shared" si="71"/>
        <v>44.695551475353682</v>
      </c>
      <c r="V220" s="123">
        <f t="shared" si="72"/>
        <v>44.695551475353682</v>
      </c>
      <c r="W220" s="123">
        <f t="shared" si="73"/>
        <v>45.175551475353679</v>
      </c>
      <c r="X220" s="123">
        <f t="shared" si="74"/>
        <v>45.175551475353679</v>
      </c>
      <c r="Y220" s="123">
        <f t="shared" si="75"/>
        <v>45.018051475353673</v>
      </c>
      <c r="Z220" s="123">
        <f t="shared" si="76"/>
        <v>45.458051475353678</v>
      </c>
    </row>
    <row r="221" spans="1:26" x14ac:dyDescent="0.3">
      <c r="A221" s="102">
        <v>49279</v>
      </c>
      <c r="B221" s="147">
        <f t="shared" si="77"/>
        <v>32.237914789830469</v>
      </c>
      <c r="M221" s="122">
        <v>49369</v>
      </c>
      <c r="N221" s="122">
        <v>49400</v>
      </c>
      <c r="O221" s="123">
        <f t="shared" si="66"/>
        <v>36.393056279799353</v>
      </c>
      <c r="P221" s="123">
        <f t="shared" si="64"/>
        <v>36.718056279799349</v>
      </c>
      <c r="Q221" s="123">
        <f t="shared" si="67"/>
        <v>36.718056279799349</v>
      </c>
      <c r="R221" s="123">
        <f t="shared" si="68"/>
        <v>36.583056279799351</v>
      </c>
      <c r="S221" s="123">
        <f t="shared" si="69"/>
        <v>36.688056279799355</v>
      </c>
      <c r="T221" s="123">
        <f t="shared" si="70"/>
        <v>35.93555627979935</v>
      </c>
      <c r="U221" s="123">
        <f t="shared" si="71"/>
        <v>36.225556279799356</v>
      </c>
      <c r="V221" s="123">
        <f t="shared" si="72"/>
        <v>36.225556279799356</v>
      </c>
      <c r="W221" s="123">
        <f t="shared" si="73"/>
        <v>36.705556279799353</v>
      </c>
      <c r="X221" s="123">
        <f t="shared" si="74"/>
        <v>36.705556279799353</v>
      </c>
      <c r="Y221" s="123">
        <f t="shared" si="75"/>
        <v>36.548056279799347</v>
      </c>
      <c r="Z221" s="123">
        <f t="shared" si="76"/>
        <v>36.988056279799352</v>
      </c>
    </row>
    <row r="222" spans="1:26" x14ac:dyDescent="0.3">
      <c r="A222" s="102">
        <v>49310</v>
      </c>
      <c r="B222" s="147">
        <f t="shared" ref="B222:B233" si="78">B210*(1+$E$18)</f>
        <v>49.237664378552068</v>
      </c>
      <c r="M222" s="122">
        <v>49400</v>
      </c>
      <c r="N222" s="122">
        <v>49430</v>
      </c>
      <c r="O222" s="123">
        <f t="shared" si="66"/>
        <v>34.345365133621392</v>
      </c>
      <c r="P222" s="123">
        <f t="shared" si="64"/>
        <v>34.670365133621388</v>
      </c>
      <c r="Q222" s="123">
        <f t="shared" si="67"/>
        <v>34.670365133621388</v>
      </c>
      <c r="R222" s="123">
        <f t="shared" si="68"/>
        <v>34.53536513362139</v>
      </c>
      <c r="S222" s="123">
        <f t="shared" si="69"/>
        <v>34.640365133621394</v>
      </c>
      <c r="T222" s="123">
        <f t="shared" si="70"/>
        <v>33.887865133621389</v>
      </c>
      <c r="U222" s="123">
        <f t="shared" si="71"/>
        <v>34.177865133621395</v>
      </c>
      <c r="V222" s="123">
        <f t="shared" si="72"/>
        <v>34.177865133621395</v>
      </c>
      <c r="W222" s="123">
        <f t="shared" si="73"/>
        <v>34.657865133621392</v>
      </c>
      <c r="X222" s="123">
        <f t="shared" si="74"/>
        <v>34.657865133621392</v>
      </c>
      <c r="Y222" s="123">
        <f t="shared" si="75"/>
        <v>34.500365133621386</v>
      </c>
      <c r="Z222" s="123">
        <f t="shared" si="76"/>
        <v>34.940365133621391</v>
      </c>
    </row>
    <row r="223" spans="1:26" x14ac:dyDescent="0.3">
      <c r="A223" s="102">
        <v>49341</v>
      </c>
      <c r="B223" s="147">
        <f t="shared" si="78"/>
        <v>44.863051475353679</v>
      </c>
      <c r="M223" s="122">
        <v>49430</v>
      </c>
      <c r="N223" s="122">
        <v>49461</v>
      </c>
      <c r="O223" s="123">
        <f t="shared" si="66"/>
        <v>27.085369251717676</v>
      </c>
      <c r="P223" s="123">
        <f t="shared" si="64"/>
        <v>27.410369251717675</v>
      </c>
      <c r="Q223" s="123">
        <f t="shared" si="67"/>
        <v>27.410369251717675</v>
      </c>
      <c r="R223" s="123">
        <f t="shared" si="68"/>
        <v>27.275369251717674</v>
      </c>
      <c r="S223" s="123">
        <f t="shared" si="69"/>
        <v>27.380369251717674</v>
      </c>
      <c r="T223" s="123">
        <f t="shared" si="70"/>
        <v>26.627869251717676</v>
      </c>
      <c r="U223" s="123">
        <f t="shared" si="71"/>
        <v>26.917869251717676</v>
      </c>
      <c r="V223" s="123">
        <f t="shared" si="72"/>
        <v>26.917869251717676</v>
      </c>
      <c r="W223" s="123">
        <f t="shared" si="73"/>
        <v>27.397869251717676</v>
      </c>
      <c r="X223" s="123">
        <f t="shared" si="74"/>
        <v>27.397869251717676</v>
      </c>
      <c r="Y223" s="123">
        <f t="shared" si="75"/>
        <v>27.240369251717674</v>
      </c>
      <c r="Z223" s="123">
        <f t="shared" si="76"/>
        <v>27.680369251717675</v>
      </c>
    </row>
    <row r="224" spans="1:26" x14ac:dyDescent="0.3">
      <c r="A224" s="102">
        <v>49369</v>
      </c>
      <c r="B224" s="147">
        <f t="shared" si="78"/>
        <v>36.393056279799353</v>
      </c>
      <c r="M224" s="122">
        <v>49461</v>
      </c>
      <c r="N224" s="122">
        <v>49491</v>
      </c>
      <c r="O224" s="123">
        <f t="shared" si="66"/>
        <v>28.2953685653683</v>
      </c>
      <c r="P224" s="123">
        <f t="shared" si="64"/>
        <v>28.620368565368299</v>
      </c>
      <c r="Q224" s="123">
        <f t="shared" si="67"/>
        <v>28.620368565368299</v>
      </c>
      <c r="R224" s="123">
        <f t="shared" si="68"/>
        <v>28.485368565368297</v>
      </c>
      <c r="S224" s="123">
        <f t="shared" si="69"/>
        <v>28.590368565368298</v>
      </c>
      <c r="T224" s="123">
        <f t="shared" si="70"/>
        <v>27.8378685653683</v>
      </c>
      <c r="U224" s="123">
        <f t="shared" si="71"/>
        <v>28.127868565368299</v>
      </c>
      <c r="V224" s="123">
        <f t="shared" si="72"/>
        <v>28.127868565368299</v>
      </c>
      <c r="W224" s="123">
        <f t="shared" si="73"/>
        <v>28.6078685653683</v>
      </c>
      <c r="X224" s="123">
        <f t="shared" si="74"/>
        <v>28.6078685653683</v>
      </c>
      <c r="Y224" s="123">
        <f t="shared" si="75"/>
        <v>28.450368565368297</v>
      </c>
      <c r="Z224" s="123">
        <f t="shared" si="76"/>
        <v>28.890368565368298</v>
      </c>
    </row>
    <row r="225" spans="1:26" x14ac:dyDescent="0.3">
      <c r="A225" s="102">
        <v>49400</v>
      </c>
      <c r="B225" s="147">
        <f t="shared" si="78"/>
        <v>34.345365133621392</v>
      </c>
      <c r="M225" s="122">
        <v>49491</v>
      </c>
      <c r="N225" s="122">
        <v>49522</v>
      </c>
      <c r="O225" s="123">
        <f t="shared" si="66"/>
        <v>31.366905284635259</v>
      </c>
      <c r="P225" s="123">
        <f t="shared" si="64"/>
        <v>31.691905284635258</v>
      </c>
      <c r="Q225" s="123">
        <f t="shared" si="67"/>
        <v>31.691905284635258</v>
      </c>
      <c r="R225" s="123">
        <f t="shared" si="68"/>
        <v>31.556905284635256</v>
      </c>
      <c r="S225" s="123">
        <f t="shared" si="69"/>
        <v>31.661905284635257</v>
      </c>
      <c r="T225" s="123">
        <f t="shared" si="70"/>
        <v>30.909405284635259</v>
      </c>
      <c r="U225" s="123">
        <f t="shared" si="71"/>
        <v>31.199405284635258</v>
      </c>
      <c r="V225" s="123">
        <f t="shared" si="72"/>
        <v>31.199405284635258</v>
      </c>
      <c r="W225" s="123">
        <f t="shared" si="73"/>
        <v>31.679405284635259</v>
      </c>
      <c r="X225" s="123">
        <f t="shared" si="74"/>
        <v>31.679405284635259</v>
      </c>
      <c r="Y225" s="123">
        <f t="shared" si="75"/>
        <v>31.521905284635256</v>
      </c>
      <c r="Z225" s="123">
        <f t="shared" si="76"/>
        <v>31.961905284635257</v>
      </c>
    </row>
    <row r="226" spans="1:26" x14ac:dyDescent="0.3">
      <c r="A226" s="102">
        <v>49430</v>
      </c>
      <c r="B226" s="147">
        <f t="shared" si="78"/>
        <v>27.085369251717676</v>
      </c>
      <c r="M226" s="122">
        <v>49522</v>
      </c>
      <c r="N226" s="122">
        <v>49553</v>
      </c>
      <c r="O226" s="123">
        <f t="shared" si="66"/>
        <v>30.715367192669529</v>
      </c>
      <c r="P226" s="123">
        <f t="shared" si="64"/>
        <v>31.040367192669528</v>
      </c>
      <c r="Q226" s="123">
        <f t="shared" si="67"/>
        <v>31.040367192669528</v>
      </c>
      <c r="R226" s="123">
        <f t="shared" si="68"/>
        <v>30.905367192669527</v>
      </c>
      <c r="S226" s="123">
        <f t="shared" si="69"/>
        <v>31.010367192669527</v>
      </c>
      <c r="T226" s="123">
        <f t="shared" si="70"/>
        <v>30.257867192669529</v>
      </c>
      <c r="U226" s="123">
        <f t="shared" si="71"/>
        <v>30.547867192669528</v>
      </c>
      <c r="V226" s="123">
        <f t="shared" si="72"/>
        <v>30.547867192669528</v>
      </c>
      <c r="W226" s="123">
        <f t="shared" si="73"/>
        <v>31.027867192669529</v>
      </c>
      <c r="X226" s="123">
        <f t="shared" si="74"/>
        <v>31.027867192669529</v>
      </c>
      <c r="Y226" s="123">
        <f t="shared" si="75"/>
        <v>30.870367192669526</v>
      </c>
      <c r="Z226" s="123">
        <f t="shared" si="76"/>
        <v>31.310367192669528</v>
      </c>
    </row>
    <row r="227" spans="1:26" x14ac:dyDescent="0.3">
      <c r="A227" s="102">
        <v>49461</v>
      </c>
      <c r="B227" s="147">
        <f t="shared" si="78"/>
        <v>28.2953685653683</v>
      </c>
      <c r="M227" s="122">
        <v>49553</v>
      </c>
      <c r="N227" s="122">
        <v>49583</v>
      </c>
      <c r="O227" s="123">
        <f t="shared" si="66"/>
        <v>26.992292381436862</v>
      </c>
      <c r="P227" s="123">
        <f t="shared" si="64"/>
        <v>27.317292381436861</v>
      </c>
      <c r="Q227" s="123">
        <f t="shared" si="67"/>
        <v>27.317292381436861</v>
      </c>
      <c r="R227" s="123">
        <f t="shared" si="68"/>
        <v>27.182292381436859</v>
      </c>
      <c r="S227" s="123">
        <f t="shared" si="69"/>
        <v>27.28729238143686</v>
      </c>
      <c r="T227" s="123">
        <f t="shared" si="70"/>
        <v>26.534792381436862</v>
      </c>
      <c r="U227" s="123">
        <f t="shared" si="71"/>
        <v>26.824792381436861</v>
      </c>
      <c r="V227" s="123">
        <f t="shared" si="72"/>
        <v>26.824792381436861</v>
      </c>
      <c r="W227" s="123">
        <f t="shared" si="73"/>
        <v>27.304792381436862</v>
      </c>
      <c r="X227" s="123">
        <f t="shared" si="74"/>
        <v>27.304792381436862</v>
      </c>
      <c r="Y227" s="123">
        <f t="shared" si="75"/>
        <v>27.147292381436859</v>
      </c>
      <c r="Z227" s="123">
        <f t="shared" si="76"/>
        <v>27.58729238143686</v>
      </c>
    </row>
    <row r="228" spans="1:26" x14ac:dyDescent="0.3">
      <c r="A228" s="102">
        <v>49491</v>
      </c>
      <c r="B228" s="147">
        <f t="shared" si="78"/>
        <v>31.366905284635259</v>
      </c>
      <c r="M228" s="122">
        <v>49583</v>
      </c>
      <c r="N228" s="122">
        <v>49614</v>
      </c>
      <c r="O228" s="123">
        <f t="shared" si="66"/>
        <v>29.970752230423006</v>
      </c>
      <c r="P228" s="123">
        <f t="shared" si="64"/>
        <v>30.295752230423005</v>
      </c>
      <c r="Q228" s="123">
        <f t="shared" si="67"/>
        <v>30.295752230423005</v>
      </c>
      <c r="R228" s="123">
        <f t="shared" si="68"/>
        <v>30.160752230423004</v>
      </c>
      <c r="S228" s="123">
        <f t="shared" si="69"/>
        <v>30.265752230423004</v>
      </c>
      <c r="T228" s="123">
        <f t="shared" si="70"/>
        <v>29.513252230423006</v>
      </c>
      <c r="U228" s="123">
        <f t="shared" si="71"/>
        <v>29.803252230423006</v>
      </c>
      <c r="V228" s="123">
        <f t="shared" si="72"/>
        <v>29.803252230423006</v>
      </c>
      <c r="W228" s="123">
        <f t="shared" si="73"/>
        <v>30.283252230423006</v>
      </c>
      <c r="X228" s="123">
        <f t="shared" si="74"/>
        <v>30.283252230423006</v>
      </c>
      <c r="Y228" s="123">
        <f t="shared" si="75"/>
        <v>30.125752230423004</v>
      </c>
      <c r="Z228" s="123">
        <f t="shared" si="76"/>
        <v>30.565752230423005</v>
      </c>
    </row>
    <row r="229" spans="1:26" x14ac:dyDescent="0.3">
      <c r="A229" s="102">
        <v>49522</v>
      </c>
      <c r="B229" s="147">
        <f t="shared" si="78"/>
        <v>30.715367192669529</v>
      </c>
      <c r="M229" s="122">
        <v>49614</v>
      </c>
      <c r="N229" s="122">
        <v>49644</v>
      </c>
      <c r="O229" s="123">
        <f t="shared" si="66"/>
        <v>31.553059025196887</v>
      </c>
      <c r="P229" s="123">
        <f t="shared" si="64"/>
        <v>31.878059025196887</v>
      </c>
      <c r="Q229" s="123">
        <f t="shared" si="67"/>
        <v>31.878059025196887</v>
      </c>
      <c r="R229" s="123">
        <f t="shared" si="68"/>
        <v>31.743059025196885</v>
      </c>
      <c r="S229" s="123">
        <f t="shared" si="69"/>
        <v>31.848059025196886</v>
      </c>
      <c r="T229" s="123">
        <f t="shared" si="70"/>
        <v>31.095559025196888</v>
      </c>
      <c r="U229" s="123">
        <f t="shared" si="71"/>
        <v>31.385559025196887</v>
      </c>
      <c r="V229" s="123">
        <f t="shared" si="72"/>
        <v>31.385559025196887</v>
      </c>
      <c r="W229" s="123">
        <f t="shared" si="73"/>
        <v>31.865559025196887</v>
      </c>
      <c r="X229" s="123">
        <f t="shared" si="74"/>
        <v>31.865559025196887</v>
      </c>
      <c r="Y229" s="123">
        <f t="shared" si="75"/>
        <v>31.708059025196885</v>
      </c>
      <c r="Z229" s="123">
        <f t="shared" si="76"/>
        <v>32.148059025196886</v>
      </c>
    </row>
    <row r="230" spans="1:26" x14ac:dyDescent="0.3">
      <c r="A230" s="102">
        <v>49553</v>
      </c>
      <c r="B230" s="147">
        <f t="shared" si="78"/>
        <v>26.992292381436862</v>
      </c>
      <c r="M230" s="122">
        <v>49644</v>
      </c>
      <c r="N230" s="122">
        <v>49675</v>
      </c>
      <c r="O230" s="123">
        <f t="shared" si="66"/>
        <v>32.949212079409136</v>
      </c>
      <c r="P230" s="123">
        <f t="shared" si="64"/>
        <v>33.274212079409132</v>
      </c>
      <c r="Q230" s="123">
        <f t="shared" si="67"/>
        <v>33.274212079409132</v>
      </c>
      <c r="R230" s="123">
        <f t="shared" si="68"/>
        <v>33.139212079409134</v>
      </c>
      <c r="S230" s="123">
        <f t="shared" si="69"/>
        <v>33.244212079409138</v>
      </c>
      <c r="T230" s="123">
        <f t="shared" si="70"/>
        <v>32.491712079409133</v>
      </c>
      <c r="U230" s="123">
        <f t="shared" si="71"/>
        <v>32.781712079409139</v>
      </c>
      <c r="V230" s="123">
        <f t="shared" si="72"/>
        <v>32.781712079409139</v>
      </c>
      <c r="W230" s="123">
        <f t="shared" si="73"/>
        <v>33.261712079409136</v>
      </c>
      <c r="X230" s="123">
        <f t="shared" si="74"/>
        <v>33.261712079409136</v>
      </c>
      <c r="Y230" s="123">
        <f t="shared" si="75"/>
        <v>33.10421207940913</v>
      </c>
      <c r="Z230" s="123">
        <f t="shared" si="76"/>
        <v>33.544212079409135</v>
      </c>
    </row>
    <row r="231" spans="1:26" x14ac:dyDescent="0.3">
      <c r="A231" s="102">
        <v>49583</v>
      </c>
      <c r="B231" s="147">
        <f t="shared" si="78"/>
        <v>29.970752230423006</v>
      </c>
      <c r="M231" s="122">
        <v>49675</v>
      </c>
      <c r="N231" s="122">
        <v>49706</v>
      </c>
      <c r="O231" s="123">
        <f t="shared" si="66"/>
        <v>49.635207587751786</v>
      </c>
      <c r="P231" s="123">
        <f t="shared" si="64"/>
        <v>49.960207587751782</v>
      </c>
      <c r="Q231" s="123">
        <f t="shared" si="67"/>
        <v>49.960207587751782</v>
      </c>
      <c r="R231" s="123">
        <f t="shared" si="68"/>
        <v>49.825207587751784</v>
      </c>
      <c r="S231" s="123">
        <f t="shared" si="69"/>
        <v>49.930207587751788</v>
      </c>
      <c r="T231" s="123">
        <f t="shared" si="70"/>
        <v>49.177707587751783</v>
      </c>
      <c r="U231" s="123">
        <f t="shared" si="71"/>
        <v>49.467707587751789</v>
      </c>
      <c r="V231" s="123">
        <f t="shared" si="72"/>
        <v>49.467707587751789</v>
      </c>
      <c r="W231" s="123">
        <f t="shared" si="73"/>
        <v>49.947707587751786</v>
      </c>
      <c r="X231" s="123">
        <f t="shared" si="74"/>
        <v>49.947707587751786</v>
      </c>
      <c r="Y231" s="123">
        <f t="shared" si="75"/>
        <v>49.79020758775178</v>
      </c>
      <c r="Z231" s="123">
        <f t="shared" si="76"/>
        <v>50.230207587751785</v>
      </c>
    </row>
    <row r="232" spans="1:26" x14ac:dyDescent="0.3">
      <c r="A232" s="102">
        <v>49614</v>
      </c>
      <c r="B232" s="147">
        <f t="shared" si="78"/>
        <v>31.553059025196887</v>
      </c>
      <c r="M232" s="122">
        <v>49706</v>
      </c>
      <c r="N232" s="122">
        <v>49735</v>
      </c>
      <c r="O232" s="123">
        <f t="shared" si="66"/>
        <v>45.22527421039009</v>
      </c>
      <c r="P232" s="123">
        <f t="shared" si="64"/>
        <v>45.550274210390086</v>
      </c>
      <c r="Q232" s="123">
        <f t="shared" si="67"/>
        <v>45.550274210390086</v>
      </c>
      <c r="R232" s="123">
        <f t="shared" si="68"/>
        <v>45.415274210390088</v>
      </c>
      <c r="S232" s="123">
        <f t="shared" si="69"/>
        <v>45.520274210390092</v>
      </c>
      <c r="T232" s="123">
        <f t="shared" si="70"/>
        <v>44.767774210390087</v>
      </c>
      <c r="U232" s="123">
        <f t="shared" si="71"/>
        <v>45.057774210390093</v>
      </c>
      <c r="V232" s="123">
        <f t="shared" si="72"/>
        <v>45.057774210390093</v>
      </c>
      <c r="W232" s="123">
        <f t="shared" si="73"/>
        <v>45.53777421039009</v>
      </c>
      <c r="X232" s="123">
        <f t="shared" si="74"/>
        <v>45.53777421039009</v>
      </c>
      <c r="Y232" s="123">
        <f t="shared" si="75"/>
        <v>45.380274210390084</v>
      </c>
      <c r="Z232" s="123">
        <f t="shared" si="76"/>
        <v>45.820274210390089</v>
      </c>
    </row>
    <row r="233" spans="1:26" x14ac:dyDescent="0.3">
      <c r="A233" s="102">
        <v>49644</v>
      </c>
      <c r="B233" s="147">
        <f t="shared" si="78"/>
        <v>32.949212079409136</v>
      </c>
      <c r="M233" s="122">
        <v>49735</v>
      </c>
      <c r="N233" s="122">
        <v>49766</v>
      </c>
      <c r="O233" s="123">
        <f t="shared" si="66"/>
        <v>36.68689256486001</v>
      </c>
      <c r="P233" s="123">
        <f t="shared" si="64"/>
        <v>37.011892564860005</v>
      </c>
      <c r="Q233" s="123">
        <f t="shared" si="67"/>
        <v>37.011892564860005</v>
      </c>
      <c r="R233" s="123">
        <f t="shared" si="68"/>
        <v>36.876892564860007</v>
      </c>
      <c r="S233" s="123">
        <f t="shared" si="69"/>
        <v>36.981892564860011</v>
      </c>
      <c r="T233" s="123">
        <f t="shared" si="70"/>
        <v>36.229392564860007</v>
      </c>
      <c r="U233" s="123">
        <f t="shared" si="71"/>
        <v>36.519392564860013</v>
      </c>
      <c r="V233" s="123">
        <f t="shared" si="72"/>
        <v>36.519392564860013</v>
      </c>
      <c r="W233" s="123">
        <f t="shared" si="73"/>
        <v>36.99939256486001</v>
      </c>
      <c r="X233" s="123">
        <f t="shared" si="74"/>
        <v>36.99939256486001</v>
      </c>
      <c r="Y233" s="123">
        <f t="shared" si="75"/>
        <v>36.841892564860004</v>
      </c>
      <c r="Z233" s="123">
        <f t="shared" si="76"/>
        <v>37.281892564860009</v>
      </c>
    </row>
    <row r="234" spans="1:26" x14ac:dyDescent="0.3">
      <c r="A234" s="102">
        <v>49675</v>
      </c>
      <c r="B234" s="147">
        <f t="shared" ref="B234:B245" si="79">B222*(1+$E$19)</f>
        <v>49.635207587751786</v>
      </c>
      <c r="M234" s="122">
        <v>49766</v>
      </c>
      <c r="N234" s="122">
        <v>49796</v>
      </c>
      <c r="O234" s="123">
        <f t="shared" si="66"/>
        <v>34.622668430775825</v>
      </c>
      <c r="P234" s="123">
        <f t="shared" si="64"/>
        <v>34.947668430775821</v>
      </c>
      <c r="Q234" s="123">
        <f t="shared" si="67"/>
        <v>34.947668430775821</v>
      </c>
      <c r="R234" s="123">
        <f t="shared" si="68"/>
        <v>34.812668430775823</v>
      </c>
      <c r="S234" s="123">
        <f t="shared" si="69"/>
        <v>34.917668430775826</v>
      </c>
      <c r="T234" s="123">
        <f t="shared" si="70"/>
        <v>34.165168430775822</v>
      </c>
      <c r="U234" s="123">
        <f t="shared" si="71"/>
        <v>34.455168430775828</v>
      </c>
      <c r="V234" s="123">
        <f t="shared" si="72"/>
        <v>34.455168430775828</v>
      </c>
      <c r="W234" s="123">
        <f t="shared" si="73"/>
        <v>34.935168430775825</v>
      </c>
      <c r="X234" s="123">
        <f t="shared" si="74"/>
        <v>34.935168430775825</v>
      </c>
      <c r="Y234" s="123">
        <f t="shared" si="75"/>
        <v>34.777668430775819</v>
      </c>
      <c r="Z234" s="123">
        <f t="shared" si="76"/>
        <v>35.217668430775824</v>
      </c>
    </row>
    <row r="235" spans="1:26" x14ac:dyDescent="0.3">
      <c r="A235" s="102">
        <v>49706</v>
      </c>
      <c r="B235" s="147">
        <f t="shared" si="79"/>
        <v>45.22527421039009</v>
      </c>
      <c r="M235" s="122">
        <v>49796</v>
      </c>
      <c r="N235" s="122">
        <v>49827</v>
      </c>
      <c r="O235" s="123">
        <f t="shared" si="66"/>
        <v>27.304055591750032</v>
      </c>
      <c r="P235" s="123">
        <f t="shared" si="64"/>
        <v>27.629055591750031</v>
      </c>
      <c r="Q235" s="123">
        <f t="shared" si="67"/>
        <v>27.629055591750031</v>
      </c>
      <c r="R235" s="123">
        <f t="shared" si="68"/>
        <v>27.49405559175003</v>
      </c>
      <c r="S235" s="123">
        <f t="shared" si="69"/>
        <v>27.59905559175003</v>
      </c>
      <c r="T235" s="123">
        <f t="shared" si="70"/>
        <v>26.846555591750032</v>
      </c>
      <c r="U235" s="123">
        <f t="shared" si="71"/>
        <v>27.136555591750032</v>
      </c>
      <c r="V235" s="123">
        <f t="shared" si="72"/>
        <v>27.136555591750032</v>
      </c>
      <c r="W235" s="123">
        <f t="shared" si="73"/>
        <v>27.616555591750032</v>
      </c>
      <c r="X235" s="123">
        <f t="shared" si="74"/>
        <v>27.616555591750032</v>
      </c>
      <c r="Y235" s="123">
        <f t="shared" si="75"/>
        <v>27.45905559175003</v>
      </c>
      <c r="Z235" s="123">
        <f t="shared" si="76"/>
        <v>27.899055591750031</v>
      </c>
    </row>
    <row r="236" spans="1:26" x14ac:dyDescent="0.3">
      <c r="A236" s="102">
        <v>49735</v>
      </c>
      <c r="B236" s="147">
        <f t="shared" si="79"/>
        <v>36.68689256486001</v>
      </c>
      <c r="M236" s="122">
        <v>49827</v>
      </c>
      <c r="N236" s="122">
        <v>49857</v>
      </c>
      <c r="O236" s="123">
        <f t="shared" si="66"/>
        <v>28.523824398254337</v>
      </c>
      <c r="P236" s="123">
        <f t="shared" si="64"/>
        <v>28.848824398254337</v>
      </c>
      <c r="Q236" s="123">
        <f t="shared" si="67"/>
        <v>28.848824398254337</v>
      </c>
      <c r="R236" s="123">
        <f t="shared" si="68"/>
        <v>28.713824398254335</v>
      </c>
      <c r="S236" s="123">
        <f t="shared" si="69"/>
        <v>28.818824398254336</v>
      </c>
      <c r="T236" s="123">
        <f t="shared" si="70"/>
        <v>28.066324398254338</v>
      </c>
      <c r="U236" s="123">
        <f t="shared" si="71"/>
        <v>28.356324398254337</v>
      </c>
      <c r="V236" s="123">
        <f t="shared" si="72"/>
        <v>28.356324398254337</v>
      </c>
      <c r="W236" s="123">
        <f t="shared" si="73"/>
        <v>28.836324398254337</v>
      </c>
      <c r="X236" s="123">
        <f t="shared" si="74"/>
        <v>28.836324398254337</v>
      </c>
      <c r="Y236" s="123">
        <f t="shared" si="75"/>
        <v>28.678824398254335</v>
      </c>
      <c r="Z236" s="123">
        <f t="shared" si="76"/>
        <v>29.118824398254336</v>
      </c>
    </row>
    <row r="237" spans="1:26" x14ac:dyDescent="0.3">
      <c r="A237" s="102">
        <v>49766</v>
      </c>
      <c r="B237" s="147">
        <f t="shared" si="79"/>
        <v>34.622668430775825</v>
      </c>
      <c r="M237" s="122">
        <v>49857</v>
      </c>
      <c r="N237" s="122">
        <v>49888</v>
      </c>
      <c r="O237" s="123">
        <f t="shared" si="66"/>
        <v>31.620160599380636</v>
      </c>
      <c r="P237" s="123">
        <f t="shared" si="64"/>
        <v>31.945160599380635</v>
      </c>
      <c r="Q237" s="123">
        <f t="shared" si="67"/>
        <v>31.945160599380635</v>
      </c>
      <c r="R237" s="123">
        <f t="shared" si="68"/>
        <v>31.810160599380634</v>
      </c>
      <c r="S237" s="123">
        <f t="shared" si="69"/>
        <v>31.915160599380634</v>
      </c>
      <c r="T237" s="123">
        <f t="shared" si="70"/>
        <v>31.162660599380636</v>
      </c>
      <c r="U237" s="123">
        <f t="shared" si="71"/>
        <v>31.452660599380636</v>
      </c>
      <c r="V237" s="123">
        <f t="shared" si="72"/>
        <v>31.452660599380636</v>
      </c>
      <c r="W237" s="123">
        <f t="shared" si="73"/>
        <v>31.932660599380636</v>
      </c>
      <c r="X237" s="123">
        <f t="shared" si="74"/>
        <v>31.932660599380636</v>
      </c>
      <c r="Y237" s="123">
        <f t="shared" si="75"/>
        <v>31.775160599380634</v>
      </c>
      <c r="Z237" s="123">
        <f t="shared" si="76"/>
        <v>32.215160599380638</v>
      </c>
    </row>
    <row r="238" spans="1:26" x14ac:dyDescent="0.3">
      <c r="A238" s="102">
        <v>49796</v>
      </c>
      <c r="B238" s="147">
        <f t="shared" si="79"/>
        <v>27.304055591750032</v>
      </c>
      <c r="M238" s="122">
        <v>49888</v>
      </c>
      <c r="N238" s="122">
        <v>49919</v>
      </c>
      <c r="O238" s="123">
        <f t="shared" si="66"/>
        <v>30.963362011262923</v>
      </c>
      <c r="P238" s="123">
        <f t="shared" si="64"/>
        <v>31.288362011262922</v>
      </c>
      <c r="Q238" s="123">
        <f t="shared" si="67"/>
        <v>31.288362011262922</v>
      </c>
      <c r="R238" s="123">
        <f t="shared" si="68"/>
        <v>31.153362011262921</v>
      </c>
      <c r="S238" s="123">
        <f t="shared" si="69"/>
        <v>31.258362011262921</v>
      </c>
      <c r="T238" s="123">
        <f t="shared" si="70"/>
        <v>30.505862011262924</v>
      </c>
      <c r="U238" s="123">
        <f t="shared" si="71"/>
        <v>30.795862011262923</v>
      </c>
      <c r="V238" s="123">
        <f t="shared" si="72"/>
        <v>30.795862011262923</v>
      </c>
      <c r="W238" s="123">
        <f t="shared" si="73"/>
        <v>31.275862011262923</v>
      </c>
      <c r="X238" s="123">
        <f t="shared" si="74"/>
        <v>31.275862011262923</v>
      </c>
      <c r="Y238" s="123">
        <f t="shared" si="75"/>
        <v>31.118362011262921</v>
      </c>
      <c r="Z238" s="123">
        <f t="shared" si="76"/>
        <v>31.558362011262922</v>
      </c>
    </row>
    <row r="239" spans="1:26" x14ac:dyDescent="0.3">
      <c r="A239" s="102">
        <v>49827</v>
      </c>
      <c r="B239" s="147">
        <f t="shared" si="79"/>
        <v>28.523824398254337</v>
      </c>
      <c r="M239" s="122">
        <v>49919</v>
      </c>
      <c r="N239" s="122">
        <v>49949</v>
      </c>
      <c r="O239" s="123">
        <f t="shared" si="66"/>
        <v>27.210227222018936</v>
      </c>
      <c r="P239" s="123">
        <f t="shared" si="64"/>
        <v>27.535227222018936</v>
      </c>
      <c r="Q239" s="123">
        <f t="shared" si="67"/>
        <v>27.535227222018936</v>
      </c>
      <c r="R239" s="123">
        <f t="shared" si="68"/>
        <v>27.400227222018934</v>
      </c>
      <c r="S239" s="123">
        <f t="shared" si="69"/>
        <v>27.505227222018934</v>
      </c>
      <c r="T239" s="123">
        <f t="shared" si="70"/>
        <v>26.752727222018937</v>
      </c>
      <c r="U239" s="123">
        <f t="shared" si="71"/>
        <v>27.042727222018936</v>
      </c>
      <c r="V239" s="123">
        <f t="shared" si="72"/>
        <v>27.042727222018936</v>
      </c>
      <c r="W239" s="123">
        <f t="shared" si="73"/>
        <v>27.522727222018936</v>
      </c>
      <c r="X239" s="123">
        <f t="shared" si="74"/>
        <v>27.522727222018936</v>
      </c>
      <c r="Y239" s="123">
        <f t="shared" si="75"/>
        <v>27.365227222018934</v>
      </c>
      <c r="Z239" s="123">
        <f t="shared" si="76"/>
        <v>27.805227222018935</v>
      </c>
    </row>
    <row r="240" spans="1:26" x14ac:dyDescent="0.3">
      <c r="A240" s="102">
        <v>49857</v>
      </c>
      <c r="B240" s="147">
        <f t="shared" si="79"/>
        <v>31.620160599380636</v>
      </c>
      <c r="M240" s="122">
        <v>49949</v>
      </c>
      <c r="N240" s="122">
        <v>49980</v>
      </c>
      <c r="O240" s="123">
        <f t="shared" si="66"/>
        <v>30.212735053414136</v>
      </c>
      <c r="P240" s="123">
        <f t="shared" si="64"/>
        <v>30.537735053414135</v>
      </c>
      <c r="Q240" s="123">
        <f t="shared" si="67"/>
        <v>30.537735053414135</v>
      </c>
      <c r="R240" s="123">
        <f t="shared" si="68"/>
        <v>30.402735053414133</v>
      </c>
      <c r="S240" s="123">
        <f t="shared" si="69"/>
        <v>30.507735053414134</v>
      </c>
      <c r="T240" s="123">
        <f t="shared" si="70"/>
        <v>29.755235053414136</v>
      </c>
      <c r="U240" s="123">
        <f t="shared" si="71"/>
        <v>30.045235053414135</v>
      </c>
      <c r="V240" s="123">
        <f t="shared" si="72"/>
        <v>30.045235053414135</v>
      </c>
      <c r="W240" s="123">
        <f t="shared" si="73"/>
        <v>30.525235053414136</v>
      </c>
      <c r="X240" s="123">
        <f t="shared" si="74"/>
        <v>30.525235053414136</v>
      </c>
      <c r="Y240" s="123">
        <f t="shared" si="75"/>
        <v>30.367735053414133</v>
      </c>
      <c r="Z240" s="123">
        <f t="shared" si="76"/>
        <v>30.807735053414135</v>
      </c>
    </row>
    <row r="241" spans="1:26" x14ac:dyDescent="0.3">
      <c r="A241" s="102">
        <v>49888</v>
      </c>
      <c r="B241" s="147">
        <f t="shared" si="79"/>
        <v>30.963362011262923</v>
      </c>
      <c r="M241" s="122">
        <v>49980</v>
      </c>
      <c r="N241" s="122">
        <v>50010</v>
      </c>
      <c r="O241" s="123">
        <f t="shared" si="66"/>
        <v>31.807817338842828</v>
      </c>
      <c r="P241" s="123">
        <f t="shared" si="64"/>
        <v>32.132817338842827</v>
      </c>
      <c r="Q241" s="123">
        <f t="shared" si="67"/>
        <v>32.132817338842827</v>
      </c>
      <c r="R241" s="123">
        <f t="shared" si="68"/>
        <v>31.997817338842825</v>
      </c>
      <c r="S241" s="123">
        <f t="shared" si="69"/>
        <v>32.102817338842826</v>
      </c>
      <c r="T241" s="123">
        <f t="shared" si="70"/>
        <v>31.350317338842828</v>
      </c>
      <c r="U241" s="123">
        <f t="shared" si="71"/>
        <v>31.640317338842827</v>
      </c>
      <c r="V241" s="123">
        <f t="shared" si="72"/>
        <v>31.640317338842827</v>
      </c>
      <c r="W241" s="123">
        <f t="shared" si="73"/>
        <v>32.120317338842824</v>
      </c>
      <c r="X241" s="123">
        <f t="shared" si="74"/>
        <v>32.120317338842831</v>
      </c>
      <c r="Y241" s="123">
        <f t="shared" si="75"/>
        <v>31.962817338842825</v>
      </c>
      <c r="Z241" s="123">
        <f t="shared" si="76"/>
        <v>32.40281733884283</v>
      </c>
    </row>
    <row r="242" spans="1:26" x14ac:dyDescent="0.3">
      <c r="A242" s="102">
        <v>49919</v>
      </c>
      <c r="B242" s="147">
        <f t="shared" si="79"/>
        <v>27.210227222018936</v>
      </c>
      <c r="M242" s="122">
        <v>50010</v>
      </c>
      <c r="N242" s="122">
        <v>50041</v>
      </c>
      <c r="O242" s="123">
        <f t="shared" si="66"/>
        <v>33.215242884809321</v>
      </c>
      <c r="P242" s="123">
        <f t="shared" si="64"/>
        <v>33.540242884809317</v>
      </c>
      <c r="Q242" s="123">
        <f t="shared" si="67"/>
        <v>33.540242884809317</v>
      </c>
      <c r="R242" s="123">
        <f t="shared" si="68"/>
        <v>33.405242884809319</v>
      </c>
      <c r="S242" s="123">
        <f t="shared" si="69"/>
        <v>33.510242884809323</v>
      </c>
      <c r="T242" s="123">
        <f t="shared" si="70"/>
        <v>32.757742884809318</v>
      </c>
      <c r="U242" s="123">
        <f t="shared" si="71"/>
        <v>33.047742884809324</v>
      </c>
      <c r="V242" s="123">
        <f t="shared" si="72"/>
        <v>33.047742884809324</v>
      </c>
      <c r="W242" s="123">
        <f t="shared" si="73"/>
        <v>33.527742884809321</v>
      </c>
      <c r="X242" s="123">
        <f t="shared" si="74"/>
        <v>33.527742884809321</v>
      </c>
      <c r="Y242" s="123">
        <f t="shared" si="75"/>
        <v>33.370242884809315</v>
      </c>
      <c r="Z242" s="123">
        <f t="shared" si="76"/>
        <v>33.81024288480932</v>
      </c>
    </row>
    <row r="243" spans="1:26" x14ac:dyDescent="0.3">
      <c r="A243" s="102">
        <v>49949</v>
      </c>
      <c r="B243" s="147">
        <f t="shared" si="79"/>
        <v>30.212735053414136</v>
      </c>
      <c r="M243" s="122">
        <v>50041</v>
      </c>
      <c r="N243" s="122">
        <v>50072</v>
      </c>
      <c r="O243" s="123">
        <f t="shared" si="66"/>
        <v>50.915060439119102</v>
      </c>
      <c r="P243" s="123">
        <f t="shared" si="64"/>
        <v>51.240060439119098</v>
      </c>
      <c r="Q243" s="123">
        <f t="shared" si="67"/>
        <v>51.240060439119098</v>
      </c>
      <c r="R243" s="123">
        <f t="shared" si="68"/>
        <v>51.1050604391191</v>
      </c>
      <c r="S243" s="123">
        <f t="shared" si="69"/>
        <v>51.210060439119104</v>
      </c>
      <c r="T243" s="123">
        <f t="shared" si="70"/>
        <v>50.457560439119099</v>
      </c>
      <c r="U243" s="123">
        <f t="shared" si="71"/>
        <v>50.747560439119106</v>
      </c>
      <c r="V243" s="123">
        <f t="shared" si="72"/>
        <v>50.747560439119106</v>
      </c>
      <c r="W243" s="123">
        <f t="shared" si="73"/>
        <v>51.227560439119102</v>
      </c>
      <c r="X243" s="123">
        <f t="shared" si="74"/>
        <v>51.227560439119102</v>
      </c>
      <c r="Y243" s="123">
        <f t="shared" si="75"/>
        <v>51.070060439119096</v>
      </c>
      <c r="Z243" s="123">
        <f t="shared" si="76"/>
        <v>51.510060439119101</v>
      </c>
    </row>
    <row r="244" spans="1:26" x14ac:dyDescent="0.3">
      <c r="A244" s="102">
        <v>49980</v>
      </c>
      <c r="B244" s="147">
        <f t="shared" si="79"/>
        <v>31.807817338842828</v>
      </c>
      <c r="M244" s="122">
        <v>50072</v>
      </c>
      <c r="N244" s="122">
        <v>50100</v>
      </c>
      <c r="O244" s="123">
        <f t="shared" si="66"/>
        <v>46.391416127893017</v>
      </c>
      <c r="P244" s="123">
        <f t="shared" si="64"/>
        <v>46.716416127893012</v>
      </c>
      <c r="Q244" s="123">
        <f t="shared" si="67"/>
        <v>46.716416127893012</v>
      </c>
      <c r="R244" s="123">
        <f t="shared" si="68"/>
        <v>46.581416127893014</v>
      </c>
      <c r="S244" s="123">
        <f t="shared" si="69"/>
        <v>46.686416127893018</v>
      </c>
      <c r="T244" s="123">
        <f t="shared" si="70"/>
        <v>45.933916127893013</v>
      </c>
      <c r="U244" s="123">
        <f t="shared" si="71"/>
        <v>46.22391612789302</v>
      </c>
      <c r="V244" s="123">
        <f t="shared" si="72"/>
        <v>46.22391612789302</v>
      </c>
      <c r="W244" s="123">
        <f t="shared" si="73"/>
        <v>46.703916127893017</v>
      </c>
      <c r="X244" s="123">
        <f t="shared" si="74"/>
        <v>46.703916127893017</v>
      </c>
      <c r="Y244" s="123">
        <f t="shared" si="75"/>
        <v>46.546416127893011</v>
      </c>
      <c r="Z244" s="123">
        <f t="shared" si="76"/>
        <v>46.986416127893015</v>
      </c>
    </row>
    <row r="245" spans="1:26" x14ac:dyDescent="0.3">
      <c r="A245" s="102">
        <v>50010</v>
      </c>
      <c r="B245" s="147">
        <f t="shared" si="79"/>
        <v>33.215242884809321</v>
      </c>
      <c r="M245" s="122">
        <v>50100</v>
      </c>
      <c r="N245" s="122">
        <v>50131</v>
      </c>
      <c r="O245" s="123">
        <f t="shared" si="66"/>
        <v>37.632870759348897</v>
      </c>
      <c r="P245" s="123">
        <f t="shared" si="64"/>
        <v>37.957870759348893</v>
      </c>
      <c r="Q245" s="123">
        <f t="shared" si="67"/>
        <v>37.957870759348893</v>
      </c>
      <c r="R245" s="123">
        <f t="shared" si="68"/>
        <v>37.822870759348895</v>
      </c>
      <c r="S245" s="123">
        <f t="shared" si="69"/>
        <v>37.927870759348899</v>
      </c>
      <c r="T245" s="123">
        <f t="shared" si="70"/>
        <v>37.175370759348894</v>
      </c>
      <c r="U245" s="123">
        <f t="shared" si="71"/>
        <v>37.4653707593489</v>
      </c>
      <c r="V245" s="123">
        <f t="shared" si="72"/>
        <v>37.4653707593489</v>
      </c>
      <c r="W245" s="123">
        <f t="shared" si="73"/>
        <v>37.945370759348897</v>
      </c>
      <c r="X245" s="123">
        <f t="shared" si="74"/>
        <v>37.945370759348897</v>
      </c>
      <c r="Y245" s="123">
        <f t="shared" si="75"/>
        <v>37.787870759348891</v>
      </c>
      <c r="Z245" s="123">
        <f t="shared" si="76"/>
        <v>38.227870759348896</v>
      </c>
    </row>
    <row r="246" spans="1:26" x14ac:dyDescent="0.3">
      <c r="A246" s="102">
        <v>50041</v>
      </c>
      <c r="B246" s="147">
        <f t="shared" ref="B246:B257" si="80">B234*(1+$E$20)</f>
        <v>50.915060439119102</v>
      </c>
      <c r="M246" s="122">
        <v>50131</v>
      </c>
      <c r="N246" s="122">
        <v>50161</v>
      </c>
      <c r="O246" s="123">
        <f t="shared" si="66"/>
        <v>35.515420230689891</v>
      </c>
      <c r="P246" s="123">
        <f t="shared" si="64"/>
        <v>35.840420230689887</v>
      </c>
      <c r="Q246" s="123">
        <f t="shared" si="67"/>
        <v>35.840420230689887</v>
      </c>
      <c r="R246" s="123">
        <f t="shared" si="68"/>
        <v>35.705420230689889</v>
      </c>
      <c r="S246" s="123">
        <f t="shared" si="69"/>
        <v>35.810420230689893</v>
      </c>
      <c r="T246" s="123">
        <f t="shared" si="70"/>
        <v>35.057920230689888</v>
      </c>
      <c r="U246" s="123">
        <f t="shared" si="71"/>
        <v>35.347920230689894</v>
      </c>
      <c r="V246" s="123">
        <f t="shared" si="72"/>
        <v>35.347920230689894</v>
      </c>
      <c r="W246" s="123">
        <f t="shared" si="73"/>
        <v>35.827920230689891</v>
      </c>
      <c r="X246" s="123">
        <f t="shared" si="74"/>
        <v>35.827920230689891</v>
      </c>
      <c r="Y246" s="123">
        <f t="shared" si="75"/>
        <v>35.670420230689885</v>
      </c>
      <c r="Z246" s="123">
        <f t="shared" si="76"/>
        <v>36.11042023068989</v>
      </c>
    </row>
    <row r="247" spans="1:26" x14ac:dyDescent="0.3">
      <c r="A247" s="102">
        <v>50072</v>
      </c>
      <c r="B247" s="147">
        <f t="shared" si="80"/>
        <v>46.391416127893017</v>
      </c>
      <c r="M247" s="122">
        <v>50161</v>
      </c>
      <c r="N247" s="122">
        <v>50192</v>
      </c>
      <c r="O247" s="123">
        <f t="shared" si="66"/>
        <v>28.008095629080636</v>
      </c>
      <c r="P247" s="123">
        <f t="shared" si="64"/>
        <v>28.333095629080635</v>
      </c>
      <c r="Q247" s="123">
        <f t="shared" si="67"/>
        <v>28.333095629080635</v>
      </c>
      <c r="R247" s="123">
        <f t="shared" si="68"/>
        <v>28.198095629080633</v>
      </c>
      <c r="S247" s="123">
        <f t="shared" si="69"/>
        <v>28.303095629080634</v>
      </c>
      <c r="T247" s="123">
        <f t="shared" si="70"/>
        <v>27.550595629080636</v>
      </c>
      <c r="U247" s="123">
        <f t="shared" si="71"/>
        <v>27.840595629080635</v>
      </c>
      <c r="V247" s="123">
        <f t="shared" si="72"/>
        <v>27.840595629080635</v>
      </c>
      <c r="W247" s="123">
        <f t="shared" si="73"/>
        <v>28.320595629080636</v>
      </c>
      <c r="X247" s="123">
        <f t="shared" si="74"/>
        <v>28.320595629080636</v>
      </c>
      <c r="Y247" s="123">
        <f t="shared" si="75"/>
        <v>28.163095629080633</v>
      </c>
      <c r="Z247" s="123">
        <f t="shared" si="76"/>
        <v>28.603095629080634</v>
      </c>
    </row>
    <row r="248" spans="1:26" x14ac:dyDescent="0.3">
      <c r="A248" s="102">
        <v>50100</v>
      </c>
      <c r="B248" s="147">
        <f t="shared" si="80"/>
        <v>37.632870759348897</v>
      </c>
      <c r="M248" s="122">
        <v>50192</v>
      </c>
      <c r="N248" s="122">
        <v>50222</v>
      </c>
      <c r="O248" s="123">
        <f t="shared" si="66"/>
        <v>29.259316396015517</v>
      </c>
      <c r="P248" s="123">
        <f t="shared" si="64"/>
        <v>29.584316396015517</v>
      </c>
      <c r="Q248" s="123">
        <f t="shared" si="67"/>
        <v>29.584316396015517</v>
      </c>
      <c r="R248" s="123">
        <f t="shared" si="68"/>
        <v>29.449316396015515</v>
      </c>
      <c r="S248" s="123">
        <f t="shared" si="69"/>
        <v>29.554316396015516</v>
      </c>
      <c r="T248" s="123">
        <f t="shared" si="70"/>
        <v>28.801816396015518</v>
      </c>
      <c r="U248" s="123">
        <f t="shared" si="71"/>
        <v>29.091816396015517</v>
      </c>
      <c r="V248" s="123">
        <f t="shared" si="72"/>
        <v>29.091816396015517</v>
      </c>
      <c r="W248" s="123">
        <f t="shared" si="73"/>
        <v>29.571816396015517</v>
      </c>
      <c r="X248" s="123">
        <f t="shared" si="74"/>
        <v>29.571816396015517</v>
      </c>
      <c r="Y248" s="123">
        <f t="shared" si="75"/>
        <v>29.414316396015515</v>
      </c>
      <c r="Z248" s="123">
        <f t="shared" si="76"/>
        <v>29.854316396015516</v>
      </c>
    </row>
    <row r="249" spans="1:26" x14ac:dyDescent="0.3">
      <c r="A249" s="102">
        <v>50131</v>
      </c>
      <c r="B249" s="147">
        <f t="shared" si="80"/>
        <v>35.515420230689891</v>
      </c>
      <c r="M249" s="122">
        <v>50222</v>
      </c>
      <c r="N249" s="122">
        <v>50253</v>
      </c>
      <c r="O249" s="123">
        <f t="shared" si="66"/>
        <v>32.435492189004052</v>
      </c>
      <c r="P249" s="123">
        <f t="shared" si="64"/>
        <v>32.760492189004047</v>
      </c>
      <c r="Q249" s="123">
        <f t="shared" si="67"/>
        <v>32.760492189004047</v>
      </c>
      <c r="R249" s="123">
        <f t="shared" si="68"/>
        <v>32.625492189004049</v>
      </c>
      <c r="S249" s="123">
        <f t="shared" si="69"/>
        <v>32.730492189004053</v>
      </c>
      <c r="T249" s="123">
        <f t="shared" si="70"/>
        <v>31.977992189004052</v>
      </c>
      <c r="U249" s="123">
        <f t="shared" si="71"/>
        <v>32.267992189004055</v>
      </c>
      <c r="V249" s="123">
        <f t="shared" si="72"/>
        <v>32.267992189004055</v>
      </c>
      <c r="W249" s="123">
        <f t="shared" si="73"/>
        <v>32.747992189004052</v>
      </c>
      <c r="X249" s="123">
        <f t="shared" si="74"/>
        <v>32.747992189004052</v>
      </c>
      <c r="Y249" s="123">
        <f t="shared" si="75"/>
        <v>32.590492189004046</v>
      </c>
      <c r="Z249" s="123">
        <f t="shared" si="76"/>
        <v>33.03049218900405</v>
      </c>
    </row>
    <row r="250" spans="1:26" x14ac:dyDescent="0.3">
      <c r="A250" s="102">
        <v>50161</v>
      </c>
      <c r="B250" s="147">
        <f t="shared" si="80"/>
        <v>28.008095629080636</v>
      </c>
      <c r="M250" s="122">
        <v>50253</v>
      </c>
      <c r="N250" s="122">
        <v>50284</v>
      </c>
      <c r="O250" s="123">
        <f t="shared" si="66"/>
        <v>31.761757929885256</v>
      </c>
      <c r="P250" s="123">
        <f t="shared" si="64"/>
        <v>32.086757929885252</v>
      </c>
      <c r="Q250" s="123">
        <f t="shared" si="67"/>
        <v>32.086757929885252</v>
      </c>
      <c r="R250" s="123">
        <f t="shared" si="68"/>
        <v>31.951757929885254</v>
      </c>
      <c r="S250" s="123">
        <f t="shared" si="69"/>
        <v>32.056757929885258</v>
      </c>
      <c r="T250" s="123">
        <f t="shared" si="70"/>
        <v>31.304257929885257</v>
      </c>
      <c r="U250" s="123">
        <f t="shared" si="71"/>
        <v>31.594257929885256</v>
      </c>
      <c r="V250" s="123">
        <f t="shared" si="72"/>
        <v>31.594257929885256</v>
      </c>
      <c r="W250" s="123">
        <f t="shared" si="73"/>
        <v>32.074257929885256</v>
      </c>
      <c r="X250" s="123">
        <f t="shared" si="74"/>
        <v>32.074257929885256</v>
      </c>
      <c r="Y250" s="123">
        <f t="shared" si="75"/>
        <v>31.91675792988525</v>
      </c>
      <c r="Z250" s="123">
        <f t="shared" si="76"/>
        <v>32.356757929885255</v>
      </c>
    </row>
    <row r="251" spans="1:26" x14ac:dyDescent="0.3">
      <c r="A251" s="102">
        <v>50192</v>
      </c>
      <c r="B251" s="147">
        <f t="shared" si="80"/>
        <v>29.259316396015517</v>
      </c>
      <c r="M251" s="122">
        <v>50284</v>
      </c>
      <c r="N251" s="122">
        <v>50314</v>
      </c>
      <c r="O251" s="123">
        <f t="shared" si="66"/>
        <v>27.911847877777959</v>
      </c>
      <c r="P251" s="123">
        <f t="shared" si="64"/>
        <v>28.236847877777958</v>
      </c>
      <c r="Q251" s="123">
        <f t="shared" si="67"/>
        <v>28.236847877777958</v>
      </c>
      <c r="R251" s="123">
        <f t="shared" si="68"/>
        <v>28.101847877777956</v>
      </c>
      <c r="S251" s="123">
        <f t="shared" si="69"/>
        <v>28.206847877777957</v>
      </c>
      <c r="T251" s="123">
        <f t="shared" si="70"/>
        <v>27.454347877777959</v>
      </c>
      <c r="U251" s="123">
        <f t="shared" si="71"/>
        <v>27.744347877777958</v>
      </c>
      <c r="V251" s="123">
        <f t="shared" si="72"/>
        <v>27.744347877777958</v>
      </c>
      <c r="W251" s="123">
        <f t="shared" si="73"/>
        <v>28.224347877777959</v>
      </c>
      <c r="X251" s="123">
        <f t="shared" si="74"/>
        <v>28.224347877777959</v>
      </c>
      <c r="Y251" s="123">
        <f t="shared" si="75"/>
        <v>28.066847877777956</v>
      </c>
      <c r="Z251" s="123">
        <f t="shared" si="76"/>
        <v>28.506847877777957</v>
      </c>
    </row>
    <row r="252" spans="1:26" x14ac:dyDescent="0.3">
      <c r="A252" s="102">
        <v>50222</v>
      </c>
      <c r="B252" s="147">
        <f t="shared" si="80"/>
        <v>32.435492189004052</v>
      </c>
      <c r="M252" s="122">
        <v>50314</v>
      </c>
      <c r="N252" s="122">
        <v>50345</v>
      </c>
      <c r="O252" s="123">
        <f t="shared" si="66"/>
        <v>30.991775919463809</v>
      </c>
      <c r="P252" s="123">
        <f t="shared" si="64"/>
        <v>31.316775919463808</v>
      </c>
      <c r="Q252" s="123">
        <f t="shared" si="67"/>
        <v>31.316775919463808</v>
      </c>
      <c r="R252" s="123">
        <f t="shared" si="68"/>
        <v>31.181775919463806</v>
      </c>
      <c r="S252" s="123">
        <f t="shared" si="69"/>
        <v>31.286775919463807</v>
      </c>
      <c r="T252" s="123">
        <f t="shared" si="70"/>
        <v>30.534275919463809</v>
      </c>
      <c r="U252" s="123">
        <f t="shared" si="71"/>
        <v>30.824275919463808</v>
      </c>
      <c r="V252" s="123">
        <f t="shared" si="72"/>
        <v>30.824275919463808</v>
      </c>
      <c r="W252" s="123">
        <f t="shared" si="73"/>
        <v>31.304275919463809</v>
      </c>
      <c r="X252" s="123">
        <f t="shared" si="74"/>
        <v>31.304275919463809</v>
      </c>
      <c r="Y252" s="123">
        <f t="shared" si="75"/>
        <v>31.146775919463806</v>
      </c>
      <c r="Z252" s="123">
        <f t="shared" si="76"/>
        <v>31.586775919463808</v>
      </c>
    </row>
    <row r="253" spans="1:26" x14ac:dyDescent="0.3">
      <c r="A253" s="102">
        <v>50253</v>
      </c>
      <c r="B253" s="147">
        <f t="shared" si="80"/>
        <v>31.761757929885256</v>
      </c>
      <c r="M253" s="122">
        <v>50345</v>
      </c>
      <c r="N253" s="122">
        <v>50375</v>
      </c>
      <c r="O253" s="123">
        <f t="shared" si="66"/>
        <v>32.627987691609405</v>
      </c>
      <c r="P253" s="123">
        <f t="shared" si="64"/>
        <v>32.952987691609401</v>
      </c>
      <c r="Q253" s="123">
        <f t="shared" si="67"/>
        <v>32.952987691609401</v>
      </c>
      <c r="R253" s="123">
        <f t="shared" si="68"/>
        <v>32.817987691609403</v>
      </c>
      <c r="S253" s="123">
        <f t="shared" si="69"/>
        <v>32.922987691609407</v>
      </c>
      <c r="T253" s="123">
        <f t="shared" si="70"/>
        <v>32.170487691609402</v>
      </c>
      <c r="U253" s="123">
        <f t="shared" si="71"/>
        <v>32.460487691609409</v>
      </c>
      <c r="V253" s="123">
        <f t="shared" si="72"/>
        <v>32.460487691609409</v>
      </c>
      <c r="W253" s="123">
        <f t="shared" si="73"/>
        <v>32.940487691609405</v>
      </c>
      <c r="X253" s="123">
        <f t="shared" si="74"/>
        <v>32.940487691609405</v>
      </c>
      <c r="Y253" s="123">
        <f t="shared" si="75"/>
        <v>32.782987691609399</v>
      </c>
      <c r="Z253" s="123">
        <f t="shared" si="76"/>
        <v>33.222987691609404</v>
      </c>
    </row>
    <row r="254" spans="1:26" x14ac:dyDescent="0.3">
      <c r="A254" s="102">
        <v>50284</v>
      </c>
      <c r="B254" s="147">
        <f t="shared" si="80"/>
        <v>27.911847877777959</v>
      </c>
      <c r="M254" s="122">
        <v>50375</v>
      </c>
      <c r="N254" s="122">
        <v>50406</v>
      </c>
      <c r="O254" s="123">
        <f t="shared" si="66"/>
        <v>34.071703961149645</v>
      </c>
      <c r="P254" s="123">
        <f t="shared" si="64"/>
        <v>34.39670396114964</v>
      </c>
      <c r="Q254" s="123">
        <f t="shared" si="67"/>
        <v>34.39670396114964</v>
      </c>
      <c r="R254" s="123">
        <f t="shared" si="68"/>
        <v>34.261703961149642</v>
      </c>
      <c r="S254" s="123">
        <f t="shared" si="69"/>
        <v>34.366703961149646</v>
      </c>
      <c r="T254" s="123">
        <f t="shared" si="70"/>
        <v>33.614203961149641</v>
      </c>
      <c r="U254" s="123">
        <f t="shared" si="71"/>
        <v>33.904203961149648</v>
      </c>
      <c r="V254" s="123">
        <f t="shared" si="72"/>
        <v>33.904203961149648</v>
      </c>
      <c r="W254" s="123">
        <f t="shared" si="73"/>
        <v>34.384203961149645</v>
      </c>
      <c r="X254" s="123">
        <f t="shared" si="74"/>
        <v>34.384203961149645</v>
      </c>
      <c r="Y254" s="123">
        <f t="shared" si="75"/>
        <v>34.226703961149639</v>
      </c>
      <c r="Z254" s="123">
        <f t="shared" si="76"/>
        <v>34.666703961149643</v>
      </c>
    </row>
    <row r="255" spans="1:26" x14ac:dyDescent="0.3">
      <c r="A255" s="102">
        <v>50314</v>
      </c>
      <c r="B255" s="147">
        <f t="shared" si="80"/>
        <v>30.991775919463809</v>
      </c>
      <c r="M255" s="122">
        <v>50406</v>
      </c>
      <c r="N255" s="122">
        <v>50437</v>
      </c>
      <c r="O255" s="123">
        <f t="shared" si="66"/>
        <v>52.265983440918063</v>
      </c>
      <c r="P255" s="123">
        <f t="shared" si="64"/>
        <v>52.590983440918059</v>
      </c>
      <c r="Q255" s="123">
        <f t="shared" si="67"/>
        <v>52.590983440918059</v>
      </c>
      <c r="R255" s="123">
        <f t="shared" si="68"/>
        <v>52.455983440918061</v>
      </c>
      <c r="S255" s="123">
        <f t="shared" si="69"/>
        <v>52.560983440918065</v>
      </c>
      <c r="T255" s="123">
        <f t="shared" si="70"/>
        <v>51.80848344091806</v>
      </c>
      <c r="U255" s="123">
        <f t="shared" si="71"/>
        <v>52.098483440918066</v>
      </c>
      <c r="V255" s="123">
        <f t="shared" si="72"/>
        <v>52.098483440918066</v>
      </c>
      <c r="W255" s="123">
        <f t="shared" si="73"/>
        <v>52.578483440918063</v>
      </c>
      <c r="X255" s="123">
        <f t="shared" si="74"/>
        <v>52.578483440918063</v>
      </c>
      <c r="Y255" s="123">
        <f t="shared" si="75"/>
        <v>52.420983440918057</v>
      </c>
      <c r="Z255" s="123">
        <f t="shared" si="76"/>
        <v>52.860983440918062</v>
      </c>
    </row>
    <row r="256" spans="1:26" x14ac:dyDescent="0.3">
      <c r="A256" s="102">
        <v>50345</v>
      </c>
      <c r="B256" s="147">
        <f t="shared" si="80"/>
        <v>32.627987691609405</v>
      </c>
      <c r="M256" s="122">
        <v>50437</v>
      </c>
      <c r="N256" s="122">
        <v>50465</v>
      </c>
      <c r="O256" s="123">
        <f t="shared" si="66"/>
        <v>47.622313834636117</v>
      </c>
      <c r="P256" s="123">
        <f t="shared" si="64"/>
        <v>47.947313834636113</v>
      </c>
      <c r="Q256" s="123">
        <f t="shared" si="67"/>
        <v>47.947313834636113</v>
      </c>
      <c r="R256" s="123">
        <f t="shared" si="68"/>
        <v>47.812313834636115</v>
      </c>
      <c r="S256" s="123">
        <f t="shared" si="69"/>
        <v>47.917313834636118</v>
      </c>
      <c r="T256" s="123">
        <f t="shared" si="70"/>
        <v>47.164813834636114</v>
      </c>
      <c r="U256" s="123">
        <f t="shared" si="71"/>
        <v>47.45481383463612</v>
      </c>
      <c r="V256" s="123">
        <f t="shared" si="72"/>
        <v>47.45481383463612</v>
      </c>
      <c r="W256" s="123">
        <f t="shared" si="73"/>
        <v>47.934813834636117</v>
      </c>
      <c r="X256" s="123">
        <f t="shared" si="74"/>
        <v>47.934813834636117</v>
      </c>
      <c r="Y256" s="123">
        <f t="shared" si="75"/>
        <v>47.777313834636111</v>
      </c>
      <c r="Z256" s="123">
        <f t="shared" si="76"/>
        <v>48.217313834636116</v>
      </c>
    </row>
    <row r="257" spans="1:26" x14ac:dyDescent="0.3">
      <c r="A257" s="102">
        <v>50375</v>
      </c>
      <c r="B257" s="147">
        <f t="shared" si="80"/>
        <v>34.071703961149645</v>
      </c>
      <c r="M257" s="122">
        <v>50465</v>
      </c>
      <c r="N257" s="122">
        <v>50496</v>
      </c>
      <c r="O257" s="123">
        <f t="shared" si="66"/>
        <v>38.631379065026394</v>
      </c>
      <c r="P257" s="123">
        <f t="shared" si="64"/>
        <v>38.95637906502639</v>
      </c>
      <c r="Q257" s="123">
        <f t="shared" si="67"/>
        <v>38.95637906502639</v>
      </c>
      <c r="R257" s="123">
        <f t="shared" si="68"/>
        <v>38.821379065026392</v>
      </c>
      <c r="S257" s="123">
        <f t="shared" si="69"/>
        <v>38.926379065026396</v>
      </c>
      <c r="T257" s="123">
        <f t="shared" si="70"/>
        <v>38.173879065026391</v>
      </c>
      <c r="U257" s="123">
        <f t="shared" si="71"/>
        <v>38.463879065026397</v>
      </c>
      <c r="V257" s="123">
        <f t="shared" si="72"/>
        <v>38.463879065026397</v>
      </c>
      <c r="W257" s="123">
        <f t="shared" si="73"/>
        <v>38.943879065026394</v>
      </c>
      <c r="X257" s="123">
        <f t="shared" si="74"/>
        <v>38.943879065026394</v>
      </c>
      <c r="Y257" s="123">
        <f t="shared" si="75"/>
        <v>38.786379065026388</v>
      </c>
      <c r="Z257" s="123">
        <f t="shared" si="76"/>
        <v>39.226379065026393</v>
      </c>
    </row>
    <row r="258" spans="1:26" x14ac:dyDescent="0.3">
      <c r="A258" s="151">
        <v>50406</v>
      </c>
      <c r="B258" s="147">
        <f t="shared" ref="B258:B269" si="81">B246*(1+$E$21)</f>
        <v>52.265983440918063</v>
      </c>
      <c r="M258" s="122">
        <v>50496</v>
      </c>
      <c r="N258" s="122">
        <v>50526</v>
      </c>
      <c r="O258" s="123">
        <f t="shared" si="66"/>
        <v>36.457746483362513</v>
      </c>
      <c r="P258" s="123">
        <f t="shared" si="64"/>
        <v>36.782746483362509</v>
      </c>
      <c r="Q258" s="123">
        <f t="shared" si="67"/>
        <v>36.782746483362509</v>
      </c>
      <c r="R258" s="123">
        <f t="shared" si="68"/>
        <v>36.647746483362511</v>
      </c>
      <c r="S258" s="123">
        <f t="shared" si="69"/>
        <v>36.752746483362515</v>
      </c>
      <c r="T258" s="123">
        <f t="shared" si="70"/>
        <v>36.00024648336251</v>
      </c>
      <c r="U258" s="123">
        <f t="shared" si="71"/>
        <v>36.290246483362516</v>
      </c>
      <c r="V258" s="123">
        <f t="shared" si="72"/>
        <v>36.290246483362516</v>
      </c>
      <c r="W258" s="123">
        <f t="shared" si="73"/>
        <v>36.770246483362513</v>
      </c>
      <c r="X258" s="123">
        <f t="shared" si="74"/>
        <v>36.770246483362513</v>
      </c>
      <c r="Y258" s="123">
        <f t="shared" si="75"/>
        <v>36.612746483362507</v>
      </c>
      <c r="Z258" s="123">
        <f t="shared" si="76"/>
        <v>37.052746483362512</v>
      </c>
    </row>
    <row r="259" spans="1:26" x14ac:dyDescent="0.3">
      <c r="A259" s="151">
        <v>50437</v>
      </c>
      <c r="B259" s="147">
        <f t="shared" si="81"/>
        <v>47.622313834636117</v>
      </c>
      <c r="M259" s="122">
        <v>50526</v>
      </c>
      <c r="N259" s="122">
        <v>50557</v>
      </c>
      <c r="O259" s="123">
        <f t="shared" si="66"/>
        <v>28.751230966554168</v>
      </c>
      <c r="P259" s="123">
        <f t="shared" si="64"/>
        <v>29.076230966554167</v>
      </c>
      <c r="Q259" s="123">
        <f t="shared" si="67"/>
        <v>29.076230966554167</v>
      </c>
      <c r="R259" s="123">
        <f t="shared" si="68"/>
        <v>28.941230966554166</v>
      </c>
      <c r="S259" s="123">
        <f t="shared" si="69"/>
        <v>29.046230966554166</v>
      </c>
      <c r="T259" s="123">
        <f t="shared" si="70"/>
        <v>28.293730966554168</v>
      </c>
      <c r="U259" s="123">
        <f t="shared" si="71"/>
        <v>28.583730966554167</v>
      </c>
      <c r="V259" s="123">
        <f t="shared" si="72"/>
        <v>28.583730966554167</v>
      </c>
      <c r="W259" s="123">
        <f t="shared" si="73"/>
        <v>29.063730966554168</v>
      </c>
      <c r="X259" s="123">
        <f t="shared" si="74"/>
        <v>29.063730966554168</v>
      </c>
      <c r="Y259" s="123">
        <f t="shared" si="75"/>
        <v>28.906230966554165</v>
      </c>
      <c r="Z259" s="123">
        <f t="shared" si="76"/>
        <v>29.346230966554167</v>
      </c>
    </row>
    <row r="260" spans="1:26" x14ac:dyDescent="0.3">
      <c r="A260" s="151">
        <v>50465</v>
      </c>
      <c r="B260" s="147">
        <f t="shared" si="81"/>
        <v>38.631379065026394</v>
      </c>
      <c r="M260" s="122">
        <v>50557</v>
      </c>
      <c r="N260" s="122">
        <v>50587</v>
      </c>
      <c r="O260" s="123">
        <f t="shared" si="66"/>
        <v>30.035650219355563</v>
      </c>
      <c r="P260" s="123">
        <f t="shared" ref="P260:P290" si="82">O260+$K$6</f>
        <v>30.360650219355563</v>
      </c>
      <c r="Q260" s="123">
        <f t="shared" si="67"/>
        <v>30.360650219355563</v>
      </c>
      <c r="R260" s="123">
        <f t="shared" si="68"/>
        <v>30.225650219355561</v>
      </c>
      <c r="S260" s="123">
        <f t="shared" si="69"/>
        <v>30.330650219355562</v>
      </c>
      <c r="T260" s="123">
        <f t="shared" si="70"/>
        <v>29.578150219355564</v>
      </c>
      <c r="U260" s="123">
        <f t="shared" si="71"/>
        <v>29.868150219355563</v>
      </c>
      <c r="V260" s="123">
        <f t="shared" si="72"/>
        <v>29.868150219355563</v>
      </c>
      <c r="W260" s="123">
        <f t="shared" si="73"/>
        <v>30.348150219355563</v>
      </c>
      <c r="X260" s="123">
        <f t="shared" si="74"/>
        <v>30.348150219355563</v>
      </c>
      <c r="Y260" s="123">
        <f t="shared" si="75"/>
        <v>30.190650219355561</v>
      </c>
      <c r="Z260" s="123">
        <f t="shared" si="76"/>
        <v>30.630650219355562</v>
      </c>
    </row>
    <row r="261" spans="1:26" x14ac:dyDescent="0.3">
      <c r="A261" s="151">
        <v>50496</v>
      </c>
      <c r="B261" s="147">
        <f t="shared" si="81"/>
        <v>36.457746483362513</v>
      </c>
      <c r="M261" s="122">
        <v>50587</v>
      </c>
      <c r="N261" s="122">
        <v>50618</v>
      </c>
      <c r="O261" s="123">
        <f t="shared" si="66"/>
        <v>33.29609909185141</v>
      </c>
      <c r="P261" s="123">
        <f t="shared" si="82"/>
        <v>33.621099091851406</v>
      </c>
      <c r="Q261" s="123">
        <f t="shared" si="67"/>
        <v>33.621099091851406</v>
      </c>
      <c r="R261" s="123">
        <f t="shared" si="68"/>
        <v>33.486099091851408</v>
      </c>
      <c r="S261" s="123">
        <f t="shared" si="69"/>
        <v>33.591099091851412</v>
      </c>
      <c r="T261" s="123">
        <f t="shared" si="70"/>
        <v>32.838599091851407</v>
      </c>
      <c r="U261" s="123">
        <f t="shared" si="71"/>
        <v>33.128599091851413</v>
      </c>
      <c r="V261" s="123">
        <f t="shared" si="72"/>
        <v>33.128599091851413</v>
      </c>
      <c r="W261" s="123">
        <f t="shared" si="73"/>
        <v>33.60859909185141</v>
      </c>
      <c r="X261" s="123">
        <f t="shared" si="74"/>
        <v>33.60859909185141</v>
      </c>
      <c r="Y261" s="123">
        <f t="shared" si="75"/>
        <v>33.451099091851404</v>
      </c>
      <c r="Z261" s="123">
        <f t="shared" si="76"/>
        <v>33.891099091851409</v>
      </c>
    </row>
    <row r="262" spans="1:26" x14ac:dyDescent="0.3">
      <c r="A262" s="151">
        <v>50526</v>
      </c>
      <c r="B262" s="147">
        <f t="shared" si="81"/>
        <v>28.751230966554168</v>
      </c>
      <c r="M262" s="122">
        <v>50618</v>
      </c>
      <c r="N262" s="122">
        <v>50649</v>
      </c>
      <c r="O262" s="123">
        <f t="shared" si="66"/>
        <v>32.604488724958337</v>
      </c>
      <c r="P262" s="123">
        <f t="shared" si="82"/>
        <v>32.929488724958333</v>
      </c>
      <c r="Q262" s="123">
        <f t="shared" si="67"/>
        <v>32.929488724958333</v>
      </c>
      <c r="R262" s="123">
        <f t="shared" si="68"/>
        <v>32.794488724958335</v>
      </c>
      <c r="S262" s="123">
        <f t="shared" si="69"/>
        <v>32.899488724958339</v>
      </c>
      <c r="T262" s="123">
        <f t="shared" si="70"/>
        <v>32.146988724958334</v>
      </c>
      <c r="U262" s="123">
        <f t="shared" si="71"/>
        <v>32.43698872495834</v>
      </c>
      <c r="V262" s="123">
        <f t="shared" si="72"/>
        <v>32.43698872495834</v>
      </c>
      <c r="W262" s="123">
        <f t="shared" si="73"/>
        <v>32.916988724958337</v>
      </c>
      <c r="X262" s="123">
        <f t="shared" si="74"/>
        <v>32.916988724958337</v>
      </c>
      <c r="Y262" s="123">
        <f t="shared" si="75"/>
        <v>32.759488724958331</v>
      </c>
      <c r="Z262" s="123">
        <f t="shared" si="76"/>
        <v>33.199488724958336</v>
      </c>
    </row>
    <row r="263" spans="1:26" x14ac:dyDescent="0.3">
      <c r="A263" s="151">
        <v>50557</v>
      </c>
      <c r="B263" s="147">
        <f t="shared" si="81"/>
        <v>30.035650219355563</v>
      </c>
      <c r="M263" s="122">
        <v>50649</v>
      </c>
      <c r="N263" s="122">
        <v>50679</v>
      </c>
      <c r="O263" s="123">
        <f t="shared" ref="O263:O290" si="83">B266</f>
        <v>28.652429485569453</v>
      </c>
      <c r="P263" s="123">
        <f t="shared" si="82"/>
        <v>28.977429485569452</v>
      </c>
      <c r="Q263" s="123">
        <f t="shared" ref="Q263:Q290" si="84">O263+$K$7</f>
        <v>28.977429485569452</v>
      </c>
      <c r="R263" s="123">
        <f t="shared" ref="R263:R290" si="85">O263+$K$8</f>
        <v>28.842429485569451</v>
      </c>
      <c r="S263" s="123">
        <f t="shared" ref="S263:S290" si="86">O263+$K$9</f>
        <v>28.947429485569451</v>
      </c>
      <c r="T263" s="123">
        <f t="shared" ref="T263:T290" si="87">O263+$K$10</f>
        <v>28.194929485569453</v>
      </c>
      <c r="U263" s="123">
        <f t="shared" ref="U263:U290" si="88">O263+$K$11</f>
        <v>28.484929485569452</v>
      </c>
      <c r="V263" s="123">
        <f t="shared" ref="V263:V290" si="89">O263+$K$12</f>
        <v>28.484929485569452</v>
      </c>
      <c r="W263" s="123">
        <f t="shared" ref="W263:W290" si="90">O263+$K$13</f>
        <v>28.964929485569453</v>
      </c>
      <c r="X263" s="123">
        <f t="shared" ref="X263:X290" si="91">O263+$K$14</f>
        <v>28.964929485569453</v>
      </c>
      <c r="Y263" s="123">
        <f t="shared" ref="Y263:Y290" si="92">P263+$K$15</f>
        <v>28.80742948556945</v>
      </c>
      <c r="Z263" s="123">
        <f t="shared" ref="Z263:Z290" si="93">Q263+$K$16</f>
        <v>29.247429485569452</v>
      </c>
    </row>
    <row r="264" spans="1:26" x14ac:dyDescent="0.3">
      <c r="A264" s="151">
        <v>50587</v>
      </c>
      <c r="B264" s="147">
        <f t="shared" si="81"/>
        <v>33.29609909185141</v>
      </c>
      <c r="M264" s="122">
        <v>50679</v>
      </c>
      <c r="N264" s="122">
        <v>50710</v>
      </c>
      <c r="O264" s="123">
        <f t="shared" si="83"/>
        <v>31.81407687708057</v>
      </c>
      <c r="P264" s="123">
        <f t="shared" si="82"/>
        <v>32.139076877080569</v>
      </c>
      <c r="Q264" s="123">
        <f t="shared" si="84"/>
        <v>32.139076877080569</v>
      </c>
      <c r="R264" s="123">
        <f t="shared" si="85"/>
        <v>32.004076877080571</v>
      </c>
      <c r="S264" s="123">
        <f t="shared" si="86"/>
        <v>32.109076877080568</v>
      </c>
      <c r="T264" s="123">
        <f t="shared" si="87"/>
        <v>31.35657687708057</v>
      </c>
      <c r="U264" s="123">
        <f t="shared" si="88"/>
        <v>31.64657687708057</v>
      </c>
      <c r="V264" s="123">
        <f t="shared" si="89"/>
        <v>31.64657687708057</v>
      </c>
      <c r="W264" s="123">
        <f t="shared" si="90"/>
        <v>32.126576877080566</v>
      </c>
      <c r="X264" s="123">
        <f t="shared" si="91"/>
        <v>32.126576877080574</v>
      </c>
      <c r="Y264" s="123">
        <f t="shared" si="92"/>
        <v>31.969076877080568</v>
      </c>
      <c r="Z264" s="123">
        <f t="shared" si="93"/>
        <v>32.409076877080572</v>
      </c>
    </row>
    <row r="265" spans="1:26" x14ac:dyDescent="0.3">
      <c r="A265" s="151">
        <v>50618</v>
      </c>
      <c r="B265" s="147">
        <f t="shared" si="81"/>
        <v>32.604488724958337</v>
      </c>
      <c r="M265" s="122">
        <v>50710</v>
      </c>
      <c r="N265" s="122">
        <v>50740</v>
      </c>
      <c r="O265" s="123">
        <f t="shared" si="83"/>
        <v>33.49370205382084</v>
      </c>
      <c r="P265" s="123">
        <f t="shared" si="82"/>
        <v>33.818702053820836</v>
      </c>
      <c r="Q265" s="123">
        <f t="shared" si="84"/>
        <v>33.818702053820836</v>
      </c>
      <c r="R265" s="123">
        <f t="shared" si="85"/>
        <v>33.683702053820838</v>
      </c>
      <c r="S265" s="123">
        <f t="shared" si="86"/>
        <v>33.788702053820842</v>
      </c>
      <c r="T265" s="123">
        <f t="shared" si="87"/>
        <v>33.036202053820837</v>
      </c>
      <c r="U265" s="123">
        <f t="shared" si="88"/>
        <v>33.326202053820843</v>
      </c>
      <c r="V265" s="123">
        <f t="shared" si="89"/>
        <v>33.326202053820843</v>
      </c>
      <c r="W265" s="123">
        <f t="shared" si="90"/>
        <v>33.80620205382084</v>
      </c>
      <c r="X265" s="123">
        <f t="shared" si="91"/>
        <v>33.80620205382084</v>
      </c>
      <c r="Y265" s="123">
        <f t="shared" si="92"/>
        <v>33.648702053820834</v>
      </c>
      <c r="Z265" s="123">
        <f t="shared" si="93"/>
        <v>34.088702053820839</v>
      </c>
    </row>
    <row r="266" spans="1:26" x14ac:dyDescent="0.3">
      <c r="A266" s="151">
        <v>50649</v>
      </c>
      <c r="B266" s="147">
        <f t="shared" si="81"/>
        <v>28.652429485569453</v>
      </c>
      <c r="M266" s="122">
        <v>50740</v>
      </c>
      <c r="N266" s="122">
        <v>50771</v>
      </c>
      <c r="O266" s="123">
        <f t="shared" si="83"/>
        <v>34.975724268591676</v>
      </c>
      <c r="P266" s="123">
        <f t="shared" si="82"/>
        <v>35.300724268591672</v>
      </c>
      <c r="Q266" s="123">
        <f t="shared" si="84"/>
        <v>35.300724268591672</v>
      </c>
      <c r="R266" s="123">
        <f t="shared" si="85"/>
        <v>35.165724268591674</v>
      </c>
      <c r="S266" s="123">
        <f t="shared" si="86"/>
        <v>35.270724268591678</v>
      </c>
      <c r="T266" s="123">
        <f t="shared" si="87"/>
        <v>34.518224268591673</v>
      </c>
      <c r="U266" s="123">
        <f t="shared" si="88"/>
        <v>34.80822426859168</v>
      </c>
      <c r="V266" s="123">
        <f t="shared" si="89"/>
        <v>34.80822426859168</v>
      </c>
      <c r="W266" s="123">
        <f t="shared" si="90"/>
        <v>35.288224268591676</v>
      </c>
      <c r="X266" s="123">
        <f t="shared" si="91"/>
        <v>35.288224268591676</v>
      </c>
      <c r="Y266" s="123">
        <f t="shared" si="92"/>
        <v>35.130724268591671</v>
      </c>
      <c r="Z266" s="123">
        <f t="shared" si="93"/>
        <v>35.570724268591675</v>
      </c>
    </row>
    <row r="267" spans="1:26" x14ac:dyDescent="0.3">
      <c r="A267" s="151">
        <v>50679</v>
      </c>
      <c r="B267" s="147">
        <f t="shared" si="81"/>
        <v>31.81407687708057</v>
      </c>
      <c r="M267" s="122">
        <v>50771</v>
      </c>
      <c r="N267" s="122">
        <v>50802</v>
      </c>
      <c r="O267" s="123">
        <f t="shared" si="83"/>
        <v>53.460119339795639</v>
      </c>
      <c r="P267" s="123">
        <f t="shared" si="82"/>
        <v>53.785119339795635</v>
      </c>
      <c r="Q267" s="123">
        <f t="shared" si="84"/>
        <v>53.785119339795635</v>
      </c>
      <c r="R267" s="123">
        <f t="shared" si="85"/>
        <v>53.650119339795637</v>
      </c>
      <c r="S267" s="123">
        <f t="shared" si="86"/>
        <v>53.755119339795641</v>
      </c>
      <c r="T267" s="123">
        <f t="shared" si="87"/>
        <v>53.002619339795636</v>
      </c>
      <c r="U267" s="123">
        <f t="shared" si="88"/>
        <v>53.292619339795642</v>
      </c>
      <c r="V267" s="123">
        <f t="shared" si="89"/>
        <v>53.292619339795642</v>
      </c>
      <c r="W267" s="123">
        <f t="shared" si="90"/>
        <v>53.772619339795639</v>
      </c>
      <c r="X267" s="123">
        <f t="shared" si="91"/>
        <v>53.772619339795639</v>
      </c>
      <c r="Y267" s="123">
        <f t="shared" si="92"/>
        <v>53.615119339795633</v>
      </c>
      <c r="Z267" s="123">
        <f t="shared" si="93"/>
        <v>54.055119339795638</v>
      </c>
    </row>
    <row r="268" spans="1:26" x14ac:dyDescent="0.3">
      <c r="A268" s="151">
        <v>50710</v>
      </c>
      <c r="B268" s="147">
        <f t="shared" si="81"/>
        <v>33.49370205382084</v>
      </c>
      <c r="M268" s="122">
        <v>50802</v>
      </c>
      <c r="N268" s="122">
        <v>50830</v>
      </c>
      <c r="O268" s="123">
        <f t="shared" si="83"/>
        <v>48.710354483518898</v>
      </c>
      <c r="P268" s="123">
        <f t="shared" si="82"/>
        <v>49.035354483518894</v>
      </c>
      <c r="Q268" s="123">
        <f t="shared" si="84"/>
        <v>49.035354483518894</v>
      </c>
      <c r="R268" s="123">
        <f t="shared" si="85"/>
        <v>48.900354483518896</v>
      </c>
      <c r="S268" s="123">
        <f t="shared" si="86"/>
        <v>49.0053544835189</v>
      </c>
      <c r="T268" s="123">
        <f t="shared" si="87"/>
        <v>48.252854483518895</v>
      </c>
      <c r="U268" s="123">
        <f t="shared" si="88"/>
        <v>48.542854483518902</v>
      </c>
      <c r="V268" s="123">
        <f t="shared" si="89"/>
        <v>48.542854483518902</v>
      </c>
      <c r="W268" s="123">
        <f t="shared" si="90"/>
        <v>49.022854483518898</v>
      </c>
      <c r="X268" s="123">
        <f t="shared" si="91"/>
        <v>49.022854483518898</v>
      </c>
      <c r="Y268" s="123">
        <f t="shared" si="92"/>
        <v>48.865354483518892</v>
      </c>
      <c r="Z268" s="123">
        <f t="shared" si="93"/>
        <v>49.305354483518897</v>
      </c>
    </row>
    <row r="269" spans="1:26" x14ac:dyDescent="0.3">
      <c r="A269" s="151">
        <v>50740</v>
      </c>
      <c r="B269" s="147">
        <f t="shared" si="81"/>
        <v>34.975724268591676</v>
      </c>
      <c r="M269" s="122">
        <v>50830</v>
      </c>
      <c r="N269" s="122">
        <v>50861</v>
      </c>
      <c r="O269" s="123">
        <f t="shared" si="83"/>
        <v>39.514001251153296</v>
      </c>
      <c r="P269" s="123">
        <f t="shared" si="82"/>
        <v>39.839001251153292</v>
      </c>
      <c r="Q269" s="123">
        <f t="shared" si="84"/>
        <v>39.839001251153292</v>
      </c>
      <c r="R269" s="123">
        <f t="shared" si="85"/>
        <v>39.704001251153294</v>
      </c>
      <c r="S269" s="123">
        <f t="shared" si="86"/>
        <v>39.809001251153298</v>
      </c>
      <c r="T269" s="123">
        <f t="shared" si="87"/>
        <v>39.056501251153293</v>
      </c>
      <c r="U269" s="123">
        <f t="shared" si="88"/>
        <v>39.346501251153299</v>
      </c>
      <c r="V269" s="123">
        <f t="shared" si="89"/>
        <v>39.346501251153299</v>
      </c>
      <c r="W269" s="123">
        <f t="shared" si="90"/>
        <v>39.826501251153296</v>
      </c>
      <c r="X269" s="123">
        <f t="shared" si="91"/>
        <v>39.826501251153296</v>
      </c>
      <c r="Y269" s="123">
        <f t="shared" si="92"/>
        <v>39.66900125115329</v>
      </c>
      <c r="Z269" s="123">
        <f t="shared" si="93"/>
        <v>40.109001251153295</v>
      </c>
    </row>
    <row r="270" spans="1:26" x14ac:dyDescent="0.3">
      <c r="A270" s="151">
        <v>50771</v>
      </c>
      <c r="B270" s="147">
        <f t="shared" ref="B270:B281" si="94">B258*(1+$E$22)</f>
        <v>53.460119339795639</v>
      </c>
      <c r="M270" s="122">
        <v>50861</v>
      </c>
      <c r="N270" s="122">
        <v>50891</v>
      </c>
      <c r="O270" s="123">
        <f t="shared" si="83"/>
        <v>37.290707063108876</v>
      </c>
      <c r="P270" s="123">
        <f t="shared" si="82"/>
        <v>37.615707063108871</v>
      </c>
      <c r="Q270" s="123">
        <f t="shared" si="84"/>
        <v>37.615707063108871</v>
      </c>
      <c r="R270" s="123">
        <f t="shared" si="85"/>
        <v>37.480707063108873</v>
      </c>
      <c r="S270" s="123">
        <f t="shared" si="86"/>
        <v>37.585707063108877</v>
      </c>
      <c r="T270" s="123">
        <f t="shared" si="87"/>
        <v>36.833207063108873</v>
      </c>
      <c r="U270" s="123">
        <f t="shared" si="88"/>
        <v>37.123207063108879</v>
      </c>
      <c r="V270" s="123">
        <f t="shared" si="89"/>
        <v>37.123207063108879</v>
      </c>
      <c r="W270" s="123">
        <f t="shared" si="90"/>
        <v>37.603207063108876</v>
      </c>
      <c r="X270" s="123">
        <f t="shared" si="91"/>
        <v>37.603207063108876</v>
      </c>
      <c r="Y270" s="123">
        <f t="shared" si="92"/>
        <v>37.44570706310887</v>
      </c>
      <c r="Z270" s="123">
        <f t="shared" si="93"/>
        <v>37.885707063108875</v>
      </c>
    </row>
    <row r="271" spans="1:26" x14ac:dyDescent="0.3">
      <c r="A271" s="151">
        <v>50802</v>
      </c>
      <c r="B271" s="147">
        <f t="shared" si="94"/>
        <v>48.710354483518898</v>
      </c>
      <c r="M271" s="122">
        <v>50891</v>
      </c>
      <c r="N271" s="122">
        <v>50922</v>
      </c>
      <c r="O271" s="123">
        <f t="shared" si="83"/>
        <v>29.408118578224062</v>
      </c>
      <c r="P271" s="123">
        <f t="shared" si="82"/>
        <v>29.733118578224062</v>
      </c>
      <c r="Q271" s="123">
        <f t="shared" si="84"/>
        <v>29.733118578224062</v>
      </c>
      <c r="R271" s="123">
        <f t="shared" si="85"/>
        <v>29.59811857822406</v>
      </c>
      <c r="S271" s="123">
        <f t="shared" si="86"/>
        <v>29.703118578224061</v>
      </c>
      <c r="T271" s="123">
        <f t="shared" si="87"/>
        <v>28.950618578224063</v>
      </c>
      <c r="U271" s="123">
        <f t="shared" si="88"/>
        <v>29.240618578224062</v>
      </c>
      <c r="V271" s="123">
        <f t="shared" si="89"/>
        <v>29.240618578224062</v>
      </c>
      <c r="W271" s="123">
        <f t="shared" si="90"/>
        <v>29.720618578224062</v>
      </c>
      <c r="X271" s="123">
        <f t="shared" si="91"/>
        <v>29.720618578224062</v>
      </c>
      <c r="Y271" s="123">
        <f t="shared" si="92"/>
        <v>29.56311857822406</v>
      </c>
      <c r="Z271" s="123">
        <f t="shared" si="93"/>
        <v>30.003118578224061</v>
      </c>
    </row>
    <row r="272" spans="1:26" x14ac:dyDescent="0.3">
      <c r="A272" s="151">
        <v>50830</v>
      </c>
      <c r="B272" s="147">
        <f t="shared" si="94"/>
        <v>39.514001251153296</v>
      </c>
      <c r="M272" s="122">
        <v>50922</v>
      </c>
      <c r="N272" s="122">
        <v>50952</v>
      </c>
      <c r="O272" s="123">
        <f t="shared" si="83"/>
        <v>30.721883325704869</v>
      </c>
      <c r="P272" s="123">
        <f t="shared" si="82"/>
        <v>31.046883325704869</v>
      </c>
      <c r="Q272" s="123">
        <f t="shared" si="84"/>
        <v>31.046883325704869</v>
      </c>
      <c r="R272" s="123">
        <f t="shared" si="85"/>
        <v>30.911883325704867</v>
      </c>
      <c r="S272" s="123">
        <f t="shared" si="86"/>
        <v>31.016883325704868</v>
      </c>
      <c r="T272" s="123">
        <f t="shared" si="87"/>
        <v>30.26438332570487</v>
      </c>
      <c r="U272" s="123">
        <f t="shared" si="88"/>
        <v>30.554383325704869</v>
      </c>
      <c r="V272" s="123">
        <f t="shared" si="89"/>
        <v>30.554383325704869</v>
      </c>
      <c r="W272" s="123">
        <f t="shared" si="90"/>
        <v>31.034383325704869</v>
      </c>
      <c r="X272" s="123">
        <f t="shared" si="91"/>
        <v>31.034383325704869</v>
      </c>
      <c r="Y272" s="123">
        <f t="shared" si="92"/>
        <v>30.876883325704867</v>
      </c>
      <c r="Z272" s="123">
        <f t="shared" si="93"/>
        <v>31.316883325704868</v>
      </c>
    </row>
    <row r="273" spans="1:26" x14ac:dyDescent="0.3">
      <c r="A273" s="151">
        <v>50861</v>
      </c>
      <c r="B273" s="147">
        <f t="shared" si="94"/>
        <v>37.290707063108876</v>
      </c>
      <c r="M273" s="122">
        <v>50952</v>
      </c>
      <c r="N273" s="122">
        <v>50983</v>
      </c>
      <c r="O273" s="123">
        <f t="shared" si="83"/>
        <v>34.056824607771532</v>
      </c>
      <c r="P273" s="123">
        <f t="shared" si="82"/>
        <v>34.381824607771527</v>
      </c>
      <c r="Q273" s="123">
        <f t="shared" si="84"/>
        <v>34.381824607771527</v>
      </c>
      <c r="R273" s="123">
        <f t="shared" si="85"/>
        <v>34.246824607771529</v>
      </c>
      <c r="S273" s="123">
        <f t="shared" si="86"/>
        <v>34.351824607771533</v>
      </c>
      <c r="T273" s="123">
        <f t="shared" si="87"/>
        <v>33.599324607771528</v>
      </c>
      <c r="U273" s="123">
        <f t="shared" si="88"/>
        <v>33.889324607771535</v>
      </c>
      <c r="V273" s="123">
        <f t="shared" si="89"/>
        <v>33.889324607771535</v>
      </c>
      <c r="W273" s="123">
        <f t="shared" si="90"/>
        <v>34.369324607771532</v>
      </c>
      <c r="X273" s="123">
        <f t="shared" si="91"/>
        <v>34.369324607771532</v>
      </c>
      <c r="Y273" s="123">
        <f t="shared" si="92"/>
        <v>34.211824607771526</v>
      </c>
      <c r="Z273" s="123">
        <f t="shared" si="93"/>
        <v>34.65182460777153</v>
      </c>
    </row>
    <row r="274" spans="1:26" x14ac:dyDescent="0.3">
      <c r="A274" s="151">
        <v>50891</v>
      </c>
      <c r="B274" s="147">
        <f t="shared" si="94"/>
        <v>29.408118578224062</v>
      </c>
      <c r="M274" s="122">
        <v>50983</v>
      </c>
      <c r="N274" s="122">
        <v>51014</v>
      </c>
      <c r="O274" s="123">
        <f t="shared" si="83"/>
        <v>33.349412820666466</v>
      </c>
      <c r="P274" s="123">
        <f t="shared" si="82"/>
        <v>33.674412820666461</v>
      </c>
      <c r="Q274" s="123">
        <f t="shared" si="84"/>
        <v>33.674412820666461</v>
      </c>
      <c r="R274" s="123">
        <f t="shared" si="85"/>
        <v>33.539412820666463</v>
      </c>
      <c r="S274" s="123">
        <f t="shared" si="86"/>
        <v>33.644412820666467</v>
      </c>
      <c r="T274" s="123">
        <f t="shared" si="87"/>
        <v>32.891912820666462</v>
      </c>
      <c r="U274" s="123">
        <f t="shared" si="88"/>
        <v>33.181912820666469</v>
      </c>
      <c r="V274" s="123">
        <f t="shared" si="89"/>
        <v>33.181912820666469</v>
      </c>
      <c r="W274" s="123">
        <f t="shared" si="90"/>
        <v>33.661912820666466</v>
      </c>
      <c r="X274" s="123">
        <f t="shared" si="91"/>
        <v>33.661912820666466</v>
      </c>
      <c r="Y274" s="123">
        <f t="shared" si="92"/>
        <v>33.50441282066646</v>
      </c>
      <c r="Z274" s="123">
        <f t="shared" si="93"/>
        <v>33.944412820666464</v>
      </c>
    </row>
    <row r="275" spans="1:26" x14ac:dyDescent="0.3">
      <c r="A275" s="151">
        <v>50922</v>
      </c>
      <c r="B275" s="147">
        <f t="shared" si="94"/>
        <v>30.721883325704869</v>
      </c>
      <c r="M275" s="122">
        <v>51014</v>
      </c>
      <c r="N275" s="122">
        <v>51044</v>
      </c>
      <c r="O275" s="123">
        <f t="shared" si="83"/>
        <v>29.30705975149478</v>
      </c>
      <c r="P275" s="123">
        <f t="shared" si="82"/>
        <v>29.632059751494779</v>
      </c>
      <c r="Q275" s="123">
        <f t="shared" si="84"/>
        <v>29.632059751494779</v>
      </c>
      <c r="R275" s="123">
        <f t="shared" si="85"/>
        <v>29.497059751494778</v>
      </c>
      <c r="S275" s="123">
        <f t="shared" si="86"/>
        <v>29.602059751494778</v>
      </c>
      <c r="T275" s="123">
        <f t="shared" si="87"/>
        <v>28.84955975149478</v>
      </c>
      <c r="U275" s="123">
        <f t="shared" si="88"/>
        <v>29.13955975149478</v>
      </c>
      <c r="V275" s="123">
        <f t="shared" si="89"/>
        <v>29.13955975149478</v>
      </c>
      <c r="W275" s="123">
        <f t="shared" si="90"/>
        <v>29.61955975149478</v>
      </c>
      <c r="X275" s="123">
        <f t="shared" si="91"/>
        <v>29.61955975149478</v>
      </c>
      <c r="Y275" s="123">
        <f t="shared" si="92"/>
        <v>29.462059751494778</v>
      </c>
      <c r="Z275" s="123">
        <f t="shared" si="93"/>
        <v>29.902059751494779</v>
      </c>
    </row>
    <row r="276" spans="1:26" x14ac:dyDescent="0.3">
      <c r="A276" s="151">
        <v>50952</v>
      </c>
      <c r="B276" s="147">
        <f t="shared" si="94"/>
        <v>34.056824607771532</v>
      </c>
      <c r="M276" s="122">
        <v>51044</v>
      </c>
      <c r="N276" s="122">
        <v>51075</v>
      </c>
      <c r="O276" s="123">
        <f t="shared" si="83"/>
        <v>32.540942206832142</v>
      </c>
      <c r="P276" s="123">
        <f t="shared" si="82"/>
        <v>32.865942206832138</v>
      </c>
      <c r="Q276" s="123">
        <f t="shared" si="84"/>
        <v>32.865942206832138</v>
      </c>
      <c r="R276" s="123">
        <f t="shared" si="85"/>
        <v>32.73094220683214</v>
      </c>
      <c r="S276" s="123">
        <f t="shared" si="86"/>
        <v>32.835942206832144</v>
      </c>
      <c r="T276" s="123">
        <f t="shared" si="87"/>
        <v>32.083442206832139</v>
      </c>
      <c r="U276" s="123">
        <f t="shared" si="88"/>
        <v>32.373442206832145</v>
      </c>
      <c r="V276" s="123">
        <f t="shared" si="89"/>
        <v>32.373442206832145</v>
      </c>
      <c r="W276" s="123">
        <f t="shared" si="90"/>
        <v>32.853442206832142</v>
      </c>
      <c r="X276" s="123">
        <f t="shared" si="91"/>
        <v>32.853442206832142</v>
      </c>
      <c r="Y276" s="123">
        <f t="shared" si="92"/>
        <v>32.695942206832136</v>
      </c>
      <c r="Z276" s="123">
        <f t="shared" si="93"/>
        <v>33.135942206832141</v>
      </c>
    </row>
    <row r="277" spans="1:26" x14ac:dyDescent="0.3">
      <c r="A277" s="151">
        <v>50983</v>
      </c>
      <c r="B277" s="147">
        <f t="shared" si="94"/>
        <v>33.349412820666466</v>
      </c>
      <c r="M277" s="122">
        <v>51075</v>
      </c>
      <c r="N277" s="122">
        <v>51105</v>
      </c>
      <c r="O277" s="123">
        <f t="shared" si="83"/>
        <v>34.258942261230104</v>
      </c>
      <c r="P277" s="123">
        <f t="shared" si="82"/>
        <v>34.583942261230099</v>
      </c>
      <c r="Q277" s="123">
        <f t="shared" si="84"/>
        <v>34.583942261230099</v>
      </c>
      <c r="R277" s="123">
        <f t="shared" si="85"/>
        <v>34.448942261230101</v>
      </c>
      <c r="S277" s="123">
        <f t="shared" si="86"/>
        <v>34.553942261230105</v>
      </c>
      <c r="T277" s="123">
        <f t="shared" si="87"/>
        <v>33.8014422612301</v>
      </c>
      <c r="U277" s="123">
        <f t="shared" si="88"/>
        <v>34.091442261230107</v>
      </c>
      <c r="V277" s="123">
        <f t="shared" si="89"/>
        <v>34.091442261230107</v>
      </c>
      <c r="W277" s="123">
        <f t="shared" si="90"/>
        <v>34.571442261230104</v>
      </c>
      <c r="X277" s="123">
        <f t="shared" si="91"/>
        <v>34.571442261230104</v>
      </c>
      <c r="Y277" s="123">
        <f t="shared" si="92"/>
        <v>34.413942261230098</v>
      </c>
      <c r="Z277" s="123">
        <f t="shared" si="93"/>
        <v>34.853942261230102</v>
      </c>
    </row>
    <row r="278" spans="1:26" x14ac:dyDescent="0.3">
      <c r="A278" s="151">
        <v>51014</v>
      </c>
      <c r="B278" s="147">
        <f t="shared" si="94"/>
        <v>29.30705975149478</v>
      </c>
      <c r="M278" s="122">
        <v>51105</v>
      </c>
      <c r="N278" s="122">
        <v>51136</v>
      </c>
      <c r="O278" s="123">
        <f t="shared" si="83"/>
        <v>35.774824662169486</v>
      </c>
      <c r="P278" s="123">
        <f t="shared" si="82"/>
        <v>36.099824662169482</v>
      </c>
      <c r="Q278" s="123">
        <f t="shared" si="84"/>
        <v>36.099824662169482</v>
      </c>
      <c r="R278" s="123">
        <f t="shared" si="85"/>
        <v>35.964824662169484</v>
      </c>
      <c r="S278" s="123">
        <f t="shared" si="86"/>
        <v>36.069824662169488</v>
      </c>
      <c r="T278" s="123">
        <f t="shared" si="87"/>
        <v>35.317324662169483</v>
      </c>
      <c r="U278" s="123">
        <f t="shared" si="88"/>
        <v>35.607324662169489</v>
      </c>
      <c r="V278" s="123">
        <f t="shared" si="89"/>
        <v>35.607324662169489</v>
      </c>
      <c r="W278" s="123">
        <f t="shared" si="90"/>
        <v>36.087324662169486</v>
      </c>
      <c r="X278" s="123">
        <f t="shared" si="91"/>
        <v>36.087324662169486</v>
      </c>
      <c r="Y278" s="123">
        <f t="shared" si="92"/>
        <v>35.92982466216948</v>
      </c>
      <c r="Z278" s="123">
        <f t="shared" si="93"/>
        <v>36.369824662169485</v>
      </c>
    </row>
    <row r="279" spans="1:26" x14ac:dyDescent="0.3">
      <c r="A279" s="151">
        <v>51044</v>
      </c>
      <c r="B279" s="147">
        <f t="shared" si="94"/>
        <v>32.540942206832142</v>
      </c>
      <c r="M279" s="122">
        <v>51136</v>
      </c>
      <c r="N279" s="122">
        <v>51167</v>
      </c>
      <c r="O279" s="123">
        <f t="shared" si="83"/>
        <v>53.914007211555813</v>
      </c>
      <c r="P279" s="123">
        <f t="shared" si="82"/>
        <v>54.239007211555808</v>
      </c>
      <c r="Q279" s="123">
        <f t="shared" si="84"/>
        <v>54.239007211555808</v>
      </c>
      <c r="R279" s="123">
        <f t="shared" si="85"/>
        <v>54.10400721155581</v>
      </c>
      <c r="S279" s="123">
        <f t="shared" si="86"/>
        <v>54.209007211555814</v>
      </c>
      <c r="T279" s="123">
        <f t="shared" si="87"/>
        <v>53.45650721155581</v>
      </c>
      <c r="U279" s="123">
        <f t="shared" si="88"/>
        <v>53.746507211555816</v>
      </c>
      <c r="V279" s="123">
        <f t="shared" si="89"/>
        <v>53.746507211555816</v>
      </c>
      <c r="W279" s="123">
        <f t="shared" si="90"/>
        <v>54.226507211555813</v>
      </c>
      <c r="X279" s="123">
        <f t="shared" si="91"/>
        <v>54.226507211555813</v>
      </c>
      <c r="Y279" s="123">
        <f t="shared" si="92"/>
        <v>54.069007211555807</v>
      </c>
      <c r="Z279" s="123">
        <f t="shared" si="93"/>
        <v>54.509007211555812</v>
      </c>
    </row>
    <row r="280" spans="1:26" x14ac:dyDescent="0.3">
      <c r="A280" s="151">
        <v>51075</v>
      </c>
      <c r="B280" s="147">
        <f t="shared" si="94"/>
        <v>34.258942261230104</v>
      </c>
      <c r="M280" s="122">
        <v>51167</v>
      </c>
      <c r="N280" s="122">
        <v>51196</v>
      </c>
      <c r="O280" s="123">
        <f t="shared" si="83"/>
        <v>49.123915833591496</v>
      </c>
      <c r="P280" s="123">
        <f t="shared" si="82"/>
        <v>49.448915833591492</v>
      </c>
      <c r="Q280" s="123">
        <f t="shared" si="84"/>
        <v>49.448915833591492</v>
      </c>
      <c r="R280" s="123">
        <f t="shared" si="85"/>
        <v>49.313915833591494</v>
      </c>
      <c r="S280" s="123">
        <f t="shared" si="86"/>
        <v>49.418915833591498</v>
      </c>
      <c r="T280" s="123">
        <f t="shared" si="87"/>
        <v>48.666415833591493</v>
      </c>
      <c r="U280" s="123">
        <f t="shared" si="88"/>
        <v>48.9564158335915</v>
      </c>
      <c r="V280" s="123">
        <f t="shared" si="89"/>
        <v>48.9564158335915</v>
      </c>
      <c r="W280" s="123">
        <f t="shared" si="90"/>
        <v>49.436415833591496</v>
      </c>
      <c r="X280" s="123">
        <f t="shared" si="91"/>
        <v>49.436415833591496</v>
      </c>
      <c r="Y280" s="123">
        <f t="shared" si="92"/>
        <v>49.278915833591491</v>
      </c>
      <c r="Z280" s="123">
        <f t="shared" si="93"/>
        <v>49.718915833591495</v>
      </c>
    </row>
    <row r="281" spans="1:26" x14ac:dyDescent="0.3">
      <c r="A281" s="151">
        <v>51105</v>
      </c>
      <c r="B281" s="147">
        <f t="shared" si="94"/>
        <v>35.774824662169486</v>
      </c>
      <c r="M281" s="122">
        <v>51196</v>
      </c>
      <c r="N281" s="122">
        <v>51227</v>
      </c>
      <c r="O281" s="123">
        <f t="shared" si="83"/>
        <v>39.849483591149948</v>
      </c>
      <c r="P281" s="123">
        <f t="shared" si="82"/>
        <v>40.174483591149944</v>
      </c>
      <c r="Q281" s="123">
        <f t="shared" si="84"/>
        <v>40.174483591149944</v>
      </c>
      <c r="R281" s="123">
        <f t="shared" si="85"/>
        <v>40.039483591149946</v>
      </c>
      <c r="S281" s="123">
        <f t="shared" si="86"/>
        <v>40.14448359114995</v>
      </c>
      <c r="T281" s="123">
        <f t="shared" si="87"/>
        <v>39.391983591149945</v>
      </c>
      <c r="U281" s="123">
        <f t="shared" si="88"/>
        <v>39.681983591149951</v>
      </c>
      <c r="V281" s="123">
        <f t="shared" si="89"/>
        <v>39.681983591149951</v>
      </c>
      <c r="W281" s="123">
        <f t="shared" si="90"/>
        <v>40.161983591149948</v>
      </c>
      <c r="X281" s="123">
        <f t="shared" si="91"/>
        <v>40.161983591149948</v>
      </c>
      <c r="Y281" s="123">
        <f t="shared" si="92"/>
        <v>40.004483591149942</v>
      </c>
      <c r="Z281" s="123">
        <f t="shared" si="93"/>
        <v>40.444483591149947</v>
      </c>
    </row>
    <row r="282" spans="1:26" x14ac:dyDescent="0.3">
      <c r="A282" s="151">
        <v>51136</v>
      </c>
      <c r="B282" s="147">
        <f t="shared" ref="B282:B293" si="95">B270*(1+$E$23)</f>
        <v>53.914007211555813</v>
      </c>
      <c r="M282" s="122">
        <v>51227</v>
      </c>
      <c r="N282" s="122">
        <v>51257</v>
      </c>
      <c r="O282" s="123">
        <f t="shared" si="83"/>
        <v>37.607313158911346</v>
      </c>
      <c r="P282" s="123">
        <f t="shared" si="82"/>
        <v>37.932313158911342</v>
      </c>
      <c r="Q282" s="123">
        <f t="shared" si="84"/>
        <v>37.932313158911342</v>
      </c>
      <c r="R282" s="123">
        <f t="shared" si="85"/>
        <v>37.797313158911344</v>
      </c>
      <c r="S282" s="123">
        <f t="shared" si="86"/>
        <v>37.902313158911348</v>
      </c>
      <c r="T282" s="123">
        <f t="shared" si="87"/>
        <v>37.149813158911343</v>
      </c>
      <c r="U282" s="123">
        <f t="shared" si="88"/>
        <v>37.439813158911349</v>
      </c>
      <c r="V282" s="123">
        <f t="shared" si="89"/>
        <v>37.439813158911349</v>
      </c>
      <c r="W282" s="123">
        <f t="shared" si="90"/>
        <v>37.919813158911346</v>
      </c>
      <c r="X282" s="123">
        <f t="shared" si="91"/>
        <v>37.919813158911346</v>
      </c>
      <c r="Y282" s="123">
        <f t="shared" si="92"/>
        <v>37.76231315891134</v>
      </c>
      <c r="Z282" s="123">
        <f t="shared" si="93"/>
        <v>38.202313158911345</v>
      </c>
    </row>
    <row r="283" spans="1:26" x14ac:dyDescent="0.3">
      <c r="A283" s="151">
        <v>51167</v>
      </c>
      <c r="B283" s="147">
        <f t="shared" si="95"/>
        <v>49.123915833591496</v>
      </c>
      <c r="M283" s="122">
        <v>51257</v>
      </c>
      <c r="N283" s="122">
        <v>51288</v>
      </c>
      <c r="O283" s="123">
        <f t="shared" si="83"/>
        <v>29.657799808247148</v>
      </c>
      <c r="P283" s="123">
        <f t="shared" si="82"/>
        <v>29.982799808247147</v>
      </c>
      <c r="Q283" s="123">
        <f t="shared" si="84"/>
        <v>29.982799808247147</v>
      </c>
      <c r="R283" s="123">
        <f t="shared" si="85"/>
        <v>29.847799808247146</v>
      </c>
      <c r="S283" s="123">
        <f t="shared" si="86"/>
        <v>29.952799808247146</v>
      </c>
      <c r="T283" s="123">
        <f t="shared" si="87"/>
        <v>29.200299808247149</v>
      </c>
      <c r="U283" s="123">
        <f t="shared" si="88"/>
        <v>29.490299808247148</v>
      </c>
      <c r="V283" s="123">
        <f t="shared" si="89"/>
        <v>29.490299808247148</v>
      </c>
      <c r="W283" s="123">
        <f t="shared" si="90"/>
        <v>29.970299808247148</v>
      </c>
      <c r="X283" s="123">
        <f t="shared" si="91"/>
        <v>29.970299808247148</v>
      </c>
      <c r="Y283" s="123">
        <f t="shared" si="92"/>
        <v>29.812799808247146</v>
      </c>
      <c r="Z283" s="123">
        <f t="shared" si="93"/>
        <v>30.252799808247147</v>
      </c>
    </row>
    <row r="284" spans="1:26" x14ac:dyDescent="0.3">
      <c r="A284" s="151">
        <v>51196</v>
      </c>
      <c r="B284" s="147">
        <f t="shared" si="95"/>
        <v>39.849483591149948</v>
      </c>
      <c r="M284" s="122">
        <v>51288</v>
      </c>
      <c r="N284" s="122">
        <v>51318</v>
      </c>
      <c r="O284" s="123">
        <f t="shared" si="83"/>
        <v>30.982718700024517</v>
      </c>
      <c r="P284" s="123">
        <f t="shared" si="82"/>
        <v>31.307718700024516</v>
      </c>
      <c r="Q284" s="123">
        <f t="shared" si="84"/>
        <v>31.307718700024516</v>
      </c>
      <c r="R284" s="123">
        <f t="shared" si="85"/>
        <v>31.172718700024515</v>
      </c>
      <c r="S284" s="123">
        <f t="shared" si="86"/>
        <v>31.277718700024515</v>
      </c>
      <c r="T284" s="123">
        <f t="shared" si="87"/>
        <v>30.525218700024517</v>
      </c>
      <c r="U284" s="123">
        <f t="shared" si="88"/>
        <v>30.815218700024516</v>
      </c>
      <c r="V284" s="123">
        <f t="shared" si="89"/>
        <v>30.815218700024516</v>
      </c>
      <c r="W284" s="123">
        <f t="shared" si="90"/>
        <v>31.295218700024517</v>
      </c>
      <c r="X284" s="123">
        <f t="shared" si="91"/>
        <v>31.295218700024517</v>
      </c>
      <c r="Y284" s="123">
        <f t="shared" si="92"/>
        <v>31.137718700024514</v>
      </c>
      <c r="Z284" s="123">
        <f t="shared" si="93"/>
        <v>31.577718700024516</v>
      </c>
    </row>
    <row r="285" spans="1:26" x14ac:dyDescent="0.3">
      <c r="A285" s="151">
        <v>51227</v>
      </c>
      <c r="B285" s="147">
        <f t="shared" si="95"/>
        <v>37.607313158911346</v>
      </c>
      <c r="M285" s="122">
        <v>51318</v>
      </c>
      <c r="N285" s="122">
        <v>51349</v>
      </c>
      <c r="O285" s="123">
        <f t="shared" si="83"/>
        <v>34.345974348382455</v>
      </c>
      <c r="P285" s="123">
        <f t="shared" si="82"/>
        <v>34.670974348382451</v>
      </c>
      <c r="Q285" s="123">
        <f t="shared" si="84"/>
        <v>34.670974348382451</v>
      </c>
      <c r="R285" s="123">
        <f t="shared" si="85"/>
        <v>34.535974348382453</v>
      </c>
      <c r="S285" s="123">
        <f t="shared" si="86"/>
        <v>34.640974348382457</v>
      </c>
      <c r="T285" s="123">
        <f t="shared" si="87"/>
        <v>33.888474348382452</v>
      </c>
      <c r="U285" s="123">
        <f t="shared" si="88"/>
        <v>34.178474348382458</v>
      </c>
      <c r="V285" s="123">
        <f t="shared" si="89"/>
        <v>34.178474348382458</v>
      </c>
      <c r="W285" s="123">
        <f t="shared" si="90"/>
        <v>34.658474348382455</v>
      </c>
      <c r="X285" s="123">
        <f t="shared" si="91"/>
        <v>34.658474348382455</v>
      </c>
      <c r="Y285" s="123">
        <f t="shared" si="92"/>
        <v>34.500974348382449</v>
      </c>
      <c r="Z285" s="123">
        <f t="shared" si="93"/>
        <v>34.940974348382454</v>
      </c>
    </row>
    <row r="286" spans="1:26" x14ac:dyDescent="0.3">
      <c r="A286" s="151">
        <v>51257</v>
      </c>
      <c r="B286" s="147">
        <f t="shared" si="95"/>
        <v>29.657799808247148</v>
      </c>
      <c r="M286" s="122">
        <v>51349</v>
      </c>
      <c r="N286" s="122">
        <v>51380</v>
      </c>
      <c r="O286" s="123">
        <f t="shared" si="83"/>
        <v>33.632556483579243</v>
      </c>
      <c r="P286" s="123">
        <f t="shared" si="82"/>
        <v>33.957556483579239</v>
      </c>
      <c r="Q286" s="123">
        <f t="shared" si="84"/>
        <v>33.957556483579239</v>
      </c>
      <c r="R286" s="123">
        <f t="shared" si="85"/>
        <v>33.822556483579241</v>
      </c>
      <c r="S286" s="123">
        <f t="shared" si="86"/>
        <v>33.927556483579245</v>
      </c>
      <c r="T286" s="123">
        <f t="shared" si="87"/>
        <v>33.17505648357924</v>
      </c>
      <c r="U286" s="123">
        <f t="shared" si="88"/>
        <v>33.465056483579247</v>
      </c>
      <c r="V286" s="123">
        <f t="shared" si="89"/>
        <v>33.465056483579247</v>
      </c>
      <c r="W286" s="123">
        <f t="shared" si="90"/>
        <v>33.945056483579243</v>
      </c>
      <c r="X286" s="123">
        <f t="shared" si="91"/>
        <v>33.945056483579243</v>
      </c>
      <c r="Y286" s="123">
        <f t="shared" si="92"/>
        <v>33.787556483579237</v>
      </c>
      <c r="Z286" s="123">
        <f t="shared" si="93"/>
        <v>34.227556483579242</v>
      </c>
    </row>
    <row r="287" spans="1:26" x14ac:dyDescent="0.3">
      <c r="A287" s="151">
        <v>51288</v>
      </c>
      <c r="B287" s="147">
        <f t="shared" si="95"/>
        <v>30.982718700024517</v>
      </c>
      <c r="M287" s="122">
        <v>51380</v>
      </c>
      <c r="N287" s="122">
        <v>51410</v>
      </c>
      <c r="O287" s="123">
        <f t="shared" si="83"/>
        <v>29.555882970418129</v>
      </c>
      <c r="P287" s="123">
        <f t="shared" si="82"/>
        <v>29.880882970418128</v>
      </c>
      <c r="Q287" s="123">
        <f t="shared" si="84"/>
        <v>29.880882970418128</v>
      </c>
      <c r="R287" s="123">
        <f t="shared" si="85"/>
        <v>29.745882970418126</v>
      </c>
      <c r="S287" s="123">
        <f t="shared" si="86"/>
        <v>29.850882970418127</v>
      </c>
      <c r="T287" s="123">
        <f t="shared" si="87"/>
        <v>29.098382970418129</v>
      </c>
      <c r="U287" s="123">
        <f t="shared" si="88"/>
        <v>29.388382970418128</v>
      </c>
      <c r="V287" s="123">
        <f t="shared" si="89"/>
        <v>29.388382970418128</v>
      </c>
      <c r="W287" s="123">
        <f t="shared" si="90"/>
        <v>29.868382970418129</v>
      </c>
      <c r="X287" s="123">
        <f t="shared" si="91"/>
        <v>29.868382970418129</v>
      </c>
      <c r="Y287" s="123">
        <f t="shared" si="92"/>
        <v>29.710882970418126</v>
      </c>
      <c r="Z287" s="123">
        <f t="shared" si="93"/>
        <v>30.150882970418127</v>
      </c>
    </row>
    <row r="288" spans="1:26" x14ac:dyDescent="0.3">
      <c r="A288" s="151">
        <v>51318</v>
      </c>
      <c r="B288" s="147">
        <f t="shared" si="95"/>
        <v>34.345974348382455</v>
      </c>
      <c r="M288" s="122">
        <v>51410</v>
      </c>
      <c r="N288" s="122">
        <v>51441</v>
      </c>
      <c r="O288" s="123">
        <f t="shared" si="83"/>
        <v>32.81722178094703</v>
      </c>
      <c r="P288" s="123">
        <f t="shared" si="82"/>
        <v>33.142221780947025</v>
      </c>
      <c r="Q288" s="123">
        <f t="shared" si="84"/>
        <v>33.142221780947025</v>
      </c>
      <c r="R288" s="123">
        <f t="shared" si="85"/>
        <v>33.007221780947027</v>
      </c>
      <c r="S288" s="123">
        <f t="shared" si="86"/>
        <v>33.112221780947031</v>
      </c>
      <c r="T288" s="123">
        <f t="shared" si="87"/>
        <v>32.359721780947027</v>
      </c>
      <c r="U288" s="123">
        <f t="shared" si="88"/>
        <v>32.649721780947033</v>
      </c>
      <c r="V288" s="123">
        <f t="shared" si="89"/>
        <v>32.649721780947033</v>
      </c>
      <c r="W288" s="123">
        <f t="shared" si="90"/>
        <v>33.12972178094703</v>
      </c>
      <c r="X288" s="123">
        <f t="shared" si="91"/>
        <v>33.12972178094703</v>
      </c>
      <c r="Y288" s="123">
        <f t="shared" si="92"/>
        <v>32.972221780947024</v>
      </c>
      <c r="Z288" s="123">
        <f t="shared" si="93"/>
        <v>33.412221780947029</v>
      </c>
    </row>
    <row r="289" spans="1:26" x14ac:dyDescent="0.3">
      <c r="A289" s="151">
        <v>51349</v>
      </c>
      <c r="B289" s="147">
        <f t="shared" si="95"/>
        <v>33.632556483579243</v>
      </c>
      <c r="M289" s="122">
        <v>51441</v>
      </c>
      <c r="N289" s="122">
        <v>51471</v>
      </c>
      <c r="O289" s="123">
        <f t="shared" si="83"/>
        <v>34.549808024040502</v>
      </c>
      <c r="P289" s="123">
        <f t="shared" si="82"/>
        <v>34.874808024040497</v>
      </c>
      <c r="Q289" s="123">
        <f t="shared" si="84"/>
        <v>34.874808024040497</v>
      </c>
      <c r="R289" s="123">
        <f t="shared" si="85"/>
        <v>34.739808024040499</v>
      </c>
      <c r="S289" s="123">
        <f t="shared" si="86"/>
        <v>34.844808024040503</v>
      </c>
      <c r="T289" s="123">
        <f t="shared" si="87"/>
        <v>34.092308024040499</v>
      </c>
      <c r="U289" s="123">
        <f t="shared" si="88"/>
        <v>34.382308024040505</v>
      </c>
      <c r="V289" s="123">
        <f t="shared" si="89"/>
        <v>34.382308024040505</v>
      </c>
      <c r="W289" s="123">
        <f t="shared" si="90"/>
        <v>34.862308024040502</v>
      </c>
      <c r="X289" s="123">
        <f t="shared" si="91"/>
        <v>34.862308024040502</v>
      </c>
      <c r="Y289" s="123">
        <f t="shared" si="92"/>
        <v>34.704808024040496</v>
      </c>
      <c r="Z289" s="123">
        <f t="shared" si="93"/>
        <v>35.144808024040501</v>
      </c>
    </row>
    <row r="290" spans="1:26" x14ac:dyDescent="0.3">
      <c r="A290" s="151">
        <v>51380</v>
      </c>
      <c r="B290" s="147">
        <f t="shared" si="95"/>
        <v>29.555882970418129</v>
      </c>
      <c r="M290" s="122">
        <v>51471</v>
      </c>
      <c r="N290" s="122">
        <v>51502</v>
      </c>
      <c r="O290" s="123">
        <f t="shared" si="83"/>
        <v>36.07856059147592</v>
      </c>
      <c r="P290" s="123">
        <f t="shared" si="82"/>
        <v>36.403560591475916</v>
      </c>
      <c r="Q290" s="123">
        <f t="shared" si="84"/>
        <v>36.403560591475916</v>
      </c>
      <c r="R290" s="123">
        <f t="shared" si="85"/>
        <v>36.268560591475918</v>
      </c>
      <c r="S290" s="123">
        <f t="shared" si="86"/>
        <v>36.373560591475922</v>
      </c>
      <c r="T290" s="123">
        <f t="shared" si="87"/>
        <v>35.621060591475917</v>
      </c>
      <c r="U290" s="123">
        <f t="shared" si="88"/>
        <v>35.911060591475923</v>
      </c>
      <c r="V290" s="123">
        <f t="shared" si="89"/>
        <v>35.911060591475923</v>
      </c>
      <c r="W290" s="123">
        <f t="shared" si="90"/>
        <v>36.39106059147592</v>
      </c>
      <c r="X290" s="123">
        <f t="shared" si="91"/>
        <v>36.39106059147592</v>
      </c>
      <c r="Y290" s="123">
        <f t="shared" si="92"/>
        <v>36.233560591475914</v>
      </c>
      <c r="Z290" s="123">
        <f t="shared" si="93"/>
        <v>36.673560591475919</v>
      </c>
    </row>
    <row r="291" spans="1:26" x14ac:dyDescent="0.3">
      <c r="A291" s="151">
        <v>51410</v>
      </c>
      <c r="B291" s="147">
        <f t="shared" si="95"/>
        <v>32.81722178094703</v>
      </c>
      <c r="M291" s="122"/>
      <c r="N291" s="122"/>
      <c r="O291" s="123"/>
      <c r="P291" s="123"/>
      <c r="Q291" s="123"/>
      <c r="R291" s="123"/>
      <c r="S291" s="123"/>
      <c r="T291" s="123"/>
      <c r="U291" s="123"/>
      <c r="V291" s="123"/>
      <c r="W291" s="123"/>
      <c r="X291" s="123"/>
    </row>
    <row r="292" spans="1:26" x14ac:dyDescent="0.3">
      <c r="A292" s="151">
        <v>51441</v>
      </c>
      <c r="B292" s="147">
        <f t="shared" si="95"/>
        <v>34.549808024040502</v>
      </c>
      <c r="M292" s="122"/>
      <c r="N292" s="122"/>
      <c r="O292" s="123"/>
      <c r="P292" s="123"/>
      <c r="Q292" s="123"/>
      <c r="R292" s="123"/>
      <c r="S292" s="123"/>
      <c r="T292" s="123"/>
      <c r="U292" s="123"/>
      <c r="V292" s="123"/>
      <c r="W292" s="123"/>
      <c r="X292" s="123"/>
    </row>
    <row r="293" spans="1:26" x14ac:dyDescent="0.3">
      <c r="A293" s="151">
        <v>51471</v>
      </c>
      <c r="B293" s="147">
        <f t="shared" si="95"/>
        <v>36.07856059147592</v>
      </c>
      <c r="M293" s="122"/>
      <c r="N293" s="122"/>
      <c r="O293" s="123"/>
      <c r="P293" s="123"/>
      <c r="Q293" s="123"/>
      <c r="R293" s="123"/>
      <c r="S293" s="123"/>
      <c r="T293" s="123"/>
      <c r="U293" s="123"/>
      <c r="V293" s="123"/>
      <c r="W293" s="123"/>
      <c r="X293" s="123"/>
    </row>
    <row r="294" spans="1:26" x14ac:dyDescent="0.3">
      <c r="M294" s="122"/>
      <c r="N294" s="122"/>
      <c r="O294" s="123"/>
      <c r="P294" s="123"/>
      <c r="Q294" s="123"/>
      <c r="R294" s="123"/>
      <c r="S294" s="123"/>
      <c r="T294" s="123"/>
      <c r="U294" s="123"/>
      <c r="V294" s="123"/>
      <c r="W294" s="123"/>
      <c r="X294" s="123"/>
    </row>
    <row r="295" spans="1:26" x14ac:dyDescent="0.3">
      <c r="M295" s="122"/>
      <c r="N295" s="122"/>
      <c r="O295" s="123"/>
      <c r="P295" s="123"/>
      <c r="Q295" s="123"/>
      <c r="R295" s="123"/>
      <c r="S295" s="123"/>
      <c r="T295" s="123"/>
      <c r="U295" s="123"/>
      <c r="V295" s="123"/>
      <c r="W295" s="123"/>
      <c r="X295" s="123"/>
    </row>
    <row r="296" spans="1:26" x14ac:dyDescent="0.3">
      <c r="M296" s="122"/>
      <c r="N296" s="122"/>
      <c r="O296" s="123"/>
      <c r="P296" s="123"/>
      <c r="Q296" s="123"/>
      <c r="R296" s="123"/>
      <c r="S296" s="123"/>
      <c r="T296" s="123"/>
      <c r="U296" s="123"/>
      <c r="V296" s="123"/>
      <c r="W296" s="123"/>
      <c r="X296" s="123"/>
    </row>
    <row r="297" spans="1:26" x14ac:dyDescent="0.3">
      <c r="M297" s="122"/>
      <c r="N297" s="122"/>
      <c r="O297" s="123"/>
      <c r="P297" s="123"/>
      <c r="Q297" s="123"/>
      <c r="R297" s="123"/>
      <c r="S297" s="123"/>
      <c r="T297" s="123"/>
      <c r="U297" s="123"/>
      <c r="V297" s="123"/>
      <c r="W297" s="123"/>
      <c r="X297" s="123"/>
    </row>
    <row r="298" spans="1:26" x14ac:dyDescent="0.3">
      <c r="M298" s="122"/>
      <c r="N298" s="122"/>
      <c r="O298" s="123"/>
      <c r="P298" s="123"/>
      <c r="Q298" s="123"/>
      <c r="R298" s="123"/>
      <c r="S298" s="123"/>
      <c r="T298" s="123"/>
      <c r="U298" s="123"/>
      <c r="V298" s="123"/>
      <c r="W298" s="123"/>
      <c r="X298" s="123"/>
    </row>
    <row r="299" spans="1:26" x14ac:dyDescent="0.3">
      <c r="M299" s="122"/>
      <c r="N299" s="122"/>
      <c r="O299" s="123"/>
      <c r="P299" s="123"/>
      <c r="Q299" s="123"/>
      <c r="R299" s="123"/>
      <c r="S299" s="123"/>
      <c r="T299" s="123"/>
      <c r="U299" s="123"/>
      <c r="V299" s="123"/>
      <c r="W299" s="123"/>
      <c r="X299" s="123"/>
    </row>
    <row r="300" spans="1:26" x14ac:dyDescent="0.3">
      <c r="M300" s="122"/>
      <c r="N300" s="122"/>
      <c r="O300" s="123"/>
      <c r="P300" s="123"/>
      <c r="Q300" s="123"/>
      <c r="R300" s="123"/>
      <c r="S300" s="123"/>
      <c r="T300" s="123"/>
      <c r="U300" s="123"/>
      <c r="V300" s="123"/>
      <c r="W300" s="123"/>
      <c r="X300" s="123"/>
    </row>
    <row r="301" spans="1:26" x14ac:dyDescent="0.3">
      <c r="M301" s="122"/>
      <c r="N301" s="122"/>
      <c r="O301" s="123"/>
      <c r="P301" s="123"/>
      <c r="Q301" s="123"/>
      <c r="R301" s="123"/>
      <c r="S301" s="123"/>
      <c r="T301" s="123"/>
      <c r="U301" s="123"/>
      <c r="V301" s="123"/>
      <c r="W301" s="123"/>
      <c r="X301" s="123"/>
    </row>
    <row r="302" spans="1:26" x14ac:dyDescent="0.3">
      <c r="M302" s="122"/>
      <c r="N302" s="122"/>
      <c r="O302" s="123"/>
      <c r="P302" s="123"/>
      <c r="Q302" s="123"/>
      <c r="R302" s="123"/>
      <c r="S302" s="123"/>
      <c r="T302" s="123"/>
      <c r="U302" s="123"/>
      <c r="V302" s="123"/>
      <c r="W302" s="123"/>
      <c r="X302" s="123"/>
    </row>
    <row r="303" spans="1:26" x14ac:dyDescent="0.3">
      <c r="M303" s="122"/>
      <c r="N303" s="122"/>
      <c r="O303" s="123"/>
      <c r="P303" s="123"/>
      <c r="Q303" s="123"/>
      <c r="R303" s="123"/>
      <c r="S303" s="123"/>
      <c r="T303" s="123"/>
      <c r="U303" s="123"/>
      <c r="V303" s="123"/>
      <c r="W303" s="123"/>
      <c r="X303" s="123"/>
    </row>
    <row r="304" spans="1:26" x14ac:dyDescent="0.3">
      <c r="M304" s="122"/>
      <c r="N304" s="122"/>
      <c r="O304" s="123"/>
      <c r="P304" s="123"/>
      <c r="Q304" s="123"/>
      <c r="R304" s="123"/>
      <c r="S304" s="123"/>
      <c r="T304" s="123"/>
      <c r="U304" s="123"/>
      <c r="V304" s="123"/>
      <c r="W304" s="123"/>
      <c r="X304" s="123"/>
    </row>
    <row r="305" spans="13:24" x14ac:dyDescent="0.3">
      <c r="M305" s="122"/>
      <c r="N305" s="122"/>
      <c r="O305" s="123"/>
      <c r="P305" s="123"/>
      <c r="Q305" s="123"/>
      <c r="R305" s="123"/>
      <c r="S305" s="123"/>
      <c r="T305" s="123"/>
      <c r="U305" s="123"/>
      <c r="V305" s="123"/>
      <c r="W305" s="123"/>
      <c r="X305" s="123"/>
    </row>
    <row r="306" spans="13:24" x14ac:dyDescent="0.3">
      <c r="M306" s="122"/>
      <c r="N306" s="122"/>
      <c r="O306" s="123"/>
      <c r="P306" s="123"/>
      <c r="Q306" s="123"/>
      <c r="R306" s="123"/>
      <c r="S306" s="123"/>
      <c r="T306" s="123"/>
      <c r="U306" s="123"/>
      <c r="V306" s="123"/>
      <c r="W306" s="123"/>
      <c r="X306" s="123"/>
    </row>
    <row r="307" spans="13:24" x14ac:dyDescent="0.3">
      <c r="M307" s="122"/>
      <c r="N307" s="122"/>
      <c r="O307" s="123"/>
      <c r="P307" s="123"/>
      <c r="Q307" s="123"/>
      <c r="R307" s="123"/>
      <c r="S307" s="123"/>
      <c r="T307" s="123"/>
      <c r="U307" s="123"/>
      <c r="V307" s="123"/>
      <c r="W307" s="123"/>
      <c r="X307" s="123"/>
    </row>
    <row r="308" spans="13:24" x14ac:dyDescent="0.3">
      <c r="M308" s="122"/>
      <c r="N308" s="122"/>
      <c r="O308" s="123"/>
      <c r="P308" s="123"/>
      <c r="Q308" s="123"/>
      <c r="R308" s="123"/>
      <c r="S308" s="123"/>
      <c r="T308" s="123"/>
      <c r="U308" s="123"/>
      <c r="V308" s="123"/>
      <c r="W308" s="123"/>
      <c r="X308" s="123"/>
    </row>
    <row r="309" spans="13:24" x14ac:dyDescent="0.3">
      <c r="M309" s="122"/>
      <c r="N309" s="122"/>
      <c r="O309" s="123"/>
      <c r="P309" s="123"/>
      <c r="Q309" s="123"/>
      <c r="R309" s="123"/>
      <c r="S309" s="123"/>
      <c r="T309" s="123"/>
      <c r="U309" s="123"/>
      <c r="V309" s="123"/>
      <c r="W309" s="123"/>
      <c r="X309" s="123"/>
    </row>
    <row r="310" spans="13:24" x14ac:dyDescent="0.3">
      <c r="M310" s="122"/>
      <c r="N310" s="122"/>
      <c r="O310" s="123"/>
      <c r="P310" s="123"/>
      <c r="Q310" s="123"/>
      <c r="R310" s="123"/>
      <c r="S310" s="123"/>
      <c r="T310" s="123"/>
      <c r="U310" s="123"/>
      <c r="V310" s="123"/>
      <c r="W310" s="123"/>
      <c r="X310" s="123"/>
    </row>
    <row r="311" spans="13:24" x14ac:dyDescent="0.3">
      <c r="M311" s="122"/>
      <c r="N311" s="122"/>
      <c r="O311" s="123"/>
      <c r="P311" s="123"/>
      <c r="Q311" s="123"/>
      <c r="R311" s="123"/>
      <c r="S311" s="123"/>
      <c r="T311" s="123"/>
      <c r="U311" s="123"/>
      <c r="V311" s="123"/>
      <c r="W311" s="123"/>
      <c r="X311" s="123"/>
    </row>
    <row r="312" spans="13:24" x14ac:dyDescent="0.3">
      <c r="M312" s="122"/>
      <c r="N312" s="122"/>
      <c r="O312" s="123"/>
      <c r="P312" s="123"/>
      <c r="Q312" s="123"/>
      <c r="R312" s="123"/>
      <c r="S312" s="123"/>
      <c r="T312" s="123"/>
      <c r="U312" s="123"/>
      <c r="V312" s="123"/>
      <c r="W312" s="123"/>
      <c r="X312" s="123"/>
    </row>
    <row r="313" spans="13:24" x14ac:dyDescent="0.3">
      <c r="M313" s="122"/>
      <c r="N313" s="122"/>
      <c r="O313" s="123"/>
      <c r="P313" s="123"/>
      <c r="Q313" s="123"/>
      <c r="R313" s="123"/>
      <c r="S313" s="123"/>
      <c r="T313" s="123"/>
      <c r="U313" s="123"/>
      <c r="V313" s="123"/>
      <c r="W313" s="123"/>
      <c r="X313" s="123"/>
    </row>
    <row r="314" spans="13:24" x14ac:dyDescent="0.3">
      <c r="M314" s="122"/>
      <c r="N314" s="122"/>
      <c r="O314" s="123"/>
      <c r="P314" s="123"/>
      <c r="Q314" s="123"/>
      <c r="R314" s="123"/>
      <c r="S314" s="123"/>
      <c r="T314" s="123"/>
      <c r="U314" s="123"/>
      <c r="V314" s="123"/>
      <c r="W314" s="123"/>
      <c r="X314" s="123"/>
    </row>
    <row r="315" spans="13:24" x14ac:dyDescent="0.3">
      <c r="M315" s="122"/>
      <c r="N315" s="122"/>
      <c r="O315" s="123"/>
      <c r="P315" s="123"/>
      <c r="Q315" s="123"/>
      <c r="R315" s="123"/>
      <c r="S315" s="123"/>
      <c r="T315" s="123"/>
      <c r="U315" s="123"/>
      <c r="V315" s="123"/>
      <c r="W315" s="123"/>
      <c r="X315" s="123"/>
    </row>
    <row r="316" spans="13:24" x14ac:dyDescent="0.3">
      <c r="M316" s="122"/>
      <c r="N316" s="122"/>
      <c r="O316" s="123"/>
      <c r="P316" s="123"/>
      <c r="Q316" s="123"/>
      <c r="R316" s="123"/>
      <c r="S316" s="123"/>
      <c r="T316" s="123"/>
      <c r="U316" s="123"/>
      <c r="V316" s="123"/>
      <c r="W316" s="123"/>
      <c r="X316" s="123"/>
    </row>
    <row r="317" spans="13:24" x14ac:dyDescent="0.3">
      <c r="M317" s="122"/>
      <c r="N317" s="122"/>
      <c r="O317" s="123"/>
      <c r="P317" s="123"/>
      <c r="Q317" s="123"/>
      <c r="R317" s="123"/>
      <c r="S317" s="123"/>
      <c r="T317" s="123"/>
      <c r="U317" s="123"/>
      <c r="V317" s="123"/>
      <c r="W317" s="123"/>
      <c r="X317" s="123"/>
    </row>
    <row r="318" spans="13:24" x14ac:dyDescent="0.3">
      <c r="M318" s="122"/>
      <c r="N318" s="122"/>
      <c r="O318" s="123"/>
      <c r="P318" s="123"/>
      <c r="Q318" s="123"/>
      <c r="R318" s="123"/>
      <c r="S318" s="123"/>
      <c r="T318" s="123"/>
      <c r="U318" s="123"/>
      <c r="V318" s="123"/>
      <c r="W318" s="123"/>
      <c r="X318" s="123"/>
    </row>
    <row r="319" spans="13:24" x14ac:dyDescent="0.3">
      <c r="M319" s="122"/>
      <c r="N319" s="122"/>
      <c r="O319" s="123"/>
      <c r="P319" s="123"/>
      <c r="Q319" s="123"/>
      <c r="R319" s="123"/>
      <c r="S319" s="123"/>
      <c r="T319" s="123"/>
      <c r="U319" s="123"/>
      <c r="V319" s="123"/>
      <c r="W319" s="123"/>
      <c r="X319" s="123"/>
    </row>
    <row r="320" spans="13:24" x14ac:dyDescent="0.3">
      <c r="M320" s="122"/>
      <c r="N320" s="122"/>
      <c r="O320" s="123"/>
      <c r="P320" s="123"/>
      <c r="Q320" s="123"/>
      <c r="R320" s="123"/>
      <c r="S320" s="123"/>
      <c r="T320" s="123"/>
      <c r="U320" s="123"/>
      <c r="V320" s="123"/>
      <c r="W320" s="123"/>
      <c r="X320" s="123"/>
    </row>
    <row r="321" spans="13:24" x14ac:dyDescent="0.3">
      <c r="M321" s="122"/>
      <c r="N321" s="122"/>
      <c r="O321" s="123"/>
      <c r="P321" s="123"/>
      <c r="Q321" s="123"/>
      <c r="R321" s="123"/>
      <c r="S321" s="123"/>
      <c r="T321" s="123"/>
      <c r="U321" s="123"/>
      <c r="V321" s="123"/>
      <c r="W321" s="123"/>
      <c r="X321" s="123"/>
    </row>
    <row r="322" spans="13:24" x14ac:dyDescent="0.3">
      <c r="M322" s="122"/>
      <c r="N322" s="122"/>
      <c r="O322" s="123"/>
      <c r="P322" s="123"/>
      <c r="Q322" s="123"/>
      <c r="R322" s="123"/>
      <c r="S322" s="123"/>
      <c r="T322" s="123"/>
      <c r="U322" s="123"/>
      <c r="V322" s="123"/>
      <c r="W322" s="123"/>
      <c r="X322" s="123"/>
    </row>
    <row r="323" spans="13:24" x14ac:dyDescent="0.3">
      <c r="M323" s="122"/>
      <c r="N323" s="122"/>
      <c r="O323" s="123"/>
      <c r="P323" s="123"/>
      <c r="Q323" s="123"/>
      <c r="R323" s="123"/>
      <c r="S323" s="123"/>
      <c r="T323" s="123"/>
      <c r="U323" s="123"/>
      <c r="V323" s="123"/>
      <c r="W323" s="123"/>
      <c r="X323" s="123"/>
    </row>
    <row r="324" spans="13:24" x14ac:dyDescent="0.3">
      <c r="M324" s="122"/>
      <c r="N324" s="122"/>
      <c r="O324" s="123"/>
      <c r="P324" s="123"/>
      <c r="Q324" s="123"/>
      <c r="R324" s="123"/>
      <c r="S324" s="123"/>
      <c r="T324" s="123"/>
      <c r="U324" s="123"/>
      <c r="V324" s="123"/>
      <c r="W324" s="123"/>
      <c r="X324" s="123"/>
    </row>
    <row r="325" spans="13:24" x14ac:dyDescent="0.3">
      <c r="M325" s="122"/>
      <c r="N325" s="122"/>
      <c r="O325" s="123"/>
      <c r="P325" s="123"/>
      <c r="Q325" s="123"/>
      <c r="R325" s="123"/>
      <c r="S325" s="123"/>
      <c r="T325" s="123"/>
      <c r="U325" s="123"/>
      <c r="V325" s="123"/>
      <c r="W325" s="123"/>
      <c r="X325" s="123"/>
    </row>
    <row r="326" spans="13:24" x14ac:dyDescent="0.3">
      <c r="M326" s="122"/>
      <c r="N326" s="122"/>
      <c r="O326" s="123"/>
      <c r="P326" s="123"/>
      <c r="Q326" s="123"/>
      <c r="R326" s="123"/>
      <c r="S326" s="123"/>
      <c r="T326" s="123"/>
      <c r="U326" s="123"/>
      <c r="V326" s="123"/>
      <c r="W326" s="123"/>
      <c r="X326" s="123"/>
    </row>
    <row r="327" spans="13:24" x14ac:dyDescent="0.3">
      <c r="M327" s="122"/>
      <c r="N327" s="122"/>
      <c r="O327" s="123"/>
      <c r="P327" s="123"/>
      <c r="Q327" s="123"/>
      <c r="R327" s="123"/>
      <c r="S327" s="123"/>
      <c r="T327" s="123"/>
      <c r="U327" s="123"/>
      <c r="V327" s="123"/>
      <c r="W327" s="123"/>
      <c r="X327" s="123"/>
    </row>
    <row r="328" spans="13:24" x14ac:dyDescent="0.3">
      <c r="M328" s="122"/>
      <c r="N328" s="122"/>
      <c r="O328" s="123"/>
      <c r="P328" s="123"/>
      <c r="Q328" s="123"/>
      <c r="R328" s="123"/>
      <c r="S328" s="123"/>
      <c r="T328" s="123"/>
      <c r="U328" s="123"/>
      <c r="V328" s="123"/>
      <c r="W328" s="123"/>
      <c r="X328" s="123"/>
    </row>
    <row r="329" spans="13:24" x14ac:dyDescent="0.3">
      <c r="M329" s="122"/>
      <c r="N329" s="122"/>
      <c r="O329" s="123"/>
      <c r="P329" s="123"/>
      <c r="Q329" s="123"/>
      <c r="R329" s="123"/>
      <c r="S329" s="123"/>
      <c r="T329" s="123"/>
      <c r="U329" s="123"/>
      <c r="V329" s="123"/>
      <c r="W329" s="123"/>
      <c r="X329" s="123"/>
    </row>
    <row r="330" spans="13:24" x14ac:dyDescent="0.3">
      <c r="M330" s="122"/>
      <c r="N330" s="122"/>
      <c r="O330" s="123"/>
      <c r="P330" s="123"/>
      <c r="Q330" s="123"/>
      <c r="R330" s="123"/>
      <c r="S330" s="123"/>
      <c r="T330" s="123"/>
      <c r="U330" s="123"/>
      <c r="V330" s="123"/>
      <c r="W330" s="123"/>
      <c r="X330" s="123"/>
    </row>
    <row r="331" spans="13:24" x14ac:dyDescent="0.3">
      <c r="M331" s="122"/>
      <c r="N331" s="122"/>
      <c r="O331" s="123"/>
      <c r="P331" s="123"/>
      <c r="Q331" s="123"/>
      <c r="R331" s="123"/>
      <c r="S331" s="123"/>
      <c r="T331" s="123"/>
      <c r="U331" s="123"/>
      <c r="V331" s="123"/>
      <c r="W331" s="123"/>
      <c r="X331" s="123"/>
    </row>
    <row r="332" spans="13:24" x14ac:dyDescent="0.3">
      <c r="M332" s="122"/>
      <c r="N332" s="122"/>
      <c r="O332" s="123"/>
      <c r="P332" s="123"/>
      <c r="Q332" s="123"/>
      <c r="R332" s="123"/>
      <c r="S332" s="123"/>
      <c r="T332" s="123"/>
      <c r="U332" s="123"/>
      <c r="V332" s="123"/>
      <c r="W332" s="123"/>
      <c r="X332" s="123"/>
    </row>
    <row r="333" spans="13:24" x14ac:dyDescent="0.3">
      <c r="M333" s="122"/>
      <c r="N333" s="122"/>
      <c r="O333" s="123"/>
      <c r="P333" s="123"/>
      <c r="Q333" s="123"/>
      <c r="R333" s="123"/>
      <c r="S333" s="123"/>
      <c r="T333" s="123"/>
      <c r="U333" s="123"/>
      <c r="V333" s="123"/>
      <c r="W333" s="123"/>
      <c r="X333" s="123"/>
    </row>
    <row r="334" spans="13:24" x14ac:dyDescent="0.3">
      <c r="M334" s="122"/>
      <c r="N334" s="122"/>
      <c r="O334" s="123"/>
      <c r="P334" s="123"/>
      <c r="Q334" s="123"/>
      <c r="R334" s="123"/>
      <c r="S334" s="123"/>
      <c r="T334" s="123"/>
      <c r="U334" s="123"/>
      <c r="V334" s="123"/>
      <c r="W334" s="123"/>
      <c r="X334" s="123"/>
    </row>
    <row r="335" spans="13:24" x14ac:dyDescent="0.3">
      <c r="M335" s="122"/>
      <c r="N335" s="122"/>
      <c r="O335" s="123"/>
      <c r="P335" s="123"/>
      <c r="Q335" s="123"/>
      <c r="R335" s="123"/>
      <c r="S335" s="123"/>
      <c r="T335" s="123"/>
      <c r="U335" s="123"/>
      <c r="V335" s="123"/>
      <c r="W335" s="123"/>
      <c r="X335" s="123"/>
    </row>
    <row r="336" spans="13:24" x14ac:dyDescent="0.3">
      <c r="M336" s="122"/>
      <c r="N336" s="122"/>
      <c r="O336" s="123"/>
      <c r="P336" s="123"/>
      <c r="Q336" s="123"/>
      <c r="R336" s="123"/>
      <c r="S336" s="123"/>
      <c r="T336" s="123"/>
      <c r="U336" s="123"/>
      <c r="V336" s="123"/>
      <c r="W336" s="123"/>
      <c r="X336" s="123"/>
    </row>
    <row r="337" spans="13:24" x14ac:dyDescent="0.3">
      <c r="M337" s="122"/>
      <c r="N337" s="122"/>
      <c r="O337" s="123"/>
      <c r="P337" s="123"/>
      <c r="Q337" s="123"/>
      <c r="R337" s="123"/>
      <c r="S337" s="123"/>
      <c r="T337" s="123"/>
      <c r="U337" s="123"/>
      <c r="V337" s="123"/>
      <c r="W337" s="123"/>
      <c r="X337" s="123"/>
    </row>
    <row r="338" spans="13:24" x14ac:dyDescent="0.3">
      <c r="M338" s="122"/>
      <c r="N338" s="122"/>
      <c r="O338" s="123"/>
      <c r="P338" s="123"/>
      <c r="Q338" s="123"/>
      <c r="R338" s="123"/>
      <c r="S338" s="123"/>
      <c r="T338" s="123"/>
      <c r="U338" s="123"/>
      <c r="V338" s="123"/>
      <c r="W338" s="123"/>
      <c r="X338" s="123"/>
    </row>
    <row r="339" spans="13:24" x14ac:dyDescent="0.3">
      <c r="M339" s="122"/>
      <c r="N339" s="122"/>
      <c r="O339" s="123"/>
      <c r="P339" s="123"/>
      <c r="Q339" s="123"/>
      <c r="R339" s="123"/>
      <c r="S339" s="123"/>
      <c r="T339" s="123"/>
      <c r="U339" s="123"/>
      <c r="V339" s="123"/>
      <c r="W339" s="123"/>
      <c r="X339" s="123"/>
    </row>
    <row r="340" spans="13:24" x14ac:dyDescent="0.3">
      <c r="M340" s="122"/>
      <c r="N340" s="122"/>
      <c r="O340" s="123"/>
      <c r="P340" s="123"/>
      <c r="Q340" s="123"/>
      <c r="R340" s="123"/>
      <c r="S340" s="123"/>
      <c r="T340" s="123"/>
      <c r="U340" s="123"/>
      <c r="V340" s="123"/>
      <c r="W340" s="123"/>
      <c r="X340" s="123"/>
    </row>
    <row r="341" spans="13:24" x14ac:dyDescent="0.3">
      <c r="M341" s="122"/>
      <c r="N341" s="122"/>
      <c r="O341" s="123"/>
      <c r="P341" s="123"/>
      <c r="Q341" s="123"/>
      <c r="R341" s="123"/>
      <c r="S341" s="123"/>
      <c r="T341" s="123"/>
      <c r="U341" s="123"/>
      <c r="V341" s="123"/>
      <c r="W341" s="123"/>
      <c r="X341" s="123"/>
    </row>
    <row r="342" spans="13:24" x14ac:dyDescent="0.3">
      <c r="M342" s="122"/>
      <c r="N342" s="122"/>
      <c r="O342" s="123"/>
      <c r="P342" s="123"/>
      <c r="Q342" s="123"/>
      <c r="R342" s="123"/>
      <c r="S342" s="123"/>
      <c r="T342" s="123"/>
      <c r="U342" s="123"/>
      <c r="V342" s="123"/>
      <c r="W342" s="123"/>
      <c r="X342" s="123"/>
    </row>
    <row r="343" spans="13:24" x14ac:dyDescent="0.3">
      <c r="M343" s="122"/>
      <c r="N343" s="122"/>
      <c r="O343" s="123"/>
      <c r="P343" s="123"/>
      <c r="Q343" s="123"/>
      <c r="R343" s="123"/>
      <c r="S343" s="123"/>
      <c r="T343" s="123"/>
      <c r="U343" s="123"/>
      <c r="V343" s="123"/>
      <c r="W343" s="123"/>
      <c r="X343" s="123"/>
    </row>
    <row r="344" spans="13:24" x14ac:dyDescent="0.3">
      <c r="M344" s="122"/>
      <c r="N344" s="122"/>
      <c r="O344" s="123"/>
      <c r="P344" s="123"/>
      <c r="Q344" s="123"/>
      <c r="R344" s="123"/>
      <c r="S344" s="123"/>
      <c r="T344" s="123"/>
      <c r="U344" s="123"/>
      <c r="V344" s="123"/>
      <c r="W344" s="123"/>
      <c r="X344" s="123"/>
    </row>
    <row r="345" spans="13:24" x14ac:dyDescent="0.3">
      <c r="M345" s="122"/>
      <c r="N345" s="122"/>
      <c r="O345" s="123"/>
      <c r="P345" s="123"/>
      <c r="Q345" s="123"/>
      <c r="R345" s="123"/>
      <c r="S345" s="123"/>
      <c r="T345" s="123"/>
      <c r="U345" s="123"/>
      <c r="V345" s="123"/>
      <c r="W345" s="123"/>
      <c r="X345" s="123"/>
    </row>
    <row r="346" spans="13:24" x14ac:dyDescent="0.3">
      <c r="M346" s="122"/>
      <c r="N346" s="122"/>
      <c r="O346" s="123"/>
      <c r="P346" s="123"/>
      <c r="Q346" s="123"/>
      <c r="R346" s="123"/>
      <c r="S346" s="123"/>
      <c r="T346" s="123"/>
      <c r="U346" s="123"/>
      <c r="V346" s="123"/>
      <c r="W346" s="123"/>
      <c r="X346" s="123"/>
    </row>
    <row r="347" spans="13:24" x14ac:dyDescent="0.3">
      <c r="M347" s="122"/>
      <c r="N347" s="122"/>
      <c r="O347" s="123"/>
      <c r="P347" s="123"/>
      <c r="Q347" s="123"/>
      <c r="R347" s="123"/>
      <c r="S347" s="123"/>
      <c r="T347" s="123"/>
      <c r="U347" s="123"/>
      <c r="V347" s="123"/>
      <c r="W347" s="123"/>
      <c r="X347" s="123"/>
    </row>
    <row r="348" spans="13:24" x14ac:dyDescent="0.3">
      <c r="M348" s="122"/>
      <c r="N348" s="122"/>
      <c r="O348" s="123"/>
      <c r="P348" s="123"/>
      <c r="Q348" s="123"/>
      <c r="R348" s="123"/>
      <c r="S348" s="123"/>
      <c r="T348" s="123"/>
      <c r="U348" s="123"/>
      <c r="V348" s="123"/>
      <c r="W348" s="123"/>
      <c r="X348" s="123"/>
    </row>
    <row r="349" spans="13:24" x14ac:dyDescent="0.3">
      <c r="M349" s="122"/>
      <c r="N349" s="122"/>
    </row>
    <row r="350" spans="13:24" x14ac:dyDescent="0.3">
      <c r="M350" s="122"/>
      <c r="N350" s="12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4:L79"/>
  <sheetViews>
    <sheetView workbookViewId="0">
      <selection activeCell="O11" sqref="O11"/>
    </sheetView>
  </sheetViews>
  <sheetFormatPr defaultColWidth="9.109375" defaultRowHeight="14.4" x14ac:dyDescent="0.3"/>
  <cols>
    <col min="1" max="1" width="9.109375" style="36"/>
    <col min="2" max="2" width="8.33203125" style="36" bestFit="1" customWidth="1"/>
    <col min="3" max="3" width="9.44140625" style="36" bestFit="1" customWidth="1"/>
    <col min="4" max="4" width="8.109375" style="36" bestFit="1" customWidth="1"/>
    <col min="5" max="5" width="5.33203125" style="36" bestFit="1" customWidth="1"/>
    <col min="6" max="6" width="12.5546875" style="36" bestFit="1" customWidth="1"/>
    <col min="7" max="7" width="10.109375" style="36" bestFit="1" customWidth="1"/>
    <col min="8" max="8" width="10.6640625" style="36" bestFit="1" customWidth="1"/>
    <col min="9" max="9" width="13.6640625" style="36" bestFit="1" customWidth="1"/>
    <col min="10" max="10" width="6" style="36" bestFit="1" customWidth="1"/>
    <col min="11" max="12" width="12" style="36" bestFit="1" customWidth="1"/>
    <col min="13" max="16384" width="9.109375" style="36"/>
  </cols>
  <sheetData>
    <row r="4" spans="1:12" ht="15" x14ac:dyDescent="0.25">
      <c r="A4" s="109"/>
      <c r="B4" s="109"/>
      <c r="C4" s="109"/>
      <c r="D4" s="109"/>
      <c r="E4" s="109"/>
      <c r="F4" s="109"/>
      <c r="G4" s="109"/>
      <c r="H4" s="109">
        <v>24480</v>
      </c>
      <c r="I4" s="109">
        <v>28128</v>
      </c>
      <c r="J4" s="109">
        <v>52608</v>
      </c>
      <c r="K4" s="110">
        <v>0.46532846715328469</v>
      </c>
      <c r="L4" s="110">
        <v>0.53467153284671531</v>
      </c>
    </row>
    <row r="7" spans="1:12" ht="15" x14ac:dyDescent="0.25">
      <c r="A7" s="109"/>
      <c r="B7" s="109" t="s">
        <v>83</v>
      </c>
      <c r="C7" s="109" t="s">
        <v>84</v>
      </c>
      <c r="D7" s="109" t="s">
        <v>85</v>
      </c>
      <c r="E7" s="109" t="s">
        <v>86</v>
      </c>
      <c r="F7" s="109" t="s">
        <v>87</v>
      </c>
      <c r="G7" s="109" t="s">
        <v>88</v>
      </c>
      <c r="H7" s="109" t="s">
        <v>89</v>
      </c>
      <c r="I7" s="109" t="s">
        <v>90</v>
      </c>
      <c r="J7" s="109" t="s">
        <v>91</v>
      </c>
      <c r="K7" s="109" t="s">
        <v>92</v>
      </c>
      <c r="L7" s="109" t="s">
        <v>93</v>
      </c>
    </row>
    <row r="8" spans="1:12" ht="15" x14ac:dyDescent="0.25">
      <c r="A8" s="109">
        <v>42370</v>
      </c>
      <c r="B8" s="109">
        <v>5</v>
      </c>
      <c r="C8" s="109">
        <v>5</v>
      </c>
      <c r="D8" s="109">
        <v>1</v>
      </c>
      <c r="E8" s="109">
        <v>31</v>
      </c>
      <c r="F8" s="109">
        <v>11</v>
      </c>
      <c r="G8" s="109">
        <v>20</v>
      </c>
      <c r="H8" s="109">
        <v>320</v>
      </c>
      <c r="I8" s="109">
        <v>424</v>
      </c>
      <c r="J8" s="109">
        <v>744</v>
      </c>
      <c r="K8" s="109">
        <v>0.43010752688172044</v>
      </c>
      <c r="L8" s="109">
        <v>0.56989247311827962</v>
      </c>
    </row>
    <row r="9" spans="1:12" ht="15" x14ac:dyDescent="0.25">
      <c r="A9" s="109">
        <v>42401</v>
      </c>
      <c r="B9" s="109">
        <v>4</v>
      </c>
      <c r="C9" s="109">
        <v>4</v>
      </c>
      <c r="D9" s="109">
        <v>0</v>
      </c>
      <c r="E9" s="109">
        <v>29</v>
      </c>
      <c r="F9" s="109">
        <v>8</v>
      </c>
      <c r="G9" s="109">
        <v>21</v>
      </c>
      <c r="H9" s="109">
        <v>336</v>
      </c>
      <c r="I9" s="109">
        <v>360</v>
      </c>
      <c r="J9" s="109">
        <v>696</v>
      </c>
      <c r="K9" s="109">
        <v>0.48275862068965519</v>
      </c>
      <c r="L9" s="109">
        <v>0.51724137931034486</v>
      </c>
    </row>
    <row r="10" spans="1:12" ht="15" x14ac:dyDescent="0.25">
      <c r="A10" s="109">
        <v>42430</v>
      </c>
      <c r="B10" s="109">
        <v>4</v>
      </c>
      <c r="C10" s="109">
        <v>4</v>
      </c>
      <c r="D10" s="109">
        <v>0</v>
      </c>
      <c r="E10" s="109">
        <v>31</v>
      </c>
      <c r="F10" s="109">
        <v>8</v>
      </c>
      <c r="G10" s="109">
        <v>23</v>
      </c>
      <c r="H10" s="109">
        <v>368</v>
      </c>
      <c r="I10" s="109">
        <v>376</v>
      </c>
      <c r="J10" s="109">
        <v>744</v>
      </c>
      <c r="K10" s="109">
        <v>0.4946236559139785</v>
      </c>
      <c r="L10" s="109">
        <v>0.5053763440860215</v>
      </c>
    </row>
    <row r="11" spans="1:12" ht="15" x14ac:dyDescent="0.25">
      <c r="A11" s="109">
        <v>42461</v>
      </c>
      <c r="B11" s="109">
        <v>4</v>
      </c>
      <c r="C11" s="109">
        <v>5</v>
      </c>
      <c r="D11" s="109">
        <v>0</v>
      </c>
      <c r="E11" s="109">
        <v>30</v>
      </c>
      <c r="F11" s="109">
        <v>9</v>
      </c>
      <c r="G11" s="109">
        <v>21</v>
      </c>
      <c r="H11" s="109">
        <v>336</v>
      </c>
      <c r="I11" s="109">
        <v>384</v>
      </c>
      <c r="J11" s="109">
        <v>720</v>
      </c>
      <c r="K11" s="109">
        <v>0.46666666666666667</v>
      </c>
      <c r="L11" s="109">
        <v>0.53333333333333333</v>
      </c>
    </row>
    <row r="12" spans="1:12" ht="15" x14ac:dyDescent="0.25">
      <c r="A12" s="109">
        <v>42491</v>
      </c>
      <c r="B12" s="109">
        <v>5</v>
      </c>
      <c r="C12" s="109">
        <v>4</v>
      </c>
      <c r="D12" s="109">
        <v>1</v>
      </c>
      <c r="E12" s="109">
        <v>31</v>
      </c>
      <c r="F12" s="109">
        <v>10</v>
      </c>
      <c r="G12" s="109">
        <v>21</v>
      </c>
      <c r="H12" s="109">
        <v>336</v>
      </c>
      <c r="I12" s="109">
        <v>408</v>
      </c>
      <c r="J12" s="109">
        <v>744</v>
      </c>
      <c r="K12" s="109">
        <v>0.45161290322580644</v>
      </c>
      <c r="L12" s="109">
        <v>0.54838709677419351</v>
      </c>
    </row>
    <row r="13" spans="1:12" ht="15" x14ac:dyDescent="0.25">
      <c r="A13" s="109">
        <v>42522</v>
      </c>
      <c r="B13" s="109">
        <v>4</v>
      </c>
      <c r="C13" s="109">
        <v>4</v>
      </c>
      <c r="D13" s="109">
        <v>0</v>
      </c>
      <c r="E13" s="109">
        <v>30</v>
      </c>
      <c r="F13" s="109">
        <v>8</v>
      </c>
      <c r="G13" s="109">
        <v>22</v>
      </c>
      <c r="H13" s="109">
        <v>352</v>
      </c>
      <c r="I13" s="109">
        <v>368</v>
      </c>
      <c r="J13" s="109">
        <v>720</v>
      </c>
      <c r="K13" s="109">
        <v>0.48888888888888887</v>
      </c>
      <c r="L13" s="109">
        <v>0.51111111111111107</v>
      </c>
    </row>
    <row r="14" spans="1:12" ht="15" x14ac:dyDescent="0.25">
      <c r="A14" s="109">
        <v>42552</v>
      </c>
      <c r="B14" s="109">
        <v>5</v>
      </c>
      <c r="C14" s="109">
        <v>5</v>
      </c>
      <c r="D14" s="109">
        <v>1</v>
      </c>
      <c r="E14" s="109">
        <v>31</v>
      </c>
      <c r="F14" s="109">
        <v>11</v>
      </c>
      <c r="G14" s="109">
        <v>20</v>
      </c>
      <c r="H14" s="109">
        <v>320</v>
      </c>
      <c r="I14" s="109">
        <v>424</v>
      </c>
      <c r="J14" s="109">
        <v>744</v>
      </c>
      <c r="K14" s="109">
        <v>0.43010752688172044</v>
      </c>
      <c r="L14" s="109">
        <v>0.56989247311827962</v>
      </c>
    </row>
    <row r="15" spans="1:12" ht="15" x14ac:dyDescent="0.25">
      <c r="A15" s="109">
        <v>42583</v>
      </c>
      <c r="B15" s="109">
        <v>4</v>
      </c>
      <c r="C15" s="109">
        <v>4</v>
      </c>
      <c r="D15" s="109">
        <v>0</v>
      </c>
      <c r="E15" s="109">
        <v>31</v>
      </c>
      <c r="F15" s="109">
        <v>8</v>
      </c>
      <c r="G15" s="109">
        <v>23</v>
      </c>
      <c r="H15" s="109">
        <v>368</v>
      </c>
      <c r="I15" s="109">
        <v>376</v>
      </c>
      <c r="J15" s="109">
        <v>744</v>
      </c>
      <c r="K15" s="109">
        <v>0.4946236559139785</v>
      </c>
      <c r="L15" s="109">
        <v>0.5053763440860215</v>
      </c>
    </row>
    <row r="16" spans="1:12" ht="15" x14ac:dyDescent="0.25">
      <c r="A16" s="109">
        <v>42614</v>
      </c>
      <c r="B16" s="109">
        <v>4</v>
      </c>
      <c r="C16" s="109">
        <v>4</v>
      </c>
      <c r="D16" s="109">
        <v>1</v>
      </c>
      <c r="E16" s="109">
        <v>30</v>
      </c>
      <c r="F16" s="109">
        <v>9</v>
      </c>
      <c r="G16" s="109">
        <v>21</v>
      </c>
      <c r="H16" s="109">
        <v>336</v>
      </c>
      <c r="I16" s="109">
        <v>384</v>
      </c>
      <c r="J16" s="109">
        <v>720</v>
      </c>
      <c r="K16" s="109">
        <v>0.46666666666666667</v>
      </c>
      <c r="L16" s="109">
        <v>0.53333333333333333</v>
      </c>
    </row>
    <row r="17" spans="1:12" ht="15" x14ac:dyDescent="0.25">
      <c r="A17" s="109">
        <v>42644</v>
      </c>
      <c r="B17" s="109">
        <v>5</v>
      </c>
      <c r="C17" s="109">
        <v>5</v>
      </c>
      <c r="D17" s="109">
        <v>0</v>
      </c>
      <c r="E17" s="109">
        <v>31</v>
      </c>
      <c r="F17" s="109">
        <v>10</v>
      </c>
      <c r="G17" s="109">
        <v>21</v>
      </c>
      <c r="H17" s="109">
        <v>336</v>
      </c>
      <c r="I17" s="109">
        <v>408</v>
      </c>
      <c r="J17" s="109">
        <v>744</v>
      </c>
      <c r="K17" s="109">
        <v>0.45161290322580644</v>
      </c>
      <c r="L17" s="109">
        <v>0.54838709677419351</v>
      </c>
    </row>
    <row r="18" spans="1:12" ht="15" x14ac:dyDescent="0.25">
      <c r="A18" s="109">
        <v>42675</v>
      </c>
      <c r="B18" s="109">
        <v>4</v>
      </c>
      <c r="C18" s="109">
        <v>4</v>
      </c>
      <c r="D18" s="109">
        <v>1</v>
      </c>
      <c r="E18" s="109">
        <v>30</v>
      </c>
      <c r="F18" s="109">
        <v>9</v>
      </c>
      <c r="G18" s="109">
        <v>21</v>
      </c>
      <c r="H18" s="109">
        <v>336</v>
      </c>
      <c r="I18" s="109">
        <v>384</v>
      </c>
      <c r="J18" s="109">
        <v>720</v>
      </c>
      <c r="K18" s="109">
        <v>0.46666666666666667</v>
      </c>
      <c r="L18" s="109">
        <v>0.53333333333333333</v>
      </c>
    </row>
    <row r="19" spans="1:12" ht="15" x14ac:dyDescent="0.25">
      <c r="A19" s="109">
        <v>42705</v>
      </c>
      <c r="B19" s="109">
        <v>4</v>
      </c>
      <c r="C19" s="109">
        <v>5</v>
      </c>
      <c r="D19" s="109">
        <v>1</v>
      </c>
      <c r="E19" s="109">
        <v>31</v>
      </c>
      <c r="F19" s="109">
        <v>10</v>
      </c>
      <c r="G19" s="109">
        <v>21</v>
      </c>
      <c r="H19" s="109">
        <v>336</v>
      </c>
      <c r="I19" s="109">
        <v>408</v>
      </c>
      <c r="J19" s="109">
        <v>744</v>
      </c>
      <c r="K19" s="109">
        <v>0.45161290322580644</v>
      </c>
      <c r="L19" s="109">
        <v>0.54838709677419351</v>
      </c>
    </row>
    <row r="20" spans="1:12" ht="15" x14ac:dyDescent="0.25">
      <c r="A20" s="109">
        <v>42736</v>
      </c>
      <c r="B20" s="109">
        <v>5</v>
      </c>
      <c r="C20" s="109">
        <v>4</v>
      </c>
      <c r="D20" s="109">
        <v>1</v>
      </c>
      <c r="E20" s="109">
        <v>31</v>
      </c>
      <c r="F20" s="109">
        <v>10</v>
      </c>
      <c r="G20" s="109">
        <v>21</v>
      </c>
      <c r="H20" s="109">
        <v>336</v>
      </c>
      <c r="I20" s="109">
        <v>408</v>
      </c>
      <c r="J20" s="109">
        <v>744</v>
      </c>
      <c r="K20" s="109">
        <v>0.45161290322580644</v>
      </c>
      <c r="L20" s="109">
        <v>0.54838709677419351</v>
      </c>
    </row>
    <row r="21" spans="1:12" ht="15" x14ac:dyDescent="0.25">
      <c r="A21" s="109">
        <v>42767</v>
      </c>
      <c r="B21" s="109">
        <v>4</v>
      </c>
      <c r="C21" s="109">
        <v>4</v>
      </c>
      <c r="D21" s="109">
        <v>0</v>
      </c>
      <c r="E21" s="109">
        <v>28</v>
      </c>
      <c r="F21" s="109">
        <v>8</v>
      </c>
      <c r="G21" s="109">
        <v>20</v>
      </c>
      <c r="H21" s="109">
        <v>320</v>
      </c>
      <c r="I21" s="109">
        <v>352</v>
      </c>
      <c r="J21" s="109">
        <v>672</v>
      </c>
      <c r="K21" s="109">
        <v>0.47619047619047616</v>
      </c>
      <c r="L21" s="109">
        <v>0.52380952380952384</v>
      </c>
    </row>
    <row r="22" spans="1:12" ht="15" x14ac:dyDescent="0.25">
      <c r="A22" s="109">
        <v>42795</v>
      </c>
      <c r="B22" s="109">
        <v>4</v>
      </c>
      <c r="C22" s="109">
        <v>4</v>
      </c>
      <c r="D22" s="109">
        <v>0</v>
      </c>
      <c r="E22" s="109">
        <v>31</v>
      </c>
      <c r="F22" s="109">
        <v>8</v>
      </c>
      <c r="G22" s="109">
        <v>23</v>
      </c>
      <c r="H22" s="109">
        <v>368</v>
      </c>
      <c r="I22" s="109">
        <v>376</v>
      </c>
      <c r="J22" s="109">
        <v>744</v>
      </c>
      <c r="K22" s="109">
        <v>0.4946236559139785</v>
      </c>
      <c r="L22" s="109">
        <v>0.5053763440860215</v>
      </c>
    </row>
    <row r="23" spans="1:12" ht="15" x14ac:dyDescent="0.25">
      <c r="A23" s="109">
        <v>42826</v>
      </c>
      <c r="B23" s="109">
        <v>5</v>
      </c>
      <c r="C23" s="109">
        <v>5</v>
      </c>
      <c r="D23" s="109">
        <v>0</v>
      </c>
      <c r="E23" s="109">
        <v>30</v>
      </c>
      <c r="F23" s="109">
        <v>10</v>
      </c>
      <c r="G23" s="109">
        <v>20</v>
      </c>
      <c r="H23" s="109">
        <v>320</v>
      </c>
      <c r="I23" s="109">
        <v>400</v>
      </c>
      <c r="J23" s="109">
        <v>720</v>
      </c>
      <c r="K23" s="109">
        <v>0.44444444444444442</v>
      </c>
      <c r="L23" s="109">
        <v>0.55555555555555558</v>
      </c>
    </row>
    <row r="24" spans="1:12" ht="15" x14ac:dyDescent="0.25">
      <c r="A24" s="109">
        <v>42856</v>
      </c>
      <c r="B24" s="109">
        <v>4</v>
      </c>
      <c r="C24" s="109">
        <v>4</v>
      </c>
      <c r="D24" s="109">
        <v>1</v>
      </c>
      <c r="E24" s="109">
        <v>31</v>
      </c>
      <c r="F24" s="109">
        <v>9</v>
      </c>
      <c r="G24" s="109">
        <v>22</v>
      </c>
      <c r="H24" s="109">
        <v>352</v>
      </c>
      <c r="I24" s="109">
        <v>392</v>
      </c>
      <c r="J24" s="109">
        <v>744</v>
      </c>
      <c r="K24" s="109">
        <v>0.4731182795698925</v>
      </c>
      <c r="L24" s="109">
        <v>0.5268817204301075</v>
      </c>
    </row>
    <row r="25" spans="1:12" ht="15" x14ac:dyDescent="0.25">
      <c r="A25" s="109">
        <v>42887</v>
      </c>
      <c r="B25" s="109">
        <v>4</v>
      </c>
      <c r="C25" s="109">
        <v>4</v>
      </c>
      <c r="D25" s="109">
        <v>0</v>
      </c>
      <c r="E25" s="109">
        <v>30</v>
      </c>
      <c r="F25" s="109">
        <v>8</v>
      </c>
      <c r="G25" s="109">
        <v>22</v>
      </c>
      <c r="H25" s="109">
        <v>352</v>
      </c>
      <c r="I25" s="109">
        <v>368</v>
      </c>
      <c r="J25" s="109">
        <v>720</v>
      </c>
      <c r="K25" s="109">
        <v>0.48888888888888887</v>
      </c>
      <c r="L25" s="109">
        <v>0.51111111111111107</v>
      </c>
    </row>
    <row r="26" spans="1:12" ht="15" x14ac:dyDescent="0.25">
      <c r="A26" s="109">
        <v>42917</v>
      </c>
      <c r="B26" s="109">
        <v>5</v>
      </c>
      <c r="C26" s="109">
        <v>5</v>
      </c>
      <c r="D26" s="109">
        <v>1</v>
      </c>
      <c r="E26" s="109">
        <v>31</v>
      </c>
      <c r="F26" s="109">
        <v>11</v>
      </c>
      <c r="G26" s="109">
        <v>20</v>
      </c>
      <c r="H26" s="109">
        <v>320</v>
      </c>
      <c r="I26" s="109">
        <v>424</v>
      </c>
      <c r="J26" s="109">
        <v>744</v>
      </c>
      <c r="K26" s="109">
        <v>0.43010752688172044</v>
      </c>
      <c r="L26" s="109">
        <v>0.56989247311827962</v>
      </c>
    </row>
    <row r="27" spans="1:12" ht="15" x14ac:dyDescent="0.25">
      <c r="A27" s="109">
        <v>42948</v>
      </c>
      <c r="B27" s="109">
        <v>4</v>
      </c>
      <c r="C27" s="109">
        <v>4</v>
      </c>
      <c r="D27" s="109">
        <v>0</v>
      </c>
      <c r="E27" s="109">
        <v>31</v>
      </c>
      <c r="F27" s="109">
        <v>8</v>
      </c>
      <c r="G27" s="109">
        <v>23</v>
      </c>
      <c r="H27" s="109">
        <v>368</v>
      </c>
      <c r="I27" s="109">
        <v>376</v>
      </c>
      <c r="J27" s="109">
        <v>744</v>
      </c>
      <c r="K27" s="109">
        <v>0.4946236559139785</v>
      </c>
      <c r="L27" s="109">
        <v>0.5053763440860215</v>
      </c>
    </row>
    <row r="28" spans="1:12" ht="15" x14ac:dyDescent="0.25">
      <c r="A28" s="109">
        <v>42979</v>
      </c>
      <c r="B28" s="109">
        <v>4</v>
      </c>
      <c r="C28" s="109">
        <v>5</v>
      </c>
      <c r="D28" s="109">
        <v>1</v>
      </c>
      <c r="E28" s="109">
        <v>30</v>
      </c>
      <c r="F28" s="109">
        <v>10</v>
      </c>
      <c r="G28" s="109">
        <v>20</v>
      </c>
      <c r="H28" s="109">
        <v>320</v>
      </c>
      <c r="I28" s="109">
        <v>400</v>
      </c>
      <c r="J28" s="109">
        <v>720</v>
      </c>
      <c r="K28" s="109">
        <v>0.44444444444444442</v>
      </c>
      <c r="L28" s="109">
        <v>0.55555555555555558</v>
      </c>
    </row>
    <row r="29" spans="1:12" ht="15" x14ac:dyDescent="0.25">
      <c r="A29" s="109">
        <v>43009</v>
      </c>
      <c r="B29" s="109">
        <v>5</v>
      </c>
      <c r="C29" s="109">
        <v>4</v>
      </c>
      <c r="D29" s="109">
        <v>0</v>
      </c>
      <c r="E29" s="109">
        <v>31</v>
      </c>
      <c r="F29" s="109">
        <v>9</v>
      </c>
      <c r="G29" s="109">
        <v>22</v>
      </c>
      <c r="H29" s="109">
        <v>352</v>
      </c>
      <c r="I29" s="109">
        <v>392</v>
      </c>
      <c r="J29" s="109">
        <v>744</v>
      </c>
      <c r="K29" s="109">
        <v>0.4731182795698925</v>
      </c>
      <c r="L29" s="109">
        <v>0.5268817204301075</v>
      </c>
    </row>
    <row r="30" spans="1:12" ht="15" x14ac:dyDescent="0.25">
      <c r="A30" s="109">
        <v>43040</v>
      </c>
      <c r="B30" s="109">
        <v>4</v>
      </c>
      <c r="C30" s="109">
        <v>4</v>
      </c>
      <c r="D30" s="109">
        <v>1</v>
      </c>
      <c r="E30" s="109">
        <v>30</v>
      </c>
      <c r="F30" s="109">
        <v>9</v>
      </c>
      <c r="G30" s="109">
        <v>21</v>
      </c>
      <c r="H30" s="109">
        <v>336</v>
      </c>
      <c r="I30" s="109">
        <v>384</v>
      </c>
      <c r="J30" s="109">
        <v>720</v>
      </c>
      <c r="K30" s="109">
        <v>0.46666666666666667</v>
      </c>
      <c r="L30" s="109">
        <v>0.53333333333333333</v>
      </c>
    </row>
    <row r="31" spans="1:12" ht="15" x14ac:dyDescent="0.25">
      <c r="A31" s="109">
        <v>43070</v>
      </c>
      <c r="B31" s="109">
        <v>5</v>
      </c>
      <c r="C31" s="109">
        <v>5</v>
      </c>
      <c r="D31" s="109">
        <v>1</v>
      </c>
      <c r="E31" s="109">
        <v>31</v>
      </c>
      <c r="F31" s="109">
        <v>11</v>
      </c>
      <c r="G31" s="109">
        <v>20</v>
      </c>
      <c r="H31" s="109">
        <v>320</v>
      </c>
      <c r="I31" s="109">
        <v>424</v>
      </c>
      <c r="J31" s="109">
        <v>744</v>
      </c>
      <c r="K31" s="109">
        <v>0.43010752688172044</v>
      </c>
      <c r="L31" s="109">
        <v>0.56989247311827962</v>
      </c>
    </row>
    <row r="32" spans="1:12" ht="15" x14ac:dyDescent="0.25">
      <c r="A32" s="109">
        <v>43101</v>
      </c>
      <c r="B32" s="109">
        <v>4</v>
      </c>
      <c r="C32" s="109">
        <v>4</v>
      </c>
      <c r="D32" s="109">
        <v>1</v>
      </c>
      <c r="E32" s="109">
        <v>31</v>
      </c>
      <c r="F32" s="109">
        <v>9</v>
      </c>
      <c r="G32" s="109">
        <v>22</v>
      </c>
      <c r="H32" s="109">
        <v>352</v>
      </c>
      <c r="I32" s="109">
        <v>392</v>
      </c>
      <c r="J32" s="109">
        <v>744</v>
      </c>
      <c r="K32" s="109">
        <v>0.4731182795698925</v>
      </c>
      <c r="L32" s="109">
        <v>0.5268817204301075</v>
      </c>
    </row>
    <row r="33" spans="1:12" ht="15" x14ac:dyDescent="0.25">
      <c r="A33" s="109">
        <v>43132</v>
      </c>
      <c r="B33" s="109">
        <v>4</v>
      </c>
      <c r="C33" s="109">
        <v>4</v>
      </c>
      <c r="D33" s="109">
        <v>0</v>
      </c>
      <c r="E33" s="109">
        <v>28</v>
      </c>
      <c r="F33" s="109">
        <v>8</v>
      </c>
      <c r="G33" s="109">
        <v>20</v>
      </c>
      <c r="H33" s="109">
        <v>320</v>
      </c>
      <c r="I33" s="109">
        <v>352</v>
      </c>
      <c r="J33" s="109">
        <v>672</v>
      </c>
      <c r="K33" s="109">
        <v>0.47619047619047616</v>
      </c>
      <c r="L33" s="109">
        <v>0.52380952380952384</v>
      </c>
    </row>
    <row r="34" spans="1:12" ht="15" x14ac:dyDescent="0.25">
      <c r="A34" s="109">
        <v>43160</v>
      </c>
      <c r="B34" s="109">
        <v>4</v>
      </c>
      <c r="C34" s="109">
        <v>5</v>
      </c>
      <c r="D34" s="109">
        <v>0</v>
      </c>
      <c r="E34" s="109">
        <v>31</v>
      </c>
      <c r="F34" s="109">
        <v>9</v>
      </c>
      <c r="G34" s="109">
        <v>22</v>
      </c>
      <c r="H34" s="109">
        <v>352</v>
      </c>
      <c r="I34" s="109">
        <v>392</v>
      </c>
      <c r="J34" s="109">
        <v>744</v>
      </c>
      <c r="K34" s="109">
        <v>0.4731182795698925</v>
      </c>
      <c r="L34" s="109">
        <v>0.5268817204301075</v>
      </c>
    </row>
    <row r="35" spans="1:12" ht="15" x14ac:dyDescent="0.25">
      <c r="A35" s="109">
        <v>43191</v>
      </c>
      <c r="B35" s="109">
        <v>5</v>
      </c>
      <c r="C35" s="109">
        <v>4</v>
      </c>
      <c r="D35" s="109">
        <v>0</v>
      </c>
      <c r="E35" s="109">
        <v>30</v>
      </c>
      <c r="F35" s="109">
        <v>9</v>
      </c>
      <c r="G35" s="109">
        <v>21</v>
      </c>
      <c r="H35" s="109">
        <v>336</v>
      </c>
      <c r="I35" s="109">
        <v>384</v>
      </c>
      <c r="J35" s="109">
        <v>720</v>
      </c>
      <c r="K35" s="109">
        <v>0.46666666666666667</v>
      </c>
      <c r="L35" s="109">
        <v>0.53333333333333333</v>
      </c>
    </row>
    <row r="36" spans="1:12" ht="15" x14ac:dyDescent="0.25">
      <c r="A36" s="109">
        <v>43221</v>
      </c>
      <c r="B36" s="109">
        <v>4</v>
      </c>
      <c r="C36" s="109">
        <v>4</v>
      </c>
      <c r="D36" s="109">
        <v>1</v>
      </c>
      <c r="E36" s="109">
        <v>31</v>
      </c>
      <c r="F36" s="109">
        <v>9</v>
      </c>
      <c r="G36" s="109">
        <v>22</v>
      </c>
      <c r="H36" s="109">
        <v>352</v>
      </c>
      <c r="I36" s="109">
        <v>392</v>
      </c>
      <c r="J36" s="109">
        <v>744</v>
      </c>
      <c r="K36" s="109">
        <v>0.4731182795698925</v>
      </c>
      <c r="L36" s="109">
        <v>0.5268817204301075</v>
      </c>
    </row>
    <row r="37" spans="1:12" ht="15" x14ac:dyDescent="0.25">
      <c r="A37" s="109">
        <v>43252</v>
      </c>
      <c r="B37" s="109">
        <v>4</v>
      </c>
      <c r="C37" s="109">
        <v>5</v>
      </c>
      <c r="D37" s="109">
        <v>0</v>
      </c>
      <c r="E37" s="109">
        <v>30</v>
      </c>
      <c r="F37" s="109">
        <v>9</v>
      </c>
      <c r="G37" s="109">
        <v>21</v>
      </c>
      <c r="H37" s="109">
        <v>336</v>
      </c>
      <c r="I37" s="109">
        <v>384</v>
      </c>
      <c r="J37" s="109">
        <v>720</v>
      </c>
      <c r="K37" s="109">
        <v>0.46666666666666667</v>
      </c>
      <c r="L37" s="109">
        <v>0.53333333333333333</v>
      </c>
    </row>
    <row r="38" spans="1:12" ht="15" x14ac:dyDescent="0.25">
      <c r="A38" s="109">
        <v>43282</v>
      </c>
      <c r="B38" s="109">
        <v>5</v>
      </c>
      <c r="C38" s="109">
        <v>4</v>
      </c>
      <c r="D38" s="109">
        <v>1</v>
      </c>
      <c r="E38" s="109">
        <v>31</v>
      </c>
      <c r="F38" s="109">
        <v>10</v>
      </c>
      <c r="G38" s="109">
        <v>21</v>
      </c>
      <c r="H38" s="109">
        <v>336</v>
      </c>
      <c r="I38" s="109">
        <v>408</v>
      </c>
      <c r="J38" s="109">
        <v>744</v>
      </c>
      <c r="K38" s="109">
        <v>0.45161290322580644</v>
      </c>
      <c r="L38" s="109">
        <v>0.54838709677419351</v>
      </c>
    </row>
    <row r="39" spans="1:12" ht="15" x14ac:dyDescent="0.25">
      <c r="A39" s="109">
        <v>43313</v>
      </c>
      <c r="B39" s="109">
        <v>4</v>
      </c>
      <c r="C39" s="109">
        <v>4</v>
      </c>
      <c r="D39" s="109">
        <v>0</v>
      </c>
      <c r="E39" s="109">
        <v>31</v>
      </c>
      <c r="F39" s="109">
        <v>8</v>
      </c>
      <c r="G39" s="109">
        <v>23</v>
      </c>
      <c r="H39" s="109">
        <v>368</v>
      </c>
      <c r="I39" s="109">
        <v>376</v>
      </c>
      <c r="J39" s="109">
        <v>744</v>
      </c>
      <c r="K39" s="109">
        <v>0.4946236559139785</v>
      </c>
      <c r="L39" s="109">
        <v>0.5053763440860215</v>
      </c>
    </row>
    <row r="40" spans="1:12" x14ac:dyDescent="0.3">
      <c r="A40" s="109">
        <v>43344</v>
      </c>
      <c r="B40" s="109">
        <v>5</v>
      </c>
      <c r="C40" s="109">
        <v>5</v>
      </c>
      <c r="D40" s="109">
        <v>1</v>
      </c>
      <c r="E40" s="109">
        <v>30</v>
      </c>
      <c r="F40" s="109">
        <v>11</v>
      </c>
      <c r="G40" s="109">
        <v>19</v>
      </c>
      <c r="H40" s="109">
        <v>304</v>
      </c>
      <c r="I40" s="109">
        <v>416</v>
      </c>
      <c r="J40" s="109">
        <v>720</v>
      </c>
      <c r="K40" s="109">
        <v>0.42222222222222222</v>
      </c>
      <c r="L40" s="109">
        <v>0.57777777777777772</v>
      </c>
    </row>
    <row r="41" spans="1:12" x14ac:dyDescent="0.3">
      <c r="A41" s="109">
        <v>43374</v>
      </c>
      <c r="B41" s="109">
        <v>4</v>
      </c>
      <c r="C41" s="109">
        <v>4</v>
      </c>
      <c r="D41" s="109">
        <v>0</v>
      </c>
      <c r="E41" s="109">
        <v>31</v>
      </c>
      <c r="F41" s="109">
        <v>8</v>
      </c>
      <c r="G41" s="109">
        <v>23</v>
      </c>
      <c r="H41" s="109">
        <v>368</v>
      </c>
      <c r="I41" s="109">
        <v>376</v>
      </c>
      <c r="J41" s="109">
        <v>744</v>
      </c>
      <c r="K41" s="109">
        <v>0.4946236559139785</v>
      </c>
      <c r="L41" s="109">
        <v>0.5053763440860215</v>
      </c>
    </row>
    <row r="42" spans="1:12" x14ac:dyDescent="0.3">
      <c r="A42" s="109">
        <v>43405</v>
      </c>
      <c r="B42" s="109">
        <v>4</v>
      </c>
      <c r="C42" s="109">
        <v>4</v>
      </c>
      <c r="D42" s="109">
        <v>1</v>
      </c>
      <c r="E42" s="109">
        <v>30</v>
      </c>
      <c r="F42" s="109">
        <v>9</v>
      </c>
      <c r="G42" s="109">
        <v>21</v>
      </c>
      <c r="H42" s="109">
        <v>336</v>
      </c>
      <c r="I42" s="109">
        <v>384</v>
      </c>
      <c r="J42" s="109">
        <v>720</v>
      </c>
      <c r="K42" s="109">
        <v>0.46666666666666667</v>
      </c>
      <c r="L42" s="109">
        <v>0.53333333333333333</v>
      </c>
    </row>
    <row r="43" spans="1:12" x14ac:dyDescent="0.3">
      <c r="A43" s="109">
        <v>43435</v>
      </c>
      <c r="B43" s="109">
        <v>5</v>
      </c>
      <c r="C43" s="109">
        <v>5</v>
      </c>
      <c r="D43" s="109">
        <v>1</v>
      </c>
      <c r="E43" s="109">
        <v>31</v>
      </c>
      <c r="F43" s="109">
        <v>11</v>
      </c>
      <c r="G43" s="109">
        <v>20</v>
      </c>
      <c r="H43" s="109">
        <v>320</v>
      </c>
      <c r="I43" s="109">
        <v>424</v>
      </c>
      <c r="J43" s="109">
        <v>744</v>
      </c>
      <c r="K43" s="109">
        <v>0.43010752688172044</v>
      </c>
      <c r="L43" s="109">
        <v>0.56989247311827962</v>
      </c>
    </row>
    <row r="44" spans="1:12" x14ac:dyDescent="0.3">
      <c r="A44" s="109">
        <v>43466</v>
      </c>
      <c r="B44" s="109">
        <v>4</v>
      </c>
      <c r="C44" s="109">
        <v>4</v>
      </c>
      <c r="D44" s="109">
        <v>1</v>
      </c>
      <c r="E44" s="109">
        <v>31</v>
      </c>
      <c r="F44" s="109">
        <v>9</v>
      </c>
      <c r="G44" s="109">
        <v>22</v>
      </c>
      <c r="H44" s="109">
        <v>352</v>
      </c>
      <c r="I44" s="109">
        <v>392</v>
      </c>
      <c r="J44" s="109">
        <v>744</v>
      </c>
      <c r="K44" s="109">
        <v>0.4731182795698925</v>
      </c>
      <c r="L44" s="109">
        <v>0.5268817204301075</v>
      </c>
    </row>
    <row r="45" spans="1:12" x14ac:dyDescent="0.3">
      <c r="A45" s="109">
        <v>43497</v>
      </c>
      <c r="B45" s="109">
        <v>4</v>
      </c>
      <c r="C45" s="109">
        <v>4</v>
      </c>
      <c r="D45" s="109">
        <v>0</v>
      </c>
      <c r="E45" s="109">
        <v>28</v>
      </c>
      <c r="F45" s="109">
        <v>8</v>
      </c>
      <c r="G45" s="109">
        <v>20</v>
      </c>
      <c r="H45" s="109">
        <v>320</v>
      </c>
      <c r="I45" s="109">
        <v>352</v>
      </c>
      <c r="J45" s="109">
        <v>672</v>
      </c>
      <c r="K45" s="109">
        <v>0.47619047619047616</v>
      </c>
      <c r="L45" s="109">
        <v>0.52380952380952384</v>
      </c>
    </row>
    <row r="46" spans="1:12" x14ac:dyDescent="0.3">
      <c r="A46" s="109">
        <v>43525</v>
      </c>
      <c r="B46" s="109">
        <v>5</v>
      </c>
      <c r="C46" s="109">
        <v>5</v>
      </c>
      <c r="D46" s="109">
        <v>0</v>
      </c>
      <c r="E46" s="109">
        <v>31</v>
      </c>
      <c r="F46" s="109">
        <v>10</v>
      </c>
      <c r="G46" s="109">
        <v>21</v>
      </c>
      <c r="H46" s="109">
        <v>336</v>
      </c>
      <c r="I46" s="109">
        <v>408</v>
      </c>
      <c r="J46" s="109">
        <v>744</v>
      </c>
      <c r="K46" s="109">
        <v>0.45161290322580644</v>
      </c>
      <c r="L46" s="109">
        <v>0.54838709677419351</v>
      </c>
    </row>
    <row r="47" spans="1:12" x14ac:dyDescent="0.3">
      <c r="A47" s="109">
        <v>43556</v>
      </c>
      <c r="B47" s="109">
        <v>4</v>
      </c>
      <c r="C47" s="109">
        <v>4</v>
      </c>
      <c r="D47" s="109">
        <v>0</v>
      </c>
      <c r="E47" s="109">
        <v>30</v>
      </c>
      <c r="F47" s="109">
        <v>8</v>
      </c>
      <c r="G47" s="109">
        <v>22</v>
      </c>
      <c r="H47" s="109">
        <v>352</v>
      </c>
      <c r="I47" s="109">
        <v>368</v>
      </c>
      <c r="J47" s="109">
        <v>720</v>
      </c>
      <c r="K47" s="109">
        <v>0.48888888888888887</v>
      </c>
      <c r="L47" s="109">
        <v>0.51111111111111107</v>
      </c>
    </row>
    <row r="48" spans="1:12" x14ac:dyDescent="0.3">
      <c r="A48" s="109">
        <v>43586</v>
      </c>
      <c r="B48" s="109">
        <v>4</v>
      </c>
      <c r="C48" s="109">
        <v>4</v>
      </c>
      <c r="D48" s="109">
        <v>1</v>
      </c>
      <c r="E48" s="109">
        <v>31</v>
      </c>
      <c r="F48" s="109">
        <v>9</v>
      </c>
      <c r="G48" s="109">
        <v>22</v>
      </c>
      <c r="H48" s="109">
        <v>352</v>
      </c>
      <c r="I48" s="109">
        <v>392</v>
      </c>
      <c r="J48" s="109">
        <v>744</v>
      </c>
      <c r="K48" s="109">
        <v>0.4731182795698925</v>
      </c>
      <c r="L48" s="109">
        <v>0.5268817204301075</v>
      </c>
    </row>
    <row r="49" spans="1:12" x14ac:dyDescent="0.3">
      <c r="A49" s="109">
        <v>43617</v>
      </c>
      <c r="B49" s="109">
        <v>5</v>
      </c>
      <c r="C49" s="109">
        <v>5</v>
      </c>
      <c r="D49" s="109">
        <v>0</v>
      </c>
      <c r="E49" s="109">
        <v>30</v>
      </c>
      <c r="F49" s="109">
        <v>10</v>
      </c>
      <c r="G49" s="109">
        <v>20</v>
      </c>
      <c r="H49" s="109">
        <v>320</v>
      </c>
      <c r="I49" s="109">
        <v>400</v>
      </c>
      <c r="J49" s="109">
        <v>720</v>
      </c>
      <c r="K49" s="109">
        <v>0.44444444444444442</v>
      </c>
      <c r="L49" s="109">
        <v>0.55555555555555558</v>
      </c>
    </row>
    <row r="50" spans="1:12" x14ac:dyDescent="0.3">
      <c r="A50" s="109">
        <v>43647</v>
      </c>
      <c r="B50" s="109">
        <v>4</v>
      </c>
      <c r="C50" s="109">
        <v>4</v>
      </c>
      <c r="D50" s="109">
        <v>1</v>
      </c>
      <c r="E50" s="109">
        <v>31</v>
      </c>
      <c r="F50" s="109">
        <v>9</v>
      </c>
      <c r="G50" s="109">
        <v>22</v>
      </c>
      <c r="H50" s="109">
        <v>352</v>
      </c>
      <c r="I50" s="109">
        <v>392</v>
      </c>
      <c r="J50" s="109">
        <v>744</v>
      </c>
      <c r="K50" s="109">
        <v>0.4731182795698925</v>
      </c>
      <c r="L50" s="109">
        <v>0.5268817204301075</v>
      </c>
    </row>
    <row r="51" spans="1:12" x14ac:dyDescent="0.3">
      <c r="A51" s="109">
        <v>43678</v>
      </c>
      <c r="B51" s="109">
        <v>4</v>
      </c>
      <c r="C51" s="109">
        <v>5</v>
      </c>
      <c r="D51" s="109">
        <v>0</v>
      </c>
      <c r="E51" s="109">
        <v>31</v>
      </c>
      <c r="F51" s="109">
        <v>9</v>
      </c>
      <c r="G51" s="109">
        <v>22</v>
      </c>
      <c r="H51" s="109">
        <v>352</v>
      </c>
      <c r="I51" s="109">
        <v>392</v>
      </c>
      <c r="J51" s="109">
        <v>744</v>
      </c>
      <c r="K51" s="109">
        <v>0.4731182795698925</v>
      </c>
      <c r="L51" s="109">
        <v>0.5268817204301075</v>
      </c>
    </row>
    <row r="52" spans="1:12" x14ac:dyDescent="0.3">
      <c r="A52" s="109">
        <v>43709</v>
      </c>
      <c r="B52" s="109">
        <v>5</v>
      </c>
      <c r="C52" s="109">
        <v>4</v>
      </c>
      <c r="D52" s="109">
        <v>1</v>
      </c>
      <c r="E52" s="109">
        <v>30</v>
      </c>
      <c r="F52" s="109">
        <v>10</v>
      </c>
      <c r="G52" s="109">
        <v>20</v>
      </c>
      <c r="H52" s="109">
        <v>320</v>
      </c>
      <c r="I52" s="109">
        <v>400</v>
      </c>
      <c r="J52" s="109">
        <v>720</v>
      </c>
      <c r="K52" s="109">
        <v>0.44444444444444442</v>
      </c>
      <c r="L52" s="109">
        <v>0.55555555555555558</v>
      </c>
    </row>
    <row r="53" spans="1:12" x14ac:dyDescent="0.3">
      <c r="A53" s="109">
        <v>43739</v>
      </c>
      <c r="B53" s="109">
        <v>4</v>
      </c>
      <c r="C53" s="109">
        <v>4</v>
      </c>
      <c r="D53" s="109">
        <v>0</v>
      </c>
      <c r="E53" s="109">
        <v>31</v>
      </c>
      <c r="F53" s="109">
        <v>8</v>
      </c>
      <c r="G53" s="109">
        <v>23</v>
      </c>
      <c r="H53" s="109">
        <v>368</v>
      </c>
      <c r="I53" s="109">
        <v>376</v>
      </c>
      <c r="J53" s="109">
        <v>744</v>
      </c>
      <c r="K53" s="109">
        <v>0.4946236559139785</v>
      </c>
      <c r="L53" s="109">
        <v>0.5053763440860215</v>
      </c>
    </row>
    <row r="54" spans="1:12" x14ac:dyDescent="0.3">
      <c r="A54" s="109">
        <v>43770</v>
      </c>
      <c r="B54" s="109">
        <v>4</v>
      </c>
      <c r="C54" s="109">
        <v>5</v>
      </c>
      <c r="D54" s="109">
        <v>1</v>
      </c>
      <c r="E54" s="109">
        <v>30</v>
      </c>
      <c r="F54" s="109">
        <v>10</v>
      </c>
      <c r="G54" s="109">
        <v>20</v>
      </c>
      <c r="H54" s="109">
        <v>320</v>
      </c>
      <c r="I54" s="109">
        <v>400</v>
      </c>
      <c r="J54" s="109">
        <v>720</v>
      </c>
      <c r="K54" s="109">
        <v>0.44444444444444442</v>
      </c>
      <c r="L54" s="109">
        <v>0.55555555555555558</v>
      </c>
    </row>
    <row r="55" spans="1:12" x14ac:dyDescent="0.3">
      <c r="A55" s="109">
        <v>43800</v>
      </c>
      <c r="B55" s="109">
        <v>5</v>
      </c>
      <c r="C55" s="109">
        <v>4</v>
      </c>
      <c r="D55" s="109">
        <v>1</v>
      </c>
      <c r="E55" s="109">
        <v>31</v>
      </c>
      <c r="F55" s="109">
        <v>10</v>
      </c>
      <c r="G55" s="109">
        <v>21</v>
      </c>
      <c r="H55" s="109">
        <v>336</v>
      </c>
      <c r="I55" s="109">
        <v>408</v>
      </c>
      <c r="J55" s="109">
        <v>744</v>
      </c>
      <c r="K55" s="109">
        <v>0.45161290322580644</v>
      </c>
      <c r="L55" s="109">
        <v>0.54838709677419351</v>
      </c>
    </row>
    <row r="56" spans="1:12" x14ac:dyDescent="0.3">
      <c r="A56" s="109">
        <v>43831</v>
      </c>
      <c r="B56" s="109">
        <v>4</v>
      </c>
      <c r="C56" s="109">
        <v>4</v>
      </c>
      <c r="D56" s="109">
        <v>1</v>
      </c>
      <c r="E56" s="109">
        <v>31</v>
      </c>
      <c r="F56" s="109">
        <v>9</v>
      </c>
      <c r="G56" s="109">
        <v>22</v>
      </c>
      <c r="H56" s="109">
        <v>352</v>
      </c>
      <c r="I56" s="109">
        <v>392</v>
      </c>
      <c r="J56" s="109">
        <v>744</v>
      </c>
      <c r="K56" s="109">
        <v>0.4731182795698925</v>
      </c>
      <c r="L56" s="109">
        <v>0.5268817204301075</v>
      </c>
    </row>
    <row r="57" spans="1:12" x14ac:dyDescent="0.3">
      <c r="A57" s="109">
        <v>43862</v>
      </c>
      <c r="B57" s="109">
        <v>4</v>
      </c>
      <c r="C57" s="109">
        <v>5</v>
      </c>
      <c r="D57" s="109">
        <v>0</v>
      </c>
      <c r="E57" s="109">
        <v>29</v>
      </c>
      <c r="F57" s="109">
        <v>9</v>
      </c>
      <c r="G57" s="109">
        <v>20</v>
      </c>
      <c r="H57" s="109">
        <v>320</v>
      </c>
      <c r="I57" s="109">
        <v>376</v>
      </c>
      <c r="J57" s="109">
        <v>696</v>
      </c>
      <c r="K57" s="109">
        <v>0.45977011494252873</v>
      </c>
      <c r="L57" s="109">
        <v>0.54022988505747127</v>
      </c>
    </row>
    <row r="58" spans="1:12" x14ac:dyDescent="0.3">
      <c r="A58" s="109">
        <v>43891</v>
      </c>
      <c r="B58" s="109">
        <v>5</v>
      </c>
      <c r="C58" s="109">
        <v>4</v>
      </c>
      <c r="D58" s="109">
        <v>0</v>
      </c>
      <c r="E58" s="109">
        <v>31</v>
      </c>
      <c r="F58" s="109">
        <v>9</v>
      </c>
      <c r="G58" s="109">
        <v>22</v>
      </c>
      <c r="H58" s="109">
        <v>352</v>
      </c>
      <c r="I58" s="109">
        <v>392</v>
      </c>
      <c r="J58" s="109">
        <v>744</v>
      </c>
      <c r="K58" s="109">
        <v>0.4731182795698925</v>
      </c>
      <c r="L58" s="109">
        <v>0.5268817204301075</v>
      </c>
    </row>
    <row r="59" spans="1:12" x14ac:dyDescent="0.3">
      <c r="A59" s="109">
        <v>43922</v>
      </c>
      <c r="B59" s="109">
        <v>4</v>
      </c>
      <c r="C59" s="109">
        <v>4</v>
      </c>
      <c r="D59" s="109">
        <v>0</v>
      </c>
      <c r="E59" s="109">
        <v>30</v>
      </c>
      <c r="F59" s="109">
        <v>8</v>
      </c>
      <c r="G59" s="109">
        <v>22</v>
      </c>
      <c r="H59" s="109">
        <v>352</v>
      </c>
      <c r="I59" s="109">
        <v>368</v>
      </c>
      <c r="J59" s="109">
        <v>720</v>
      </c>
      <c r="K59" s="109">
        <v>0.48888888888888887</v>
      </c>
      <c r="L59" s="109">
        <v>0.51111111111111107</v>
      </c>
    </row>
    <row r="60" spans="1:12" x14ac:dyDescent="0.3">
      <c r="A60" s="109">
        <v>43952</v>
      </c>
      <c r="B60" s="109">
        <v>5</v>
      </c>
      <c r="C60" s="109">
        <v>5</v>
      </c>
      <c r="D60" s="109">
        <v>1</v>
      </c>
      <c r="E60" s="109">
        <v>31</v>
      </c>
      <c r="F60" s="109">
        <v>11</v>
      </c>
      <c r="G60" s="109">
        <v>20</v>
      </c>
      <c r="H60" s="109">
        <v>320</v>
      </c>
      <c r="I60" s="109">
        <v>424</v>
      </c>
      <c r="J60" s="109">
        <v>744</v>
      </c>
      <c r="K60" s="109">
        <v>0.43010752688172044</v>
      </c>
      <c r="L60" s="109">
        <v>0.56989247311827962</v>
      </c>
    </row>
    <row r="61" spans="1:12" x14ac:dyDescent="0.3">
      <c r="A61" s="109">
        <v>43983</v>
      </c>
      <c r="B61" s="109">
        <v>4</v>
      </c>
      <c r="C61" s="109">
        <v>4</v>
      </c>
      <c r="D61" s="109">
        <v>0</v>
      </c>
      <c r="E61" s="109">
        <v>30</v>
      </c>
      <c r="F61" s="109">
        <v>8</v>
      </c>
      <c r="G61" s="109">
        <v>22</v>
      </c>
      <c r="H61" s="109">
        <v>352</v>
      </c>
      <c r="I61" s="109">
        <v>368</v>
      </c>
      <c r="J61" s="109">
        <v>720</v>
      </c>
      <c r="K61" s="109">
        <v>0.48888888888888887</v>
      </c>
      <c r="L61" s="109">
        <v>0.51111111111111107</v>
      </c>
    </row>
    <row r="62" spans="1:12" x14ac:dyDescent="0.3">
      <c r="A62" s="109">
        <v>44013</v>
      </c>
      <c r="B62" s="109">
        <v>4</v>
      </c>
      <c r="C62" s="109">
        <v>4</v>
      </c>
      <c r="D62" s="109">
        <v>1</v>
      </c>
      <c r="E62" s="109">
        <v>31</v>
      </c>
      <c r="F62" s="109">
        <v>9</v>
      </c>
      <c r="G62" s="109">
        <v>22</v>
      </c>
      <c r="H62" s="109">
        <v>352</v>
      </c>
      <c r="I62" s="109">
        <v>392</v>
      </c>
      <c r="J62" s="109">
        <v>744</v>
      </c>
      <c r="K62" s="109">
        <v>0.4731182795698925</v>
      </c>
      <c r="L62" s="109">
        <v>0.5268817204301075</v>
      </c>
    </row>
    <row r="63" spans="1:12" x14ac:dyDescent="0.3">
      <c r="A63" s="109">
        <v>44044</v>
      </c>
      <c r="B63" s="109">
        <v>5</v>
      </c>
      <c r="C63" s="109">
        <v>5</v>
      </c>
      <c r="D63" s="109">
        <v>0</v>
      </c>
      <c r="E63" s="109">
        <v>31</v>
      </c>
      <c r="F63" s="109">
        <v>10</v>
      </c>
      <c r="G63" s="109">
        <v>21</v>
      </c>
      <c r="H63" s="109">
        <v>336</v>
      </c>
      <c r="I63" s="109">
        <v>408</v>
      </c>
      <c r="J63" s="109">
        <v>744</v>
      </c>
      <c r="K63" s="109">
        <v>0.45161290322580644</v>
      </c>
      <c r="L63" s="109">
        <v>0.54838709677419351</v>
      </c>
    </row>
    <row r="64" spans="1:12" x14ac:dyDescent="0.3">
      <c r="A64" s="109">
        <v>44075</v>
      </c>
      <c r="B64" s="109">
        <v>4</v>
      </c>
      <c r="C64" s="109">
        <v>4</v>
      </c>
      <c r="D64" s="109">
        <v>1</v>
      </c>
      <c r="E64" s="109">
        <v>30</v>
      </c>
      <c r="F64" s="109">
        <v>9</v>
      </c>
      <c r="G64" s="109">
        <v>21</v>
      </c>
      <c r="H64" s="109">
        <v>336</v>
      </c>
      <c r="I64" s="109">
        <v>384</v>
      </c>
      <c r="J64" s="109">
        <v>720</v>
      </c>
      <c r="K64" s="109">
        <v>0.46666666666666667</v>
      </c>
      <c r="L64" s="109">
        <v>0.53333333333333333</v>
      </c>
    </row>
    <row r="65" spans="1:12" x14ac:dyDescent="0.3">
      <c r="A65" s="109">
        <v>44105</v>
      </c>
      <c r="B65" s="109">
        <v>4</v>
      </c>
      <c r="C65" s="109">
        <v>5</v>
      </c>
      <c r="D65" s="109">
        <v>0</v>
      </c>
      <c r="E65" s="109">
        <v>31</v>
      </c>
      <c r="F65" s="109">
        <v>9</v>
      </c>
      <c r="G65" s="109">
        <v>22</v>
      </c>
      <c r="H65" s="109">
        <v>352</v>
      </c>
      <c r="I65" s="109">
        <v>392</v>
      </c>
      <c r="J65" s="109">
        <v>744</v>
      </c>
      <c r="K65" s="109">
        <v>0.4731182795698925</v>
      </c>
      <c r="L65" s="109">
        <v>0.5268817204301075</v>
      </c>
    </row>
    <row r="66" spans="1:12" x14ac:dyDescent="0.3">
      <c r="A66" s="109">
        <v>44136</v>
      </c>
      <c r="B66" s="109">
        <v>5</v>
      </c>
      <c r="C66" s="109">
        <v>4</v>
      </c>
      <c r="D66" s="109">
        <v>1</v>
      </c>
      <c r="E66" s="109">
        <v>30</v>
      </c>
      <c r="F66" s="109">
        <v>10</v>
      </c>
      <c r="G66" s="109">
        <v>20</v>
      </c>
      <c r="H66" s="109">
        <v>320</v>
      </c>
      <c r="I66" s="109">
        <v>400</v>
      </c>
      <c r="J66" s="109">
        <v>720</v>
      </c>
      <c r="K66" s="109">
        <v>0.44444444444444442</v>
      </c>
      <c r="L66" s="109">
        <v>0.55555555555555558</v>
      </c>
    </row>
    <row r="67" spans="1:12" x14ac:dyDescent="0.3">
      <c r="A67" s="109">
        <v>44166</v>
      </c>
      <c r="B67" s="109">
        <v>4</v>
      </c>
      <c r="C67" s="109">
        <v>4</v>
      </c>
      <c r="D67" s="109">
        <v>1</v>
      </c>
      <c r="E67" s="109">
        <v>31</v>
      </c>
      <c r="F67" s="109">
        <v>9</v>
      </c>
      <c r="G67" s="109">
        <v>22</v>
      </c>
      <c r="H67" s="109">
        <v>352</v>
      </c>
      <c r="I67" s="109">
        <v>392</v>
      </c>
      <c r="J67" s="109">
        <v>744</v>
      </c>
      <c r="K67" s="109">
        <v>0.4731182795698925</v>
      </c>
      <c r="L67" s="109">
        <v>0.5268817204301075</v>
      </c>
    </row>
    <row r="68" spans="1:12" x14ac:dyDescent="0.3">
      <c r="A68" s="109">
        <v>44197</v>
      </c>
      <c r="B68" s="109">
        <v>5</v>
      </c>
      <c r="C68" s="109">
        <v>5</v>
      </c>
      <c r="D68" s="109">
        <v>1</v>
      </c>
      <c r="E68" s="109">
        <v>31</v>
      </c>
      <c r="F68" s="109">
        <v>11</v>
      </c>
      <c r="G68" s="109">
        <v>20</v>
      </c>
      <c r="H68" s="109">
        <v>320</v>
      </c>
      <c r="I68" s="109">
        <v>424</v>
      </c>
      <c r="J68" s="109">
        <v>744</v>
      </c>
      <c r="K68" s="109">
        <v>0.43010752688172044</v>
      </c>
      <c r="L68" s="109">
        <v>0.56989247311827962</v>
      </c>
    </row>
    <row r="69" spans="1:12" x14ac:dyDescent="0.3">
      <c r="A69" s="109">
        <v>44228</v>
      </c>
      <c r="B69" s="109">
        <v>4</v>
      </c>
      <c r="C69" s="109">
        <v>4</v>
      </c>
      <c r="D69" s="109">
        <v>0</v>
      </c>
      <c r="E69" s="109">
        <v>28</v>
      </c>
      <c r="F69" s="109">
        <v>8</v>
      </c>
      <c r="G69" s="109">
        <v>20</v>
      </c>
      <c r="H69" s="109">
        <v>320</v>
      </c>
      <c r="I69" s="109">
        <v>352</v>
      </c>
      <c r="J69" s="109">
        <v>672</v>
      </c>
      <c r="K69" s="109">
        <v>0.47619047619047616</v>
      </c>
      <c r="L69" s="109">
        <v>0.52380952380952384</v>
      </c>
    </row>
    <row r="70" spans="1:12" x14ac:dyDescent="0.3">
      <c r="A70" s="109">
        <v>44256</v>
      </c>
      <c r="B70" s="109">
        <v>4</v>
      </c>
      <c r="C70" s="109">
        <v>4</v>
      </c>
      <c r="D70" s="109">
        <v>0</v>
      </c>
      <c r="E70" s="109">
        <v>31</v>
      </c>
      <c r="F70" s="109">
        <v>8</v>
      </c>
      <c r="G70" s="109">
        <v>23</v>
      </c>
      <c r="H70" s="109">
        <v>368</v>
      </c>
      <c r="I70" s="109">
        <v>376</v>
      </c>
      <c r="J70" s="109">
        <v>744</v>
      </c>
      <c r="K70" s="109">
        <v>0.4946236559139785</v>
      </c>
      <c r="L70" s="109">
        <v>0.5053763440860215</v>
      </c>
    </row>
    <row r="71" spans="1:12" x14ac:dyDescent="0.3">
      <c r="A71" s="109">
        <v>44287</v>
      </c>
      <c r="B71" s="109">
        <v>4</v>
      </c>
      <c r="C71" s="109">
        <v>4</v>
      </c>
      <c r="D71" s="109">
        <v>0</v>
      </c>
      <c r="E71" s="109">
        <v>30</v>
      </c>
      <c r="F71" s="109">
        <v>8</v>
      </c>
      <c r="G71" s="109">
        <v>22</v>
      </c>
      <c r="H71" s="109">
        <v>352</v>
      </c>
      <c r="I71" s="109">
        <v>368</v>
      </c>
      <c r="J71" s="109">
        <v>720</v>
      </c>
      <c r="K71" s="109">
        <v>0.48888888888888887</v>
      </c>
      <c r="L71" s="109">
        <v>0.51111111111111107</v>
      </c>
    </row>
    <row r="72" spans="1:12" x14ac:dyDescent="0.3">
      <c r="A72" s="109">
        <v>44317</v>
      </c>
      <c r="B72" s="109">
        <v>5</v>
      </c>
      <c r="C72" s="109">
        <v>5</v>
      </c>
      <c r="D72" s="109">
        <v>1</v>
      </c>
      <c r="E72" s="109">
        <v>31</v>
      </c>
      <c r="F72" s="109">
        <v>11</v>
      </c>
      <c r="G72" s="109">
        <v>20</v>
      </c>
      <c r="H72" s="109">
        <v>320</v>
      </c>
      <c r="I72" s="109">
        <v>424</v>
      </c>
      <c r="J72" s="109">
        <v>744</v>
      </c>
      <c r="K72" s="109">
        <v>0.43010752688172044</v>
      </c>
      <c r="L72" s="109">
        <v>0.56989247311827962</v>
      </c>
    </row>
    <row r="73" spans="1:12" x14ac:dyDescent="0.3">
      <c r="A73" s="109">
        <v>44348</v>
      </c>
      <c r="B73" s="109">
        <v>4</v>
      </c>
      <c r="C73" s="109">
        <v>4</v>
      </c>
      <c r="D73" s="109">
        <v>0</v>
      </c>
      <c r="E73" s="109">
        <v>30</v>
      </c>
      <c r="F73" s="109">
        <v>8</v>
      </c>
      <c r="G73" s="109">
        <v>22</v>
      </c>
      <c r="H73" s="109">
        <v>352</v>
      </c>
      <c r="I73" s="109">
        <v>368</v>
      </c>
      <c r="J73" s="109">
        <v>720</v>
      </c>
      <c r="K73" s="109">
        <v>0.48888888888888887</v>
      </c>
      <c r="L73" s="109">
        <v>0.51111111111111107</v>
      </c>
    </row>
    <row r="74" spans="1:12" x14ac:dyDescent="0.3">
      <c r="A74" s="109">
        <v>44378</v>
      </c>
      <c r="B74" s="109">
        <v>4</v>
      </c>
      <c r="C74" s="109">
        <v>5</v>
      </c>
      <c r="D74" s="109">
        <v>1</v>
      </c>
      <c r="E74" s="109">
        <v>31</v>
      </c>
      <c r="F74" s="109">
        <v>10</v>
      </c>
      <c r="G74" s="109">
        <v>21</v>
      </c>
      <c r="H74" s="109">
        <v>336</v>
      </c>
      <c r="I74" s="109">
        <v>408</v>
      </c>
      <c r="J74" s="109">
        <v>744</v>
      </c>
      <c r="K74" s="109">
        <v>0.45161290322580644</v>
      </c>
      <c r="L74" s="109">
        <v>0.54838709677419351</v>
      </c>
    </row>
    <row r="75" spans="1:12" x14ac:dyDescent="0.3">
      <c r="A75" s="109">
        <v>44409</v>
      </c>
      <c r="B75" s="109">
        <v>5</v>
      </c>
      <c r="C75" s="109">
        <v>4</v>
      </c>
      <c r="D75" s="109">
        <v>0</v>
      </c>
      <c r="E75" s="109">
        <v>31</v>
      </c>
      <c r="F75" s="109">
        <v>9</v>
      </c>
      <c r="G75" s="109">
        <v>22</v>
      </c>
      <c r="H75" s="109">
        <v>352</v>
      </c>
      <c r="I75" s="109">
        <v>392</v>
      </c>
      <c r="J75" s="109">
        <v>744</v>
      </c>
      <c r="K75" s="109">
        <v>0.4731182795698925</v>
      </c>
      <c r="L75" s="109">
        <v>0.5268817204301075</v>
      </c>
    </row>
    <row r="76" spans="1:12" x14ac:dyDescent="0.3">
      <c r="A76" s="109">
        <v>44440</v>
      </c>
      <c r="B76" s="109">
        <v>4</v>
      </c>
      <c r="C76" s="109">
        <v>4</v>
      </c>
      <c r="D76" s="109">
        <v>1</v>
      </c>
      <c r="E76" s="109">
        <v>30</v>
      </c>
      <c r="F76" s="109">
        <v>9</v>
      </c>
      <c r="G76" s="109">
        <v>21</v>
      </c>
      <c r="H76" s="109">
        <v>336</v>
      </c>
      <c r="I76" s="109">
        <v>384</v>
      </c>
      <c r="J76" s="109">
        <v>720</v>
      </c>
      <c r="K76" s="109">
        <v>0.46666666666666667</v>
      </c>
      <c r="L76" s="109">
        <v>0.53333333333333333</v>
      </c>
    </row>
    <row r="77" spans="1:12" x14ac:dyDescent="0.3">
      <c r="A77" s="109">
        <v>44470</v>
      </c>
      <c r="B77" s="109">
        <v>5</v>
      </c>
      <c r="C77" s="109">
        <v>5</v>
      </c>
      <c r="D77" s="109">
        <v>0</v>
      </c>
      <c r="E77" s="109">
        <v>31</v>
      </c>
      <c r="F77" s="109">
        <v>10</v>
      </c>
      <c r="G77" s="109">
        <v>21</v>
      </c>
      <c r="H77" s="109">
        <v>336</v>
      </c>
      <c r="I77" s="109">
        <v>408</v>
      </c>
      <c r="J77" s="109">
        <v>744</v>
      </c>
      <c r="K77" s="109">
        <v>0.45161290322580644</v>
      </c>
      <c r="L77" s="109">
        <v>0.54838709677419351</v>
      </c>
    </row>
    <row r="78" spans="1:12" x14ac:dyDescent="0.3">
      <c r="A78" s="109">
        <v>44501</v>
      </c>
      <c r="B78" s="109">
        <v>4</v>
      </c>
      <c r="C78" s="109">
        <v>4</v>
      </c>
      <c r="D78" s="109">
        <v>1</v>
      </c>
      <c r="E78" s="109">
        <v>30</v>
      </c>
      <c r="F78" s="109">
        <v>9</v>
      </c>
      <c r="G78" s="109">
        <v>21</v>
      </c>
      <c r="H78" s="109">
        <v>336</v>
      </c>
      <c r="I78" s="109">
        <v>384</v>
      </c>
      <c r="J78" s="109">
        <v>720</v>
      </c>
      <c r="K78" s="109">
        <v>0.46666666666666667</v>
      </c>
      <c r="L78" s="109">
        <v>0.53333333333333333</v>
      </c>
    </row>
    <row r="79" spans="1:12" x14ac:dyDescent="0.3">
      <c r="A79" s="109">
        <v>44531</v>
      </c>
      <c r="B79" s="109">
        <v>4</v>
      </c>
      <c r="C79" s="109">
        <v>4</v>
      </c>
      <c r="D79" s="109">
        <v>1</v>
      </c>
      <c r="E79" s="109">
        <v>31</v>
      </c>
      <c r="F79" s="109">
        <v>9</v>
      </c>
      <c r="G79" s="109">
        <v>22</v>
      </c>
      <c r="H79" s="109">
        <v>352</v>
      </c>
      <c r="I79" s="109">
        <v>392</v>
      </c>
      <c r="J79" s="109">
        <v>744</v>
      </c>
      <c r="K79" s="109">
        <v>0.4731182795698925</v>
      </c>
      <c r="L79" s="109">
        <v>0.5268817204301075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H1" sqref="H1:J19"/>
    </sheetView>
  </sheetViews>
  <sheetFormatPr defaultColWidth="9.109375" defaultRowHeight="14.4" x14ac:dyDescent="0.3"/>
  <cols>
    <col min="1" max="1" width="19.44140625" style="36" bestFit="1" customWidth="1"/>
    <col min="2" max="2" width="6.109375" style="36" bestFit="1" customWidth="1"/>
    <col min="3" max="3" width="16.33203125" style="36" customWidth="1"/>
    <col min="4" max="4" width="18.88671875" style="15" bestFit="1" customWidth="1"/>
    <col min="5" max="6" width="12.6640625" style="15" bestFit="1" customWidth="1"/>
    <col min="7" max="7" width="16.33203125" style="36" bestFit="1" customWidth="1"/>
    <col min="8" max="8" width="14.88671875" style="36" customWidth="1"/>
    <col min="9" max="9" width="15.44140625" style="36" customWidth="1"/>
    <col min="10" max="10" width="13" style="36" customWidth="1"/>
    <col min="11" max="20" width="15.33203125" style="36" bestFit="1" customWidth="1"/>
    <col min="21" max="22" width="14.33203125" style="36" bestFit="1" customWidth="1"/>
    <col min="23" max="16384" width="9.109375" style="36"/>
  </cols>
  <sheetData>
    <row r="1" spans="1:10" s="38" customFormat="1" ht="15" x14ac:dyDescent="0.25">
      <c r="A1" s="42" t="s">
        <v>24</v>
      </c>
      <c r="B1" s="41">
        <v>7.2400000000000006E-2</v>
      </c>
      <c r="D1" s="52"/>
      <c r="E1" s="55"/>
      <c r="F1" s="55"/>
      <c r="H1" s="156" t="s">
        <v>432</v>
      </c>
    </row>
    <row r="2" spans="1:10" ht="15" x14ac:dyDescent="0.25">
      <c r="A2" s="42" t="s">
        <v>430</v>
      </c>
      <c r="B2" s="41">
        <v>0.02</v>
      </c>
      <c r="H2" s="36" t="s">
        <v>23</v>
      </c>
    </row>
    <row r="3" spans="1:10" ht="15" x14ac:dyDescent="0.25">
      <c r="H3" s="36" t="s">
        <v>22</v>
      </c>
    </row>
    <row r="4" spans="1:10" ht="15" x14ac:dyDescent="0.25">
      <c r="A4" s="36" t="s">
        <v>52</v>
      </c>
      <c r="B4" s="36">
        <v>60</v>
      </c>
      <c r="H4" s="36" t="s">
        <v>21</v>
      </c>
    </row>
    <row r="5" spans="1:10" ht="15" x14ac:dyDescent="0.25">
      <c r="E5" s="15" t="s">
        <v>20</v>
      </c>
      <c r="H5" s="36" t="s">
        <v>433</v>
      </c>
    </row>
    <row r="6" spans="1:10" ht="15" x14ac:dyDescent="0.25">
      <c r="D6" s="15" t="s">
        <v>19</v>
      </c>
      <c r="E6" s="15" t="s">
        <v>18</v>
      </c>
      <c r="G6" s="32"/>
      <c r="H6" s="36" t="s">
        <v>434</v>
      </c>
    </row>
    <row r="7" spans="1:10" ht="15" x14ac:dyDescent="0.25">
      <c r="C7" s="16" t="s">
        <v>50</v>
      </c>
      <c r="D7" s="16" t="s">
        <v>51</v>
      </c>
      <c r="E7" s="16" t="s">
        <v>49</v>
      </c>
      <c r="F7" s="16" t="s">
        <v>17</v>
      </c>
      <c r="I7" s="36" t="s">
        <v>435</v>
      </c>
    </row>
    <row r="8" spans="1:10" ht="15" x14ac:dyDescent="0.25">
      <c r="A8" s="40" t="s">
        <v>16</v>
      </c>
      <c r="B8" s="36">
        <v>2018</v>
      </c>
      <c r="C8" s="33">
        <f>3.5*1000*12</f>
        <v>42000</v>
      </c>
      <c r="D8" s="53">
        <f>$B$4*0.03/3</f>
        <v>0.6</v>
      </c>
      <c r="E8" s="56" t="s">
        <v>15</v>
      </c>
      <c r="F8" s="54" t="s">
        <v>15</v>
      </c>
      <c r="I8" s="36" t="s">
        <v>436</v>
      </c>
    </row>
    <row r="9" spans="1:10" ht="15" x14ac:dyDescent="0.25">
      <c r="A9" s="39"/>
      <c r="B9" s="36">
        <f t="shared" ref="B9:B27" si="0">+B8+1</f>
        <v>2019</v>
      </c>
      <c r="C9" s="33">
        <f>+C8*(1+$B$2)</f>
        <v>42840</v>
      </c>
      <c r="D9" s="53">
        <f>$B$4*0.03/3</f>
        <v>0.6</v>
      </c>
      <c r="E9" s="56">
        <f>+C9*D9</f>
        <v>25704</v>
      </c>
      <c r="F9" s="56">
        <f>+E9*3</f>
        <v>77112</v>
      </c>
      <c r="I9" s="36" t="s">
        <v>437</v>
      </c>
    </row>
    <row r="10" spans="1:10" x14ac:dyDescent="0.3">
      <c r="A10" s="39"/>
      <c r="B10" s="36">
        <f t="shared" si="0"/>
        <v>2020</v>
      </c>
      <c r="C10" s="33">
        <f>+C9*(1+$B$2)</f>
        <v>43696.800000000003</v>
      </c>
      <c r="D10" s="54" t="s">
        <v>14</v>
      </c>
      <c r="E10" s="54" t="s">
        <v>14</v>
      </c>
      <c r="F10" s="54" t="s">
        <v>14</v>
      </c>
      <c r="I10" s="36" t="s">
        <v>438</v>
      </c>
    </row>
    <row r="11" spans="1:10" ht="15" x14ac:dyDescent="0.25">
      <c r="A11" s="39"/>
      <c r="B11" s="36">
        <f t="shared" si="0"/>
        <v>2021</v>
      </c>
      <c r="C11" s="33">
        <f t="shared" ref="C11:C27" si="1">+C10*(1+$B$2)</f>
        <v>44570.736000000004</v>
      </c>
      <c r="D11" s="54" t="s">
        <v>14</v>
      </c>
      <c r="E11" s="54" t="s">
        <v>14</v>
      </c>
      <c r="F11" s="54" t="s">
        <v>14</v>
      </c>
      <c r="I11" s="36" t="s">
        <v>439</v>
      </c>
    </row>
    <row r="12" spans="1:10" ht="15" x14ac:dyDescent="0.25">
      <c r="A12" s="39"/>
      <c r="B12" s="36">
        <f t="shared" si="0"/>
        <v>2022</v>
      </c>
      <c r="C12" s="33">
        <f t="shared" si="1"/>
        <v>45462.150720000005</v>
      </c>
      <c r="D12" s="54" t="s">
        <v>14</v>
      </c>
      <c r="E12" s="54" t="s">
        <v>14</v>
      </c>
      <c r="F12" s="54" t="s">
        <v>14</v>
      </c>
      <c r="J12" s="36" t="s">
        <v>440</v>
      </c>
    </row>
    <row r="13" spans="1:10" ht="15" x14ac:dyDescent="0.25">
      <c r="A13" s="39"/>
      <c r="B13" s="36">
        <f t="shared" si="0"/>
        <v>2023</v>
      </c>
      <c r="C13" s="33">
        <f t="shared" si="1"/>
        <v>46371.393734400008</v>
      </c>
      <c r="D13" s="54" t="s">
        <v>14</v>
      </c>
      <c r="E13" s="54" t="s">
        <v>14</v>
      </c>
      <c r="F13" s="54" t="s">
        <v>14</v>
      </c>
      <c r="I13" s="36" t="s">
        <v>441</v>
      </c>
    </row>
    <row r="14" spans="1:10" ht="15" x14ac:dyDescent="0.25">
      <c r="A14" s="39"/>
      <c r="B14" s="36">
        <f t="shared" si="0"/>
        <v>2024</v>
      </c>
      <c r="C14" s="33">
        <f t="shared" si="1"/>
        <v>47298.821609088009</v>
      </c>
      <c r="D14" s="54" t="s">
        <v>14</v>
      </c>
      <c r="E14" s="54" t="s">
        <v>14</v>
      </c>
      <c r="F14" s="54" t="s">
        <v>14</v>
      </c>
      <c r="I14" s="36" t="s">
        <v>442</v>
      </c>
    </row>
    <row r="15" spans="1:10" ht="15" x14ac:dyDescent="0.25">
      <c r="A15" s="39"/>
      <c r="B15" s="36">
        <f t="shared" si="0"/>
        <v>2025</v>
      </c>
      <c r="C15" s="33">
        <f t="shared" si="1"/>
        <v>48244.798041269773</v>
      </c>
      <c r="D15" s="54" t="s">
        <v>14</v>
      </c>
      <c r="E15" s="54" t="s">
        <v>14</v>
      </c>
      <c r="F15" s="54" t="s">
        <v>14</v>
      </c>
      <c r="I15" s="36" t="s">
        <v>443</v>
      </c>
    </row>
    <row r="16" spans="1:10" ht="15" x14ac:dyDescent="0.25">
      <c r="A16" s="39"/>
      <c r="B16" s="36">
        <f t="shared" si="0"/>
        <v>2026</v>
      </c>
      <c r="C16" s="33">
        <f t="shared" si="1"/>
        <v>49209.694002095166</v>
      </c>
      <c r="D16" s="54" t="s">
        <v>14</v>
      </c>
      <c r="E16" s="54" t="s">
        <v>14</v>
      </c>
      <c r="F16" s="54" t="s">
        <v>14</v>
      </c>
      <c r="J16" s="36" t="s">
        <v>444</v>
      </c>
    </row>
    <row r="17" spans="1:10" ht="15" x14ac:dyDescent="0.25">
      <c r="A17" s="39"/>
      <c r="B17" s="36">
        <f t="shared" si="0"/>
        <v>2027</v>
      </c>
      <c r="C17" s="33">
        <f t="shared" si="1"/>
        <v>50193.887882137067</v>
      </c>
      <c r="D17" s="54" t="s">
        <v>14</v>
      </c>
      <c r="E17" s="54" t="s">
        <v>14</v>
      </c>
      <c r="F17" s="54" t="s">
        <v>14</v>
      </c>
      <c r="J17" s="36" t="s">
        <v>445</v>
      </c>
    </row>
    <row r="18" spans="1:10" ht="15" x14ac:dyDescent="0.25">
      <c r="A18" s="39"/>
      <c r="B18" s="36">
        <f t="shared" si="0"/>
        <v>2028</v>
      </c>
      <c r="C18" s="33">
        <f t="shared" si="1"/>
        <v>51197.765639779813</v>
      </c>
      <c r="D18" s="54" t="s">
        <v>14</v>
      </c>
      <c r="E18" s="54" t="s">
        <v>14</v>
      </c>
      <c r="F18" s="54" t="s">
        <v>14</v>
      </c>
      <c r="J18" s="36" t="s">
        <v>446</v>
      </c>
    </row>
    <row r="19" spans="1:10" ht="15" x14ac:dyDescent="0.25">
      <c r="A19" s="39"/>
      <c r="B19" s="36">
        <f t="shared" si="0"/>
        <v>2029</v>
      </c>
      <c r="C19" s="33">
        <f t="shared" si="1"/>
        <v>52221.720952575408</v>
      </c>
      <c r="D19" s="54" t="s">
        <v>14</v>
      </c>
      <c r="E19" s="54" t="s">
        <v>14</v>
      </c>
      <c r="F19" s="54" t="s">
        <v>14</v>
      </c>
      <c r="I19" s="36" t="s">
        <v>447</v>
      </c>
    </row>
    <row r="20" spans="1:10" ht="15" x14ac:dyDescent="0.25">
      <c r="A20" s="39"/>
      <c r="B20" s="36">
        <f t="shared" si="0"/>
        <v>2030</v>
      </c>
      <c r="C20" s="33">
        <f t="shared" si="1"/>
        <v>53266.155371626919</v>
      </c>
      <c r="D20" s="54" t="s">
        <v>14</v>
      </c>
      <c r="E20" s="54" t="s">
        <v>14</v>
      </c>
      <c r="F20" s="54" t="s">
        <v>14</v>
      </c>
    </row>
    <row r="21" spans="1:10" ht="15" x14ac:dyDescent="0.25">
      <c r="A21" s="39"/>
      <c r="B21" s="36">
        <f t="shared" si="0"/>
        <v>2031</v>
      </c>
      <c r="C21" s="33">
        <f t="shared" si="1"/>
        <v>54331.478479059457</v>
      </c>
      <c r="D21" s="54" t="s">
        <v>14</v>
      </c>
      <c r="E21" s="54" t="s">
        <v>14</v>
      </c>
      <c r="F21" s="54" t="s">
        <v>14</v>
      </c>
    </row>
    <row r="22" spans="1:10" ht="15" x14ac:dyDescent="0.25">
      <c r="A22" s="39"/>
      <c r="B22" s="36">
        <f t="shared" si="0"/>
        <v>2032</v>
      </c>
      <c r="C22" s="33">
        <f t="shared" si="1"/>
        <v>55418.10804864065</v>
      </c>
      <c r="D22" s="54" t="s">
        <v>14</v>
      </c>
      <c r="E22" s="54" t="s">
        <v>14</v>
      </c>
      <c r="F22" s="54" t="s">
        <v>14</v>
      </c>
    </row>
    <row r="23" spans="1:10" ht="15" x14ac:dyDescent="0.25">
      <c r="A23" s="39"/>
      <c r="B23" s="36">
        <f t="shared" si="0"/>
        <v>2033</v>
      </c>
      <c r="C23" s="33">
        <f t="shared" si="1"/>
        <v>56526.470209613464</v>
      </c>
      <c r="D23" s="54" t="s">
        <v>14</v>
      </c>
      <c r="E23" s="54" t="s">
        <v>14</v>
      </c>
      <c r="F23" s="54" t="s">
        <v>14</v>
      </c>
    </row>
    <row r="24" spans="1:10" ht="15" x14ac:dyDescent="0.25">
      <c r="A24" s="39"/>
      <c r="B24" s="36">
        <f t="shared" si="0"/>
        <v>2034</v>
      </c>
      <c r="C24" s="33">
        <f t="shared" si="1"/>
        <v>57656.999613805732</v>
      </c>
      <c r="D24" s="54" t="s">
        <v>14</v>
      </c>
      <c r="E24" s="54" t="s">
        <v>14</v>
      </c>
      <c r="F24" s="54" t="s">
        <v>14</v>
      </c>
    </row>
    <row r="25" spans="1:10" ht="15" x14ac:dyDescent="0.25">
      <c r="A25" s="39"/>
      <c r="B25" s="36">
        <f t="shared" si="0"/>
        <v>2035</v>
      </c>
      <c r="C25" s="33">
        <f t="shared" si="1"/>
        <v>58810.139606081852</v>
      </c>
      <c r="D25" s="54" t="s">
        <v>14</v>
      </c>
      <c r="E25" s="54" t="s">
        <v>14</v>
      </c>
      <c r="F25" s="54" t="s">
        <v>14</v>
      </c>
    </row>
    <row r="26" spans="1:10" ht="15" x14ac:dyDescent="0.25">
      <c r="A26" s="39"/>
      <c r="B26" s="36">
        <f t="shared" si="0"/>
        <v>2036</v>
      </c>
      <c r="C26" s="33">
        <f t="shared" si="1"/>
        <v>59986.342398203487</v>
      </c>
      <c r="D26" s="54" t="s">
        <v>14</v>
      </c>
      <c r="E26" s="54" t="s">
        <v>14</v>
      </c>
      <c r="F26" s="54" t="s">
        <v>14</v>
      </c>
    </row>
    <row r="27" spans="1:10" ht="15" x14ac:dyDescent="0.25">
      <c r="A27" s="39"/>
      <c r="B27" s="36">
        <f t="shared" si="0"/>
        <v>2037</v>
      </c>
      <c r="C27" s="33">
        <f t="shared" si="1"/>
        <v>61186.069246167557</v>
      </c>
      <c r="D27" s="54" t="s">
        <v>14</v>
      </c>
      <c r="E27" s="54" t="s">
        <v>14</v>
      </c>
      <c r="F27" s="54" t="s">
        <v>14</v>
      </c>
    </row>
    <row r="30" spans="1:10" ht="15" x14ac:dyDescent="0.25">
      <c r="C30" s="51"/>
    </row>
  </sheetData>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4"/>
  <sheetViews>
    <sheetView workbookViewId="0">
      <selection activeCell="G9" sqref="G9"/>
    </sheetView>
  </sheetViews>
  <sheetFormatPr defaultColWidth="9.109375" defaultRowHeight="14.4" x14ac:dyDescent="0.3"/>
  <cols>
    <col min="1" max="1" width="10.44140625" style="36" bestFit="1" customWidth="1"/>
    <col min="2" max="2" width="9.109375" style="36"/>
    <col min="3" max="3" width="15.6640625" style="36" customWidth="1"/>
    <col min="4" max="5" width="9.109375" style="36"/>
    <col min="6" max="7" width="9.109375" style="18"/>
    <col min="8" max="16384" width="9.109375" style="36"/>
  </cols>
  <sheetData>
    <row r="1" spans="2:8" x14ac:dyDescent="0.25">
      <c r="C1" s="15" t="s">
        <v>53</v>
      </c>
    </row>
    <row r="2" spans="2:8" x14ac:dyDescent="0.25">
      <c r="B2" s="36">
        <v>2015</v>
      </c>
      <c r="C2" s="32">
        <v>0.24</v>
      </c>
      <c r="F2" s="18" t="s">
        <v>431</v>
      </c>
      <c r="H2" s="111"/>
    </row>
    <row r="3" spans="2:8" x14ac:dyDescent="0.25">
      <c r="B3" s="36">
        <v>2016</v>
      </c>
      <c r="C3" s="32">
        <f>+C2*(1+F3)</f>
        <v>0.28218091867336764</v>
      </c>
      <c r="F3" s="18">
        <v>0.17575382780569854</v>
      </c>
    </row>
    <row r="4" spans="2:8" x14ac:dyDescent="0.25">
      <c r="B4" s="36">
        <v>2017</v>
      </c>
      <c r="C4" s="32">
        <f t="shared" ref="C4:C24" si="0">+C3*(1+F4)</f>
        <v>0.3216289726828066</v>
      </c>
      <c r="F4" s="18">
        <v>0.13979702878174127</v>
      </c>
    </row>
    <row r="5" spans="2:8" x14ac:dyDescent="0.25">
      <c r="B5" s="36">
        <v>2018</v>
      </c>
      <c r="C5" s="32">
        <f t="shared" si="0"/>
        <v>0.35151883495774128</v>
      </c>
      <c r="F5" s="18">
        <v>9.2932741803744001E-2</v>
      </c>
    </row>
    <row r="6" spans="2:8" x14ac:dyDescent="0.25">
      <c r="B6" s="36">
        <v>2019</v>
      </c>
      <c r="C6" s="32">
        <f t="shared" si="0"/>
        <v>0.38442039819885548</v>
      </c>
      <c r="F6" s="18">
        <v>9.3598293943678718E-2</v>
      </c>
      <c r="H6" s="36" t="s">
        <v>96</v>
      </c>
    </row>
    <row r="7" spans="2:8" x14ac:dyDescent="0.25">
      <c r="B7" s="36">
        <v>2020</v>
      </c>
      <c r="C7" s="32">
        <f t="shared" si="0"/>
        <v>0.41894762264601937</v>
      </c>
      <c r="F7" s="18">
        <v>8.9816317263433629E-2</v>
      </c>
    </row>
    <row r="8" spans="2:8" x14ac:dyDescent="0.25">
      <c r="B8" s="36">
        <v>2021</v>
      </c>
      <c r="C8" s="32">
        <f t="shared" si="0"/>
        <v>0.43966471920295491</v>
      </c>
      <c r="F8" s="18">
        <v>4.9450326095870981E-2</v>
      </c>
    </row>
    <row r="9" spans="2:8" x14ac:dyDescent="0.25">
      <c r="B9" s="36">
        <v>2022</v>
      </c>
      <c r="C9" s="32">
        <f t="shared" si="0"/>
        <v>0.455283585657073</v>
      </c>
      <c r="F9" s="18">
        <v>3.5524493487748256E-2</v>
      </c>
    </row>
    <row r="10" spans="2:8" x14ac:dyDescent="0.25">
      <c r="B10" s="36">
        <v>2023</v>
      </c>
      <c r="C10" s="32">
        <f t="shared" si="0"/>
        <v>0.48351439807685376</v>
      </c>
      <c r="F10" s="18">
        <v>6.2007094718860845E-2</v>
      </c>
    </row>
    <row r="11" spans="2:8" x14ac:dyDescent="0.25">
      <c r="B11" s="36">
        <v>2024</v>
      </c>
      <c r="C11" s="32">
        <f t="shared" si="0"/>
        <v>0.50574757832700712</v>
      </c>
      <c r="F11" s="18">
        <v>4.5982457479207227E-2</v>
      </c>
    </row>
    <row r="12" spans="2:8" x14ac:dyDescent="0.25">
      <c r="B12" s="36">
        <v>2025</v>
      </c>
      <c r="C12" s="32">
        <f t="shared" si="0"/>
        <v>0.53000902564153651</v>
      </c>
      <c r="F12" s="18">
        <v>4.7971455236197579E-2</v>
      </c>
    </row>
    <row r="13" spans="2:8" x14ac:dyDescent="0.25">
      <c r="B13" s="36">
        <v>2026</v>
      </c>
      <c r="C13" s="32">
        <f t="shared" si="0"/>
        <v>0.54012369486111111</v>
      </c>
      <c r="F13" s="18">
        <v>1.9083956555893542E-2</v>
      </c>
    </row>
    <row r="14" spans="2:8" x14ac:dyDescent="0.25">
      <c r="B14" s="36">
        <v>2027</v>
      </c>
      <c r="C14" s="32">
        <f t="shared" si="0"/>
        <v>0.54013930610867877</v>
      </c>
      <c r="F14" s="18">
        <v>2.8903097042895612E-5</v>
      </c>
    </row>
    <row r="15" spans="2:8" x14ac:dyDescent="0.25">
      <c r="B15" s="36">
        <v>2028</v>
      </c>
      <c r="C15" s="32">
        <f t="shared" si="0"/>
        <v>0.54584278950834542</v>
      </c>
      <c r="F15" s="18">
        <v>1.0559282272486622E-2</v>
      </c>
    </row>
    <row r="16" spans="2:8" x14ac:dyDescent="0.25">
      <c r="B16" s="36">
        <v>2029</v>
      </c>
      <c r="C16" s="32">
        <f t="shared" si="0"/>
        <v>0.55181285923609469</v>
      </c>
      <c r="F16" s="18">
        <v>1.09373428439473E-2</v>
      </c>
    </row>
    <row r="17" spans="2:6" x14ac:dyDescent="0.25">
      <c r="B17" s="36">
        <v>2030</v>
      </c>
      <c r="C17" s="32">
        <f t="shared" si="0"/>
        <v>0.56116302549463637</v>
      </c>
      <c r="F17" s="18">
        <v>1.6944451550994371E-2</v>
      </c>
    </row>
    <row r="18" spans="2:6" x14ac:dyDescent="0.25">
      <c r="B18" s="36">
        <v>2031</v>
      </c>
      <c r="C18" s="32">
        <f t="shared" si="0"/>
        <v>0.57567677994987976</v>
      </c>
      <c r="F18" s="18">
        <v>2.5863704121365249E-2</v>
      </c>
    </row>
    <row r="19" spans="2:6" x14ac:dyDescent="0.25">
      <c r="B19" s="36">
        <v>2032</v>
      </c>
      <c r="C19" s="32">
        <f t="shared" si="0"/>
        <v>0.60167854524087261</v>
      </c>
      <c r="F19" s="18">
        <v>4.5167299075805481E-2</v>
      </c>
    </row>
    <row r="20" spans="2:6" x14ac:dyDescent="0.25">
      <c r="B20" s="36">
        <v>2033</v>
      </c>
      <c r="C20" s="32">
        <f t="shared" si="0"/>
        <v>0.62083362070146042</v>
      </c>
      <c r="F20" s="18">
        <v>3.1836061983761446E-2</v>
      </c>
    </row>
    <row r="21" spans="2:6" x14ac:dyDescent="0.25">
      <c r="B21" s="36">
        <v>2034</v>
      </c>
      <c r="C21" s="32">
        <f t="shared" si="0"/>
        <v>0.64023922307277659</v>
      </c>
      <c r="F21" s="18">
        <v>3.1257331633216569E-2</v>
      </c>
    </row>
    <row r="22" spans="2:6" x14ac:dyDescent="0.25">
      <c r="B22" s="36">
        <v>2035</v>
      </c>
      <c r="C22" s="32">
        <f t="shared" si="0"/>
        <v>0.65436546005251062</v>
      </c>
      <c r="F22" s="18">
        <v>2.2063998066123254E-2</v>
      </c>
    </row>
    <row r="23" spans="2:6" x14ac:dyDescent="0.25">
      <c r="B23" s="36">
        <v>2036</v>
      </c>
      <c r="C23" s="32">
        <f t="shared" si="0"/>
        <v>0.65964878427720797</v>
      </c>
      <c r="F23" s="18">
        <v>8.07396561590123E-3</v>
      </c>
    </row>
    <row r="24" spans="2:6" x14ac:dyDescent="0.25">
      <c r="B24" s="36">
        <v>2037</v>
      </c>
      <c r="C24" s="32">
        <f t="shared" si="0"/>
        <v>0.67665794810442847</v>
      </c>
      <c r="F24" s="18">
        <v>2.5785181800733407E-2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71"/>
  <sheetViews>
    <sheetView topLeftCell="A10" zoomScaleNormal="100" workbookViewId="0">
      <selection activeCell="E45" sqref="E45"/>
    </sheetView>
  </sheetViews>
  <sheetFormatPr defaultColWidth="9.109375" defaultRowHeight="13.2" x14ac:dyDescent="0.25"/>
  <cols>
    <col min="1" max="1" width="40.33203125" style="58" customWidth="1"/>
    <col min="2" max="2" width="8" style="58" customWidth="1"/>
    <col min="3" max="3" width="13.5546875" style="58" customWidth="1"/>
    <col min="4" max="4" width="10.88671875" style="58" bestFit="1" customWidth="1"/>
    <col min="5" max="6" width="10.6640625" style="58" bestFit="1" customWidth="1"/>
    <col min="7" max="7" width="10.88671875" style="58" bestFit="1" customWidth="1"/>
    <col min="8" max="8" width="11.109375" style="58" bestFit="1" customWidth="1"/>
    <col min="9" max="9" width="10.88671875" style="58" bestFit="1" customWidth="1"/>
    <col min="10" max="10" width="11.109375" style="58" bestFit="1" customWidth="1"/>
    <col min="11" max="20" width="10.88671875" style="58" bestFit="1" customWidth="1"/>
    <col min="21" max="23" width="11.5546875" style="58" bestFit="1" customWidth="1"/>
    <col min="24" max="27" width="11.5546875" style="58" customWidth="1"/>
    <col min="28" max="28" width="13.44140625" style="58" customWidth="1"/>
    <col min="29" max="32" width="11.5546875" style="58" customWidth="1"/>
    <col min="33" max="42" width="9.88671875" style="58" bestFit="1" customWidth="1"/>
    <col min="43" max="16384" width="9.109375" style="58"/>
  </cols>
  <sheetData>
    <row r="1" spans="1:42" ht="15.75" x14ac:dyDescent="0.25">
      <c r="A1" s="57" t="s">
        <v>55</v>
      </c>
      <c r="E1" s="88"/>
      <c r="F1" s="88"/>
      <c r="G1" s="88"/>
      <c r="H1" s="88"/>
      <c r="I1" s="88"/>
    </row>
    <row r="2" spans="1:42" ht="15" x14ac:dyDescent="0.35">
      <c r="A2" s="59" t="s">
        <v>56</v>
      </c>
      <c r="B2" s="60"/>
      <c r="C2" s="61"/>
      <c r="D2" s="62"/>
      <c r="E2" s="79"/>
      <c r="F2" s="79"/>
      <c r="G2" s="79"/>
      <c r="H2" s="79"/>
      <c r="I2" s="79"/>
      <c r="J2" s="62"/>
      <c r="K2" s="62"/>
      <c r="L2" s="62"/>
      <c r="M2" s="62"/>
      <c r="N2" s="62"/>
      <c r="O2" s="62"/>
      <c r="P2" s="62"/>
      <c r="Q2" s="62"/>
      <c r="R2" s="62"/>
      <c r="S2" s="62"/>
      <c r="T2" s="62"/>
      <c r="U2" s="62"/>
      <c r="V2" s="62"/>
    </row>
    <row r="3" spans="1:42" ht="15" x14ac:dyDescent="0.35">
      <c r="A3" s="63" t="s">
        <v>468</v>
      </c>
      <c r="B3" s="60"/>
      <c r="C3" s="62"/>
      <c r="D3" s="62"/>
      <c r="E3" s="79"/>
      <c r="F3" s="79"/>
      <c r="G3" s="79"/>
      <c r="H3" s="79"/>
      <c r="I3" s="79"/>
      <c r="J3" s="62"/>
      <c r="K3" s="62"/>
      <c r="L3" s="62"/>
      <c r="M3" s="62"/>
      <c r="N3" s="62"/>
      <c r="O3" s="62"/>
      <c r="P3" s="62"/>
      <c r="Q3" s="62"/>
      <c r="R3" s="62"/>
      <c r="S3" s="62"/>
      <c r="T3" s="62"/>
      <c r="U3" s="62"/>
      <c r="V3" s="62"/>
    </row>
    <row r="4" spans="1:42" ht="15.75" x14ac:dyDescent="0.25">
      <c r="A4" s="64" t="s">
        <v>57</v>
      </c>
      <c r="B4" s="62"/>
      <c r="C4" s="65">
        <v>1</v>
      </c>
      <c r="D4" s="65">
        <f t="shared" ref="D4:S5" si="0">C4+1</f>
        <v>2</v>
      </c>
      <c r="E4" s="65">
        <f t="shared" si="0"/>
        <v>3</v>
      </c>
      <c r="F4" s="65">
        <f t="shared" si="0"/>
        <v>4</v>
      </c>
      <c r="G4" s="65">
        <f t="shared" si="0"/>
        <v>5</v>
      </c>
      <c r="H4" s="65">
        <f t="shared" si="0"/>
        <v>6</v>
      </c>
      <c r="I4" s="65">
        <f t="shared" si="0"/>
        <v>7</v>
      </c>
      <c r="J4" s="65">
        <f t="shared" si="0"/>
        <v>8</v>
      </c>
      <c r="K4" s="65">
        <f t="shared" si="0"/>
        <v>9</v>
      </c>
      <c r="L4" s="65">
        <f t="shared" si="0"/>
        <v>10</v>
      </c>
      <c r="M4" s="65">
        <f t="shared" si="0"/>
        <v>11</v>
      </c>
      <c r="N4" s="65">
        <f t="shared" si="0"/>
        <v>12</v>
      </c>
      <c r="O4" s="65">
        <f t="shared" si="0"/>
        <v>13</v>
      </c>
      <c r="P4" s="65">
        <f t="shared" si="0"/>
        <v>14</v>
      </c>
      <c r="Q4" s="65">
        <f t="shared" si="0"/>
        <v>15</v>
      </c>
      <c r="R4" s="65">
        <f t="shared" si="0"/>
        <v>16</v>
      </c>
      <c r="S4" s="65">
        <f t="shared" si="0"/>
        <v>17</v>
      </c>
      <c r="T4" s="65">
        <f t="shared" ref="T4:AI5" si="1">S4+1</f>
        <v>18</v>
      </c>
      <c r="U4" s="65">
        <f t="shared" si="1"/>
        <v>19</v>
      </c>
      <c r="V4" s="65">
        <f t="shared" si="1"/>
        <v>20</v>
      </c>
      <c r="W4" s="65">
        <f t="shared" si="1"/>
        <v>21</v>
      </c>
      <c r="X4" s="65">
        <f t="shared" si="1"/>
        <v>22</v>
      </c>
      <c r="Y4" s="65">
        <f t="shared" si="1"/>
        <v>23</v>
      </c>
      <c r="Z4" s="65">
        <f t="shared" si="1"/>
        <v>24</v>
      </c>
      <c r="AA4" s="65">
        <f t="shared" si="1"/>
        <v>25</v>
      </c>
      <c r="AB4" s="65">
        <f t="shared" si="1"/>
        <v>26</v>
      </c>
      <c r="AC4" s="65">
        <f t="shared" si="1"/>
        <v>27</v>
      </c>
      <c r="AD4" s="65">
        <f t="shared" si="1"/>
        <v>28</v>
      </c>
      <c r="AE4" s="65">
        <f t="shared" si="1"/>
        <v>29</v>
      </c>
      <c r="AF4" s="65">
        <f t="shared" si="1"/>
        <v>30</v>
      </c>
      <c r="AG4" s="65">
        <f t="shared" si="1"/>
        <v>31</v>
      </c>
      <c r="AH4" s="65">
        <f t="shared" si="1"/>
        <v>32</v>
      </c>
      <c r="AI4" s="65">
        <f t="shared" si="1"/>
        <v>33</v>
      </c>
      <c r="AJ4" s="65">
        <f t="shared" ref="AJ4:AP5" si="2">AI4+1</f>
        <v>34</v>
      </c>
      <c r="AK4" s="65">
        <f t="shared" si="2"/>
        <v>35</v>
      </c>
      <c r="AL4" s="65">
        <f t="shared" si="2"/>
        <v>36</v>
      </c>
      <c r="AM4" s="65">
        <f t="shared" si="2"/>
        <v>37</v>
      </c>
      <c r="AN4" s="65">
        <f t="shared" si="2"/>
        <v>38</v>
      </c>
      <c r="AO4" s="65">
        <f t="shared" si="2"/>
        <v>39</v>
      </c>
      <c r="AP4" s="65">
        <f t="shared" si="2"/>
        <v>40</v>
      </c>
    </row>
    <row r="5" spans="1:42" ht="15" x14ac:dyDescent="0.35">
      <c r="A5" s="62"/>
      <c r="B5" s="66"/>
      <c r="C5" s="67">
        <v>2018</v>
      </c>
      <c r="D5" s="67">
        <f t="shared" si="0"/>
        <v>2019</v>
      </c>
      <c r="E5" s="67">
        <f t="shared" si="0"/>
        <v>2020</v>
      </c>
      <c r="F5" s="67">
        <f t="shared" si="0"/>
        <v>2021</v>
      </c>
      <c r="G5" s="67">
        <f t="shared" si="0"/>
        <v>2022</v>
      </c>
      <c r="H5" s="67">
        <f t="shared" si="0"/>
        <v>2023</v>
      </c>
      <c r="I5" s="67">
        <f t="shared" si="0"/>
        <v>2024</v>
      </c>
      <c r="J5" s="67">
        <f t="shared" si="0"/>
        <v>2025</v>
      </c>
      <c r="K5" s="67">
        <f t="shared" si="0"/>
        <v>2026</v>
      </c>
      <c r="L5" s="67">
        <f t="shared" si="0"/>
        <v>2027</v>
      </c>
      <c r="M5" s="67">
        <f t="shared" si="0"/>
        <v>2028</v>
      </c>
      <c r="N5" s="67">
        <f t="shared" si="0"/>
        <v>2029</v>
      </c>
      <c r="O5" s="67">
        <f t="shared" si="0"/>
        <v>2030</v>
      </c>
      <c r="P5" s="67">
        <f t="shared" si="0"/>
        <v>2031</v>
      </c>
      <c r="Q5" s="67">
        <f t="shared" si="0"/>
        <v>2032</v>
      </c>
      <c r="R5" s="67">
        <f t="shared" si="0"/>
        <v>2033</v>
      </c>
      <c r="S5" s="67">
        <f t="shared" si="0"/>
        <v>2034</v>
      </c>
      <c r="T5" s="67">
        <f t="shared" si="1"/>
        <v>2035</v>
      </c>
      <c r="U5" s="67">
        <f t="shared" si="1"/>
        <v>2036</v>
      </c>
      <c r="V5" s="67">
        <f t="shared" si="1"/>
        <v>2037</v>
      </c>
      <c r="W5" s="67">
        <f t="shared" si="1"/>
        <v>2038</v>
      </c>
      <c r="X5" s="67">
        <f t="shared" si="1"/>
        <v>2039</v>
      </c>
      <c r="Y5" s="67">
        <f t="shared" si="1"/>
        <v>2040</v>
      </c>
      <c r="Z5" s="67">
        <f t="shared" si="1"/>
        <v>2041</v>
      </c>
      <c r="AA5" s="67">
        <f t="shared" si="1"/>
        <v>2042</v>
      </c>
      <c r="AB5" s="67">
        <f t="shared" si="1"/>
        <v>2043</v>
      </c>
      <c r="AC5" s="67">
        <f t="shared" si="1"/>
        <v>2044</v>
      </c>
      <c r="AD5" s="67">
        <f t="shared" si="1"/>
        <v>2045</v>
      </c>
      <c r="AE5" s="67">
        <f t="shared" si="1"/>
        <v>2046</v>
      </c>
      <c r="AF5" s="67">
        <f t="shared" si="1"/>
        <v>2047</v>
      </c>
      <c r="AG5" s="67">
        <f t="shared" si="1"/>
        <v>2048</v>
      </c>
      <c r="AH5" s="67">
        <f t="shared" si="1"/>
        <v>2049</v>
      </c>
      <c r="AI5" s="67">
        <f t="shared" si="1"/>
        <v>2050</v>
      </c>
      <c r="AJ5" s="67">
        <f t="shared" si="2"/>
        <v>2051</v>
      </c>
      <c r="AK5" s="67">
        <f t="shared" si="2"/>
        <v>2052</v>
      </c>
      <c r="AL5" s="67">
        <f t="shared" si="2"/>
        <v>2053</v>
      </c>
      <c r="AM5" s="67">
        <f t="shared" si="2"/>
        <v>2054</v>
      </c>
      <c r="AN5" s="67">
        <f t="shared" si="2"/>
        <v>2055</v>
      </c>
      <c r="AO5" s="67">
        <f t="shared" si="2"/>
        <v>2056</v>
      </c>
      <c r="AP5" s="67">
        <f t="shared" si="2"/>
        <v>2057</v>
      </c>
    </row>
    <row r="6" spans="1:42" ht="15" x14ac:dyDescent="0.35">
      <c r="A6" s="66" t="s">
        <v>58</v>
      </c>
      <c r="B6" s="66"/>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row>
    <row r="7" spans="1:42" ht="12.75" x14ac:dyDescent="0.2">
      <c r="A7" s="6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row>
    <row r="8" spans="1:42" ht="12.75" x14ac:dyDescent="0.2">
      <c r="A8" s="62" t="s">
        <v>59</v>
      </c>
      <c r="B8" s="69" t="s">
        <v>60</v>
      </c>
      <c r="C8" s="70">
        <f>+Depr!D8</f>
        <v>7291252</v>
      </c>
      <c r="D8" s="71">
        <f>+C8</f>
        <v>7291252</v>
      </c>
      <c r="E8" s="71">
        <f t="shared" ref="E8:AP8" si="3">+D8</f>
        <v>7291252</v>
      </c>
      <c r="F8" s="71">
        <f t="shared" si="3"/>
        <v>7291252</v>
      </c>
      <c r="G8" s="71">
        <f t="shared" si="3"/>
        <v>7291252</v>
      </c>
      <c r="H8" s="71">
        <f t="shared" si="3"/>
        <v>7291252</v>
      </c>
      <c r="I8" s="71">
        <f t="shared" si="3"/>
        <v>7291252</v>
      </c>
      <c r="J8" s="71">
        <f t="shared" si="3"/>
        <v>7291252</v>
      </c>
      <c r="K8" s="71">
        <f t="shared" si="3"/>
        <v>7291252</v>
      </c>
      <c r="L8" s="71">
        <f t="shared" si="3"/>
        <v>7291252</v>
      </c>
      <c r="M8" s="71">
        <f t="shared" si="3"/>
        <v>7291252</v>
      </c>
      <c r="N8" s="71">
        <f t="shared" si="3"/>
        <v>7291252</v>
      </c>
      <c r="O8" s="71">
        <f t="shared" si="3"/>
        <v>7291252</v>
      </c>
      <c r="P8" s="71">
        <f t="shared" si="3"/>
        <v>7291252</v>
      </c>
      <c r="Q8" s="71">
        <f t="shared" si="3"/>
        <v>7291252</v>
      </c>
      <c r="R8" s="71">
        <f t="shared" si="3"/>
        <v>7291252</v>
      </c>
      <c r="S8" s="71">
        <f t="shared" si="3"/>
        <v>7291252</v>
      </c>
      <c r="T8" s="71">
        <f t="shared" si="3"/>
        <v>7291252</v>
      </c>
      <c r="U8" s="71">
        <f t="shared" si="3"/>
        <v>7291252</v>
      </c>
      <c r="V8" s="71">
        <f t="shared" si="3"/>
        <v>7291252</v>
      </c>
      <c r="W8" s="71">
        <f t="shared" si="3"/>
        <v>7291252</v>
      </c>
      <c r="X8" s="71">
        <f t="shared" si="3"/>
        <v>7291252</v>
      </c>
      <c r="Y8" s="71">
        <f t="shared" si="3"/>
        <v>7291252</v>
      </c>
      <c r="Z8" s="71">
        <f t="shared" si="3"/>
        <v>7291252</v>
      </c>
      <c r="AA8" s="71">
        <f t="shared" si="3"/>
        <v>7291252</v>
      </c>
      <c r="AB8" s="71">
        <f t="shared" si="3"/>
        <v>7291252</v>
      </c>
      <c r="AC8" s="71">
        <f t="shared" si="3"/>
        <v>7291252</v>
      </c>
      <c r="AD8" s="71">
        <f t="shared" si="3"/>
        <v>7291252</v>
      </c>
      <c r="AE8" s="71">
        <f t="shared" si="3"/>
        <v>7291252</v>
      </c>
      <c r="AF8" s="71">
        <f t="shared" si="3"/>
        <v>7291252</v>
      </c>
      <c r="AG8" s="71">
        <f t="shared" si="3"/>
        <v>7291252</v>
      </c>
      <c r="AH8" s="71">
        <f t="shared" si="3"/>
        <v>7291252</v>
      </c>
      <c r="AI8" s="71">
        <f t="shared" si="3"/>
        <v>7291252</v>
      </c>
      <c r="AJ8" s="71">
        <f t="shared" si="3"/>
        <v>7291252</v>
      </c>
      <c r="AK8" s="71">
        <f t="shared" si="3"/>
        <v>7291252</v>
      </c>
      <c r="AL8" s="71">
        <f t="shared" si="3"/>
        <v>7291252</v>
      </c>
      <c r="AM8" s="71">
        <f t="shared" si="3"/>
        <v>7291252</v>
      </c>
      <c r="AN8" s="71">
        <f t="shared" si="3"/>
        <v>7291252</v>
      </c>
      <c r="AO8" s="71">
        <f t="shared" si="3"/>
        <v>7291252</v>
      </c>
      <c r="AP8" s="71">
        <f t="shared" si="3"/>
        <v>7291252</v>
      </c>
    </row>
    <row r="9" spans="1:42" ht="12.75" x14ac:dyDescent="0.2">
      <c r="A9" s="62"/>
      <c r="B9" s="62"/>
      <c r="C9" s="72"/>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row>
    <row r="10" spans="1:42" ht="12.75" x14ac:dyDescent="0.2">
      <c r="A10" s="62" t="s">
        <v>61</v>
      </c>
      <c r="B10" s="62"/>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row>
    <row r="11" spans="1:42" ht="12.75" x14ac:dyDescent="0.2">
      <c r="A11" s="62" t="s">
        <v>62</v>
      </c>
      <c r="B11" s="74"/>
      <c r="C11" s="73">
        <f>IF(B8="yes",+C21,0)</f>
        <v>150720.45111111112</v>
      </c>
      <c r="D11" s="73">
        <f t="shared" ref="D11:AP11" si="4">IF($B$8="yes",+C11+D21,0)</f>
        <v>301440.90222222224</v>
      </c>
      <c r="E11" s="73">
        <f t="shared" si="4"/>
        <v>452161.35333333339</v>
      </c>
      <c r="F11" s="73">
        <f t="shared" si="4"/>
        <v>602881.80444444448</v>
      </c>
      <c r="G11" s="73">
        <f t="shared" si="4"/>
        <v>753602.25555555557</v>
      </c>
      <c r="H11" s="73">
        <f t="shared" si="4"/>
        <v>904322.70666666667</v>
      </c>
      <c r="I11" s="73">
        <f t="shared" si="4"/>
        <v>1055043.1577777779</v>
      </c>
      <c r="J11" s="73">
        <f t="shared" si="4"/>
        <v>1205763.608888889</v>
      </c>
      <c r="K11" s="73">
        <f t="shared" si="4"/>
        <v>1356484.06</v>
      </c>
      <c r="L11" s="73">
        <f t="shared" si="4"/>
        <v>1507204.5111111111</v>
      </c>
      <c r="M11" s="73">
        <f t="shared" si="4"/>
        <v>1657924.9622222222</v>
      </c>
      <c r="N11" s="73">
        <f t="shared" si="4"/>
        <v>1808645.4133333333</v>
      </c>
      <c r="O11" s="73">
        <f t="shared" si="4"/>
        <v>1959365.8644444444</v>
      </c>
      <c r="P11" s="73">
        <f t="shared" si="4"/>
        <v>2110086.3155555557</v>
      </c>
      <c r="Q11" s="73">
        <f t="shared" si="4"/>
        <v>2260806.7666666671</v>
      </c>
      <c r="R11" s="73">
        <f t="shared" si="4"/>
        <v>2411527.2177777784</v>
      </c>
      <c r="S11" s="73">
        <f t="shared" si="4"/>
        <v>2562247.6688888897</v>
      </c>
      <c r="T11" s="73">
        <f t="shared" si="4"/>
        <v>2712968.120000001</v>
      </c>
      <c r="U11" s="73">
        <f t="shared" si="4"/>
        <v>2863688.5711111124</v>
      </c>
      <c r="V11" s="73">
        <f t="shared" si="4"/>
        <v>3014409.0222222237</v>
      </c>
      <c r="W11" s="73">
        <f t="shared" si="4"/>
        <v>3165129.473333335</v>
      </c>
      <c r="X11" s="73">
        <f t="shared" si="4"/>
        <v>3315849.9244444463</v>
      </c>
      <c r="Y11" s="73">
        <f t="shared" si="4"/>
        <v>3466570.3755555577</v>
      </c>
      <c r="Z11" s="73">
        <f t="shared" si="4"/>
        <v>3617290.826666669</v>
      </c>
      <c r="AA11" s="73">
        <f t="shared" si="4"/>
        <v>3768011.2777777803</v>
      </c>
      <c r="AB11" s="73">
        <f t="shared" si="4"/>
        <v>3918731.7288888916</v>
      </c>
      <c r="AC11" s="73">
        <f t="shared" si="4"/>
        <v>4069452.180000003</v>
      </c>
      <c r="AD11" s="73">
        <f t="shared" si="4"/>
        <v>4220172.6311111143</v>
      </c>
      <c r="AE11" s="73">
        <f t="shared" si="4"/>
        <v>4370893.0822222251</v>
      </c>
      <c r="AF11" s="73">
        <f t="shared" si="4"/>
        <v>4521613.533333336</v>
      </c>
      <c r="AG11" s="73">
        <f t="shared" si="4"/>
        <v>4672333.9844444469</v>
      </c>
      <c r="AH11" s="73">
        <f t="shared" si="4"/>
        <v>4823054.4355555577</v>
      </c>
      <c r="AI11" s="73">
        <f t="shared" si="4"/>
        <v>4973774.8866666686</v>
      </c>
      <c r="AJ11" s="73">
        <f t="shared" si="4"/>
        <v>5124495.3377777794</v>
      </c>
      <c r="AK11" s="73">
        <f t="shared" si="4"/>
        <v>5275215.7888888903</v>
      </c>
      <c r="AL11" s="73">
        <f t="shared" si="4"/>
        <v>5425936.2400000012</v>
      </c>
      <c r="AM11" s="73">
        <f t="shared" si="4"/>
        <v>5576656.691111112</v>
      </c>
      <c r="AN11" s="73">
        <f t="shared" si="4"/>
        <v>5727377.1422222229</v>
      </c>
      <c r="AO11" s="73">
        <f t="shared" si="4"/>
        <v>5878097.5933333337</v>
      </c>
      <c r="AP11" s="73">
        <f t="shared" si="4"/>
        <v>6028818.0444444446</v>
      </c>
    </row>
    <row r="12" spans="1:42" ht="12.75" x14ac:dyDescent="0.2">
      <c r="A12" s="62" t="s">
        <v>63</v>
      </c>
      <c r="B12" s="62"/>
      <c r="C12" s="73">
        <f>+C22</f>
        <v>76514.66</v>
      </c>
      <c r="D12" s="73">
        <f t="shared" ref="D12:AP12" si="5">+C12+D22</f>
        <v>269252.27</v>
      </c>
      <c r="E12" s="73">
        <f t="shared" si="5"/>
        <v>437240.5</v>
      </c>
      <c r="F12" s="73">
        <f t="shared" si="5"/>
        <v>583140.16</v>
      </c>
      <c r="G12" s="73">
        <f t="shared" si="5"/>
        <v>709072.87</v>
      </c>
      <c r="H12" s="73">
        <f t="shared" si="5"/>
        <v>816995.88</v>
      </c>
      <c r="I12" s="73">
        <f t="shared" si="5"/>
        <v>916429.26</v>
      </c>
      <c r="J12" s="73">
        <f t="shared" si="5"/>
        <v>1015665.79</v>
      </c>
      <c r="K12" s="73">
        <f t="shared" si="5"/>
        <v>1114963.19</v>
      </c>
      <c r="L12" s="73">
        <f t="shared" si="5"/>
        <v>1214003.3199999998</v>
      </c>
      <c r="M12" s="73">
        <f t="shared" si="5"/>
        <v>1313300.7199999997</v>
      </c>
      <c r="N12" s="73">
        <f t="shared" si="5"/>
        <v>1412340.8499999996</v>
      </c>
      <c r="O12" s="73">
        <f t="shared" si="5"/>
        <v>1511638.2499999995</v>
      </c>
      <c r="P12" s="73">
        <f t="shared" si="5"/>
        <v>1610678.3799999994</v>
      </c>
      <c r="Q12" s="73">
        <f t="shared" si="5"/>
        <v>1709975.7799999993</v>
      </c>
      <c r="R12" s="73">
        <f t="shared" si="5"/>
        <v>1733119.7599999993</v>
      </c>
      <c r="S12" s="73">
        <f t="shared" si="5"/>
        <v>1680367.5999999994</v>
      </c>
      <c r="T12" s="73">
        <f t="shared" si="5"/>
        <v>1627615.4399999995</v>
      </c>
      <c r="U12" s="73">
        <f t="shared" si="5"/>
        <v>1574863.2799999996</v>
      </c>
      <c r="V12" s="73">
        <f t="shared" si="5"/>
        <v>1522111.1199999996</v>
      </c>
      <c r="W12" s="73">
        <f t="shared" si="5"/>
        <v>1469358.9599999997</v>
      </c>
      <c r="X12" s="73">
        <f t="shared" si="5"/>
        <v>1416606.7999999998</v>
      </c>
      <c r="Y12" s="73">
        <f t="shared" si="5"/>
        <v>1363854.64</v>
      </c>
      <c r="Z12" s="73">
        <f t="shared" si="5"/>
        <v>1311102.48</v>
      </c>
      <c r="AA12" s="73">
        <f t="shared" si="5"/>
        <v>1258350.32</v>
      </c>
      <c r="AB12" s="73">
        <f t="shared" si="5"/>
        <v>1205598.1600000001</v>
      </c>
      <c r="AC12" s="73">
        <f t="shared" si="5"/>
        <v>1152846.0000000002</v>
      </c>
      <c r="AD12" s="73">
        <f t="shared" si="5"/>
        <v>1100093.8400000003</v>
      </c>
      <c r="AE12" s="73">
        <f t="shared" si="5"/>
        <v>1047341.6800000003</v>
      </c>
      <c r="AF12" s="73">
        <f t="shared" si="5"/>
        <v>994589.52000000025</v>
      </c>
      <c r="AG12" s="73">
        <f t="shared" si="5"/>
        <v>941837.36000000022</v>
      </c>
      <c r="AH12" s="73">
        <f t="shared" si="5"/>
        <v>889085.20000000019</v>
      </c>
      <c r="AI12" s="73">
        <f t="shared" si="5"/>
        <v>836333.04000000015</v>
      </c>
      <c r="AJ12" s="73">
        <f t="shared" si="5"/>
        <v>783580.88000000012</v>
      </c>
      <c r="AK12" s="73">
        <f t="shared" si="5"/>
        <v>730828.72000000009</v>
      </c>
      <c r="AL12" s="73">
        <f t="shared" si="5"/>
        <v>678076.56</v>
      </c>
      <c r="AM12" s="73">
        <f t="shared" si="5"/>
        <v>625324.4</v>
      </c>
      <c r="AN12" s="73">
        <f t="shared" si="5"/>
        <v>572572.24</v>
      </c>
      <c r="AO12" s="73">
        <f t="shared" si="5"/>
        <v>519820.07999999996</v>
      </c>
      <c r="AP12" s="73">
        <f t="shared" si="5"/>
        <v>467067.91999999993</v>
      </c>
    </row>
    <row r="13" spans="1:42" ht="12.75" x14ac:dyDescent="0.2">
      <c r="A13" s="62"/>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row>
    <row r="14" spans="1:42" ht="13.5" thickBot="1" x14ac:dyDescent="0.25">
      <c r="A14" s="62" t="s">
        <v>64</v>
      </c>
      <c r="B14" s="62"/>
      <c r="C14" s="75">
        <f t="shared" ref="C14:AA14" si="6">+SUM(C8:C8)-SUM(C11:C12)</f>
        <v>7064016.888888889</v>
      </c>
      <c r="D14" s="75">
        <f t="shared" si="6"/>
        <v>6720558.8277777778</v>
      </c>
      <c r="E14" s="75">
        <f t="shared" si="6"/>
        <v>6401850.1466666665</v>
      </c>
      <c r="F14" s="75">
        <f t="shared" si="6"/>
        <v>6105230.0355555555</v>
      </c>
      <c r="G14" s="75">
        <f t="shared" si="6"/>
        <v>5828576.8744444447</v>
      </c>
      <c r="H14" s="75">
        <f t="shared" si="6"/>
        <v>5569933.4133333331</v>
      </c>
      <c r="I14" s="75">
        <f t="shared" si="6"/>
        <v>5319779.5822222224</v>
      </c>
      <c r="J14" s="75">
        <f t="shared" si="6"/>
        <v>5069822.6011111112</v>
      </c>
      <c r="K14" s="75">
        <f t="shared" si="6"/>
        <v>4819804.75</v>
      </c>
      <c r="L14" s="75">
        <f t="shared" si="6"/>
        <v>4570044.1688888893</v>
      </c>
      <c r="M14" s="75">
        <f t="shared" si="6"/>
        <v>4320026.317777778</v>
      </c>
      <c r="N14" s="75">
        <f t="shared" si="6"/>
        <v>4070265.7366666673</v>
      </c>
      <c r="O14" s="75">
        <f t="shared" si="6"/>
        <v>3820247.885555556</v>
      </c>
      <c r="P14" s="75">
        <f t="shared" si="6"/>
        <v>3570487.3044444448</v>
      </c>
      <c r="Q14" s="75">
        <f t="shared" si="6"/>
        <v>3320469.4533333336</v>
      </c>
      <c r="R14" s="75">
        <f t="shared" si="6"/>
        <v>3146605.0222222223</v>
      </c>
      <c r="S14" s="75">
        <f t="shared" si="6"/>
        <v>3048636.7311111111</v>
      </c>
      <c r="T14" s="75">
        <f t="shared" si="6"/>
        <v>2950668.4399999995</v>
      </c>
      <c r="U14" s="75">
        <f t="shared" si="6"/>
        <v>2852700.1488888878</v>
      </c>
      <c r="V14" s="75">
        <f t="shared" si="6"/>
        <v>2754731.8577777762</v>
      </c>
      <c r="W14" s="75">
        <f t="shared" si="6"/>
        <v>2656763.5666666655</v>
      </c>
      <c r="X14" s="75">
        <f t="shared" si="6"/>
        <v>2558795.2755555538</v>
      </c>
      <c r="Y14" s="75">
        <f t="shared" si="6"/>
        <v>2460826.9844444422</v>
      </c>
      <c r="Z14" s="75">
        <f t="shared" si="6"/>
        <v>2362858.6933333315</v>
      </c>
      <c r="AA14" s="75">
        <f t="shared" si="6"/>
        <v>2264890.4022222199</v>
      </c>
      <c r="AB14" s="75">
        <f>+SUM(AB8:AB8)-SUM(AB11:AB12)</f>
        <v>2166922.1111111082</v>
      </c>
      <c r="AC14" s="75">
        <f>+SUM(AC8:AC8)-SUM(AC11:AC12)</f>
        <v>2068953.8199999966</v>
      </c>
      <c r="AD14" s="75">
        <f>+SUM(AD8:AD8)-SUM(AD11:AD12)</f>
        <v>1970985.5288888849</v>
      </c>
      <c r="AE14" s="75">
        <f>+SUM(AE8:AE8)-SUM(AE11:AE12)</f>
        <v>1873017.2377777742</v>
      </c>
      <c r="AF14" s="75">
        <f>+SUM(AF8:AF8)-SUM(AF11:AF12)</f>
        <v>1775048.9466666635</v>
      </c>
      <c r="AG14" s="75">
        <f t="shared" ref="AG14:AO14" si="7">+SUM(AG8:AG8)-SUM(AG11:AG12)</f>
        <v>1677080.6555555528</v>
      </c>
      <c r="AH14" s="75">
        <f t="shared" si="7"/>
        <v>1579112.3644444421</v>
      </c>
      <c r="AI14" s="75">
        <f t="shared" si="7"/>
        <v>1481144.0733333314</v>
      </c>
      <c r="AJ14" s="75">
        <f t="shared" si="7"/>
        <v>1383175.7822222207</v>
      </c>
      <c r="AK14" s="75">
        <f t="shared" si="7"/>
        <v>1285207.49111111</v>
      </c>
      <c r="AL14" s="75">
        <f t="shared" si="7"/>
        <v>1187239.1999999993</v>
      </c>
      <c r="AM14" s="75">
        <f t="shared" si="7"/>
        <v>1089270.9088888876</v>
      </c>
      <c r="AN14" s="75">
        <f t="shared" si="7"/>
        <v>991302.6177777769</v>
      </c>
      <c r="AO14" s="75">
        <f t="shared" si="7"/>
        <v>893334.32666666619</v>
      </c>
      <c r="AP14" s="75">
        <f>+SUM(AP8:AP8)-SUM(AP11:AP12)</f>
        <v>795366.03555555549</v>
      </c>
    </row>
    <row r="15" spans="1:42" ht="13.5" thickTop="1" x14ac:dyDescent="0.2">
      <c r="A15" s="62"/>
      <c r="B15" s="62"/>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row>
    <row r="16" spans="1:42" ht="12.75" x14ac:dyDescent="0.2">
      <c r="A16" s="62" t="s">
        <v>65</v>
      </c>
      <c r="B16" s="62"/>
      <c r="C16" s="76">
        <f>ROUND((C14+C8)/2,2)</f>
        <v>7177634.4400000004</v>
      </c>
      <c r="D16" s="76">
        <f t="shared" ref="D16:AA16" si="8">+(D14+C14)/2</f>
        <v>6892287.8583333334</v>
      </c>
      <c r="E16" s="76">
        <f t="shared" si="8"/>
        <v>6561204.4872222226</v>
      </c>
      <c r="F16" s="76">
        <f t="shared" si="8"/>
        <v>6253540.0911111105</v>
      </c>
      <c r="G16" s="76">
        <f t="shared" si="8"/>
        <v>5966903.4550000001</v>
      </c>
      <c r="H16" s="76">
        <f t="shared" si="8"/>
        <v>5699255.1438888889</v>
      </c>
      <c r="I16" s="76">
        <f t="shared" si="8"/>
        <v>5444856.4977777777</v>
      </c>
      <c r="J16" s="76">
        <f t="shared" si="8"/>
        <v>5194801.0916666668</v>
      </c>
      <c r="K16" s="76">
        <f t="shared" si="8"/>
        <v>4944813.6755555551</v>
      </c>
      <c r="L16" s="76">
        <f t="shared" si="8"/>
        <v>4694924.4594444446</v>
      </c>
      <c r="M16" s="76">
        <f t="shared" si="8"/>
        <v>4445035.2433333341</v>
      </c>
      <c r="N16" s="76">
        <f t="shared" si="8"/>
        <v>4195146.0272222226</v>
      </c>
      <c r="O16" s="76">
        <f t="shared" si="8"/>
        <v>3945256.8111111117</v>
      </c>
      <c r="P16" s="76">
        <f t="shared" si="8"/>
        <v>3695367.5950000007</v>
      </c>
      <c r="Q16" s="76">
        <f t="shared" si="8"/>
        <v>3445478.3788888892</v>
      </c>
      <c r="R16" s="76">
        <f t="shared" si="8"/>
        <v>3233537.2377777779</v>
      </c>
      <c r="S16" s="76">
        <f t="shared" si="8"/>
        <v>3097620.8766666669</v>
      </c>
      <c r="T16" s="76">
        <f t="shared" si="8"/>
        <v>2999652.5855555553</v>
      </c>
      <c r="U16" s="76">
        <f t="shared" si="8"/>
        <v>2901684.2944444437</v>
      </c>
      <c r="V16" s="76">
        <f t="shared" si="8"/>
        <v>2803716.003333332</v>
      </c>
      <c r="W16" s="76">
        <f t="shared" si="8"/>
        <v>2705747.7122222208</v>
      </c>
      <c r="X16" s="76">
        <f t="shared" si="8"/>
        <v>2607779.4211111097</v>
      </c>
      <c r="Y16" s="76">
        <f t="shared" si="8"/>
        <v>2509811.129999998</v>
      </c>
      <c r="Z16" s="76">
        <f t="shared" si="8"/>
        <v>2411842.8388888869</v>
      </c>
      <c r="AA16" s="76">
        <f t="shared" si="8"/>
        <v>2313874.5477777757</v>
      </c>
      <c r="AB16" s="76">
        <f>+(AB14+AA14)/2</f>
        <v>2215906.256666664</v>
      </c>
      <c r="AC16" s="76">
        <f>+(AC14+AB14)/2</f>
        <v>2117937.9655555524</v>
      </c>
      <c r="AD16" s="76">
        <f>+(AD14+AC14)/2</f>
        <v>2019969.6744444408</v>
      </c>
      <c r="AE16" s="76">
        <f>+(AE14+AD14)/2</f>
        <v>1922001.3833333296</v>
      </c>
      <c r="AF16" s="76">
        <f>+(AF14+AE14)/2</f>
        <v>1824033.0922222189</v>
      </c>
      <c r="AG16" s="76">
        <f t="shared" ref="AG16:AO16" si="9">+(AG14+AF14)/2</f>
        <v>1726064.8011111082</v>
      </c>
      <c r="AH16" s="76">
        <f t="shared" si="9"/>
        <v>1628096.5099999974</v>
      </c>
      <c r="AI16" s="76">
        <f t="shared" si="9"/>
        <v>1530128.2188888867</v>
      </c>
      <c r="AJ16" s="76">
        <f t="shared" si="9"/>
        <v>1432159.927777776</v>
      </c>
      <c r="AK16" s="76">
        <f t="shared" si="9"/>
        <v>1334191.6366666653</v>
      </c>
      <c r="AL16" s="76">
        <f t="shared" si="9"/>
        <v>1236223.3455555546</v>
      </c>
      <c r="AM16" s="76">
        <f t="shared" si="9"/>
        <v>1138255.0544444434</v>
      </c>
      <c r="AN16" s="76">
        <f t="shared" si="9"/>
        <v>1040286.7633333323</v>
      </c>
      <c r="AO16" s="76">
        <f t="shared" si="9"/>
        <v>942318.47222222155</v>
      </c>
      <c r="AP16" s="76">
        <f>+(AP14+AO14)/2</f>
        <v>844350.18111111084</v>
      </c>
    </row>
    <row r="17" spans="1:42" ht="12.75" x14ac:dyDescent="0.2">
      <c r="A17" s="62"/>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row>
    <row r="18" spans="1:42" ht="12.75" x14ac:dyDescent="0.2">
      <c r="A18" s="62" t="s">
        <v>66</v>
      </c>
      <c r="B18" s="77">
        <v>7.2400000000000006E-2</v>
      </c>
      <c r="C18" s="62">
        <f t="shared" ref="C18:AA18" si="10">ROUND(C16*$B$18,2)</f>
        <v>519660.73</v>
      </c>
      <c r="D18" s="62">
        <f t="shared" si="10"/>
        <v>499001.64</v>
      </c>
      <c r="E18" s="62">
        <f t="shared" si="10"/>
        <v>475031.2</v>
      </c>
      <c r="F18" s="62">
        <f t="shared" si="10"/>
        <v>452756.3</v>
      </c>
      <c r="G18" s="62">
        <f t="shared" si="10"/>
        <v>432003.81</v>
      </c>
      <c r="H18" s="62">
        <f t="shared" si="10"/>
        <v>412626.07</v>
      </c>
      <c r="I18" s="62">
        <f t="shared" si="10"/>
        <v>394207.61</v>
      </c>
      <c r="J18" s="62">
        <f t="shared" si="10"/>
        <v>376103.6</v>
      </c>
      <c r="K18" s="62">
        <f t="shared" si="10"/>
        <v>358004.51</v>
      </c>
      <c r="L18" s="62">
        <f t="shared" si="10"/>
        <v>339912.53</v>
      </c>
      <c r="M18" s="62">
        <f t="shared" si="10"/>
        <v>321820.55</v>
      </c>
      <c r="N18" s="62">
        <f t="shared" si="10"/>
        <v>303728.57</v>
      </c>
      <c r="O18" s="62">
        <f t="shared" si="10"/>
        <v>285636.59000000003</v>
      </c>
      <c r="P18" s="62">
        <f t="shared" si="10"/>
        <v>267544.61</v>
      </c>
      <c r="Q18" s="62">
        <f t="shared" si="10"/>
        <v>249452.63</v>
      </c>
      <c r="R18" s="62">
        <f t="shared" si="10"/>
        <v>234108.1</v>
      </c>
      <c r="S18" s="62">
        <f t="shared" si="10"/>
        <v>224267.75</v>
      </c>
      <c r="T18" s="62">
        <f t="shared" si="10"/>
        <v>217174.85</v>
      </c>
      <c r="U18" s="62">
        <f t="shared" si="10"/>
        <v>210081.94</v>
      </c>
      <c r="V18" s="62">
        <f t="shared" si="10"/>
        <v>202989.04</v>
      </c>
      <c r="W18" s="62">
        <f t="shared" si="10"/>
        <v>195896.13</v>
      </c>
      <c r="X18" s="62">
        <f t="shared" si="10"/>
        <v>188803.23</v>
      </c>
      <c r="Y18" s="62">
        <f t="shared" si="10"/>
        <v>181710.33</v>
      </c>
      <c r="Z18" s="62">
        <f t="shared" si="10"/>
        <v>174617.42</v>
      </c>
      <c r="AA18" s="62">
        <f t="shared" si="10"/>
        <v>167524.51999999999</v>
      </c>
      <c r="AB18" s="62">
        <f>ROUND(AB16*$B$18,2)</f>
        <v>160431.60999999999</v>
      </c>
      <c r="AC18" s="62">
        <f>ROUND(AC16*$B$18,2)</f>
        <v>153338.71</v>
      </c>
      <c r="AD18" s="62">
        <f>ROUND(AD16*$B$18,2)</f>
        <v>146245.79999999999</v>
      </c>
      <c r="AE18" s="62">
        <f>ROUND(AE16*$B$18,2)</f>
        <v>139152.9</v>
      </c>
      <c r="AF18" s="62">
        <f>ROUND(AF16*$B$18,2)</f>
        <v>132060</v>
      </c>
      <c r="AG18" s="62">
        <f t="shared" ref="AG18:AO18" si="11">ROUND(AG16*$B$18,2)</f>
        <v>124967.09</v>
      </c>
      <c r="AH18" s="62">
        <f t="shared" si="11"/>
        <v>117874.19</v>
      </c>
      <c r="AI18" s="62">
        <f t="shared" si="11"/>
        <v>110781.28</v>
      </c>
      <c r="AJ18" s="62">
        <f t="shared" si="11"/>
        <v>103688.38</v>
      </c>
      <c r="AK18" s="62">
        <f t="shared" si="11"/>
        <v>96595.47</v>
      </c>
      <c r="AL18" s="62">
        <f t="shared" si="11"/>
        <v>89502.57</v>
      </c>
      <c r="AM18" s="62">
        <f t="shared" si="11"/>
        <v>82409.67</v>
      </c>
      <c r="AN18" s="62">
        <f t="shared" si="11"/>
        <v>75316.759999999995</v>
      </c>
      <c r="AO18" s="62">
        <f t="shared" si="11"/>
        <v>68223.86</v>
      </c>
      <c r="AP18" s="62">
        <f>ROUND(AP16*$B$18,2)</f>
        <v>61130.95</v>
      </c>
    </row>
    <row r="19" spans="1:42" ht="12.75" x14ac:dyDescent="0.2">
      <c r="A19" s="62" t="s">
        <v>67</v>
      </c>
      <c r="B19" s="77">
        <v>7.8289999999999992E-3</v>
      </c>
      <c r="C19" s="78">
        <f t="shared" ref="C19:AA19" si="12">ROUND((+C8)*$B$19,2)</f>
        <v>57083.21</v>
      </c>
      <c r="D19" s="78">
        <f t="shared" si="12"/>
        <v>57083.21</v>
      </c>
      <c r="E19" s="78">
        <f t="shared" si="12"/>
        <v>57083.21</v>
      </c>
      <c r="F19" s="78">
        <f t="shared" si="12"/>
        <v>57083.21</v>
      </c>
      <c r="G19" s="78">
        <f t="shared" si="12"/>
        <v>57083.21</v>
      </c>
      <c r="H19" s="78">
        <f t="shared" si="12"/>
        <v>57083.21</v>
      </c>
      <c r="I19" s="78">
        <f t="shared" si="12"/>
        <v>57083.21</v>
      </c>
      <c r="J19" s="78">
        <f t="shared" si="12"/>
        <v>57083.21</v>
      </c>
      <c r="K19" s="78">
        <f t="shared" si="12"/>
        <v>57083.21</v>
      </c>
      <c r="L19" s="78">
        <f t="shared" si="12"/>
        <v>57083.21</v>
      </c>
      <c r="M19" s="78">
        <f t="shared" si="12"/>
        <v>57083.21</v>
      </c>
      <c r="N19" s="78">
        <f t="shared" si="12"/>
        <v>57083.21</v>
      </c>
      <c r="O19" s="78">
        <f t="shared" si="12"/>
        <v>57083.21</v>
      </c>
      <c r="P19" s="78">
        <f t="shared" si="12"/>
        <v>57083.21</v>
      </c>
      <c r="Q19" s="78">
        <f t="shared" si="12"/>
        <v>57083.21</v>
      </c>
      <c r="R19" s="78">
        <f t="shared" si="12"/>
        <v>57083.21</v>
      </c>
      <c r="S19" s="78">
        <f t="shared" si="12"/>
        <v>57083.21</v>
      </c>
      <c r="T19" s="78">
        <f t="shared" si="12"/>
        <v>57083.21</v>
      </c>
      <c r="U19" s="78">
        <f t="shared" si="12"/>
        <v>57083.21</v>
      </c>
      <c r="V19" s="78">
        <f t="shared" si="12"/>
        <v>57083.21</v>
      </c>
      <c r="W19" s="78">
        <f t="shared" si="12"/>
        <v>57083.21</v>
      </c>
      <c r="X19" s="78">
        <f t="shared" si="12"/>
        <v>57083.21</v>
      </c>
      <c r="Y19" s="78">
        <f t="shared" si="12"/>
        <v>57083.21</v>
      </c>
      <c r="Z19" s="78">
        <f t="shared" si="12"/>
        <v>57083.21</v>
      </c>
      <c r="AA19" s="78">
        <f t="shared" si="12"/>
        <v>57083.21</v>
      </c>
      <c r="AB19" s="73">
        <v>0</v>
      </c>
      <c r="AC19" s="73">
        <v>0</v>
      </c>
      <c r="AD19" s="73">
        <v>0</v>
      </c>
      <c r="AE19" s="73">
        <v>0</v>
      </c>
      <c r="AF19" s="73">
        <v>0</v>
      </c>
      <c r="AG19" s="73">
        <v>0</v>
      </c>
      <c r="AH19" s="73">
        <v>0</v>
      </c>
      <c r="AI19" s="73">
        <v>0</v>
      </c>
      <c r="AJ19" s="73">
        <v>0</v>
      </c>
      <c r="AK19" s="73">
        <v>0</v>
      </c>
      <c r="AL19" s="73">
        <v>0</v>
      </c>
      <c r="AM19" s="73">
        <v>0</v>
      </c>
      <c r="AN19" s="73">
        <v>0</v>
      </c>
      <c r="AO19" s="73">
        <v>0</v>
      </c>
      <c r="AP19" s="73">
        <v>0</v>
      </c>
    </row>
    <row r="20" spans="1:42" ht="12.75" x14ac:dyDescent="0.2">
      <c r="A20" s="62"/>
      <c r="B20" s="77">
        <v>0</v>
      </c>
      <c r="C20" s="73">
        <f t="shared" ref="C20:W20" ca="1" si="13">ROUND(+C25*$B$20,2)</f>
        <v>0</v>
      </c>
      <c r="D20" s="73">
        <f t="shared" ca="1" si="13"/>
        <v>0</v>
      </c>
      <c r="E20" s="73">
        <f t="shared" ca="1" si="13"/>
        <v>0</v>
      </c>
      <c r="F20" s="73">
        <f t="shared" ca="1" si="13"/>
        <v>0</v>
      </c>
      <c r="G20" s="73">
        <f t="shared" ca="1" si="13"/>
        <v>0</v>
      </c>
      <c r="H20" s="73">
        <f t="shared" ca="1" si="13"/>
        <v>0</v>
      </c>
      <c r="I20" s="73">
        <f t="shared" ca="1" si="13"/>
        <v>0</v>
      </c>
      <c r="J20" s="73">
        <f t="shared" ca="1" si="13"/>
        <v>0</v>
      </c>
      <c r="K20" s="73">
        <f t="shared" ca="1" si="13"/>
        <v>0</v>
      </c>
      <c r="L20" s="73">
        <f t="shared" ca="1" si="13"/>
        <v>0</v>
      </c>
      <c r="M20" s="73">
        <f t="shared" ca="1" si="13"/>
        <v>0</v>
      </c>
      <c r="N20" s="73">
        <f t="shared" ca="1" si="13"/>
        <v>0</v>
      </c>
      <c r="O20" s="73">
        <f t="shared" ca="1" si="13"/>
        <v>0</v>
      </c>
      <c r="P20" s="73">
        <f t="shared" ca="1" si="13"/>
        <v>0</v>
      </c>
      <c r="Q20" s="73">
        <f t="shared" ca="1" si="13"/>
        <v>0</v>
      </c>
      <c r="R20" s="73">
        <f t="shared" ca="1" si="13"/>
        <v>0</v>
      </c>
      <c r="S20" s="73">
        <f t="shared" ca="1" si="13"/>
        <v>0</v>
      </c>
      <c r="T20" s="73">
        <f t="shared" ca="1" si="13"/>
        <v>0</v>
      </c>
      <c r="U20" s="73">
        <f t="shared" ca="1" si="13"/>
        <v>0</v>
      </c>
      <c r="V20" s="73">
        <f t="shared" ca="1" si="13"/>
        <v>0</v>
      </c>
      <c r="W20" s="73">
        <f t="shared" ca="1" si="13"/>
        <v>0</v>
      </c>
      <c r="X20" s="73"/>
      <c r="Y20" s="73"/>
      <c r="Z20" s="73"/>
      <c r="AA20" s="73"/>
      <c r="AB20" s="73"/>
      <c r="AC20" s="73"/>
      <c r="AD20" s="73"/>
      <c r="AE20" s="73"/>
      <c r="AF20" s="73"/>
      <c r="AG20" s="73"/>
      <c r="AH20" s="73"/>
      <c r="AI20" s="73"/>
      <c r="AJ20" s="73"/>
      <c r="AK20" s="73"/>
      <c r="AL20" s="73"/>
      <c r="AM20" s="73"/>
      <c r="AN20" s="73"/>
      <c r="AO20" s="73"/>
      <c r="AP20" s="73"/>
    </row>
    <row r="21" spans="1:42" ht="12.75" x14ac:dyDescent="0.2">
      <c r="A21" s="62" t="s">
        <v>68</v>
      </c>
      <c r="B21" s="62"/>
      <c r="C21" s="73">
        <f>+Depr!H8</f>
        <v>150720.45111111112</v>
      </c>
      <c r="D21" s="73">
        <f>+Depr!I8</f>
        <v>150720.45111111112</v>
      </c>
      <c r="E21" s="73">
        <f>+Depr!J8</f>
        <v>150720.45111111112</v>
      </c>
      <c r="F21" s="73">
        <f>+Depr!K8</f>
        <v>150720.45111111112</v>
      </c>
      <c r="G21" s="73">
        <f>+Depr!L8</f>
        <v>150720.45111111112</v>
      </c>
      <c r="H21" s="73">
        <f>+Depr!M8</f>
        <v>150720.45111111112</v>
      </c>
      <c r="I21" s="73">
        <f>+Depr!N8</f>
        <v>150720.45111111112</v>
      </c>
      <c r="J21" s="73">
        <f>+Depr!O8</f>
        <v>150720.45111111112</v>
      </c>
      <c r="K21" s="73">
        <f>+Depr!P8</f>
        <v>150720.45111111112</v>
      </c>
      <c r="L21" s="73">
        <f>+Depr!Q8</f>
        <v>150720.45111111112</v>
      </c>
      <c r="M21" s="73">
        <f>+Depr!R8</f>
        <v>150720.45111111112</v>
      </c>
      <c r="N21" s="73">
        <f>+Depr!S8</f>
        <v>150720.45111111112</v>
      </c>
      <c r="O21" s="73">
        <f>+Depr!T8</f>
        <v>150720.45111111112</v>
      </c>
      <c r="P21" s="73">
        <f>+Depr!U8</f>
        <v>150720.45111111112</v>
      </c>
      <c r="Q21" s="73">
        <f>+Depr!V8</f>
        <v>150720.45111111112</v>
      </c>
      <c r="R21" s="73">
        <f>+Depr!W8</f>
        <v>150720.45111111112</v>
      </c>
      <c r="S21" s="73">
        <f>+Depr!X8</f>
        <v>150720.45111111112</v>
      </c>
      <c r="T21" s="73">
        <f>+Depr!Y8</f>
        <v>150720.45111111112</v>
      </c>
      <c r="U21" s="73">
        <f>+Depr!Z8</f>
        <v>150720.45111111112</v>
      </c>
      <c r="V21" s="73">
        <f>+Depr!AA8</f>
        <v>150720.45111111112</v>
      </c>
      <c r="W21" s="73">
        <f>+Depr!AB8</f>
        <v>150720.45111111112</v>
      </c>
      <c r="X21" s="73">
        <f>+Depr!AC8</f>
        <v>150720.45111111112</v>
      </c>
      <c r="Y21" s="73">
        <f>+Depr!AD8</f>
        <v>150720.45111111112</v>
      </c>
      <c r="Z21" s="73">
        <f>+Depr!AE8</f>
        <v>150720.45111111112</v>
      </c>
      <c r="AA21" s="73">
        <f>+Depr!AF8</f>
        <v>150720.45111111112</v>
      </c>
      <c r="AB21" s="73">
        <f>+Depr!AG8</f>
        <v>150720.45111111112</v>
      </c>
      <c r="AC21" s="73">
        <f>+Depr!AH8</f>
        <v>150720.45111111112</v>
      </c>
      <c r="AD21" s="73">
        <f>+Depr!AI8</f>
        <v>150720.45111111112</v>
      </c>
      <c r="AE21" s="73">
        <f>+Depr!AJ8</f>
        <v>150720.45111111112</v>
      </c>
      <c r="AF21" s="73">
        <f>+Depr!AK8</f>
        <v>150720.45111111112</v>
      </c>
      <c r="AG21" s="73">
        <f>+Depr!AL8</f>
        <v>150720.45111111112</v>
      </c>
      <c r="AH21" s="73">
        <f>+Depr!AM8</f>
        <v>150720.45111111112</v>
      </c>
      <c r="AI21" s="73">
        <f>+Depr!AN8</f>
        <v>150720.45111111112</v>
      </c>
      <c r="AJ21" s="73">
        <f>+Depr!AO8</f>
        <v>150720.45111111112</v>
      </c>
      <c r="AK21" s="73">
        <f>+Depr!AP8</f>
        <v>150720.45111111112</v>
      </c>
      <c r="AL21" s="73">
        <f>+Depr!AQ8</f>
        <v>150720.45111111112</v>
      </c>
      <c r="AM21" s="73">
        <f>+Depr!AR8</f>
        <v>150720.45111111112</v>
      </c>
      <c r="AN21" s="73">
        <f>+Depr!AS8</f>
        <v>150720.45111111112</v>
      </c>
      <c r="AO21" s="73">
        <f>+Depr!AT8</f>
        <v>150720.45111111112</v>
      </c>
      <c r="AP21" s="73">
        <f>+Depr!AU8</f>
        <v>150720.45111111112</v>
      </c>
    </row>
    <row r="22" spans="1:42" ht="12.75" x14ac:dyDescent="0.2">
      <c r="A22" s="79" t="s">
        <v>69</v>
      </c>
      <c r="B22" s="79"/>
      <c r="C22" s="78">
        <f t="shared" ref="C22:AP22" si="14">ROUND((+C33+C34-C21)*$B$39,2)</f>
        <v>76514.66</v>
      </c>
      <c r="D22" s="78">
        <f t="shared" si="14"/>
        <v>192737.61</v>
      </c>
      <c r="E22" s="78">
        <f t="shared" si="14"/>
        <v>167988.23</v>
      </c>
      <c r="F22" s="78">
        <f t="shared" si="14"/>
        <v>145899.66</v>
      </c>
      <c r="G22" s="78">
        <f t="shared" si="14"/>
        <v>125932.71</v>
      </c>
      <c r="H22" s="78">
        <f t="shared" si="14"/>
        <v>107923.01</v>
      </c>
      <c r="I22" s="78">
        <f t="shared" si="14"/>
        <v>99433.38</v>
      </c>
      <c r="J22" s="78">
        <f t="shared" si="14"/>
        <v>99236.53</v>
      </c>
      <c r="K22" s="78">
        <f t="shared" si="14"/>
        <v>99297.4</v>
      </c>
      <c r="L22" s="78">
        <f t="shared" si="14"/>
        <v>99040.13</v>
      </c>
      <c r="M22" s="78">
        <f t="shared" si="14"/>
        <v>99297.4</v>
      </c>
      <c r="N22" s="78">
        <f t="shared" si="14"/>
        <v>99040.13</v>
      </c>
      <c r="O22" s="78">
        <f t="shared" si="14"/>
        <v>99297.4</v>
      </c>
      <c r="P22" s="78">
        <f t="shared" si="14"/>
        <v>99040.13</v>
      </c>
      <c r="Q22" s="78">
        <f t="shared" si="14"/>
        <v>99297.4</v>
      </c>
      <c r="R22" s="78">
        <f t="shared" si="14"/>
        <v>23143.98</v>
      </c>
      <c r="S22" s="78">
        <f t="shared" si="14"/>
        <v>-52752.160000000003</v>
      </c>
      <c r="T22" s="78">
        <f t="shared" si="14"/>
        <v>-52752.160000000003</v>
      </c>
      <c r="U22" s="78">
        <f t="shared" si="14"/>
        <v>-52752.160000000003</v>
      </c>
      <c r="V22" s="78">
        <f t="shared" si="14"/>
        <v>-52752.160000000003</v>
      </c>
      <c r="W22" s="78">
        <f t="shared" si="14"/>
        <v>-52752.160000000003</v>
      </c>
      <c r="X22" s="78">
        <f t="shared" si="14"/>
        <v>-52752.160000000003</v>
      </c>
      <c r="Y22" s="78">
        <f t="shared" si="14"/>
        <v>-52752.160000000003</v>
      </c>
      <c r="Z22" s="78">
        <f t="shared" si="14"/>
        <v>-52752.160000000003</v>
      </c>
      <c r="AA22" s="78">
        <f t="shared" si="14"/>
        <v>-52752.160000000003</v>
      </c>
      <c r="AB22" s="78">
        <f t="shared" si="14"/>
        <v>-52752.160000000003</v>
      </c>
      <c r="AC22" s="78">
        <f t="shared" si="14"/>
        <v>-52752.160000000003</v>
      </c>
      <c r="AD22" s="78">
        <f t="shared" si="14"/>
        <v>-52752.160000000003</v>
      </c>
      <c r="AE22" s="78">
        <f t="shared" si="14"/>
        <v>-52752.160000000003</v>
      </c>
      <c r="AF22" s="78">
        <f t="shared" si="14"/>
        <v>-52752.160000000003</v>
      </c>
      <c r="AG22" s="78">
        <f t="shared" si="14"/>
        <v>-52752.160000000003</v>
      </c>
      <c r="AH22" s="78">
        <f t="shared" si="14"/>
        <v>-52752.160000000003</v>
      </c>
      <c r="AI22" s="78">
        <f t="shared" si="14"/>
        <v>-52752.160000000003</v>
      </c>
      <c r="AJ22" s="78">
        <f t="shared" si="14"/>
        <v>-52752.160000000003</v>
      </c>
      <c r="AK22" s="78">
        <f t="shared" si="14"/>
        <v>-52752.160000000003</v>
      </c>
      <c r="AL22" s="78">
        <f t="shared" si="14"/>
        <v>-52752.160000000003</v>
      </c>
      <c r="AM22" s="78">
        <f t="shared" si="14"/>
        <v>-52752.160000000003</v>
      </c>
      <c r="AN22" s="78">
        <f t="shared" si="14"/>
        <v>-52752.160000000003</v>
      </c>
      <c r="AO22" s="78">
        <f t="shared" si="14"/>
        <v>-52752.160000000003</v>
      </c>
      <c r="AP22" s="78">
        <f t="shared" si="14"/>
        <v>-52752.160000000003</v>
      </c>
    </row>
    <row r="23" spans="1:42" ht="12.75" x14ac:dyDescent="0.2">
      <c r="A23" s="62" t="s">
        <v>70</v>
      </c>
      <c r="B23" s="79"/>
      <c r="C23" s="78">
        <f ca="1">+C45+C39</f>
        <v>105907.68</v>
      </c>
      <c r="D23" s="78">
        <f t="shared" ref="D23:W23" ca="1" si="15">+D45+D39</f>
        <v>-17567.47</v>
      </c>
      <c r="E23" s="78">
        <f t="shared" ca="1" si="15"/>
        <v>-1232.69</v>
      </c>
      <c r="F23" s="78">
        <f t="shared" ca="1" si="15"/>
        <v>13036.47</v>
      </c>
      <c r="G23" s="78">
        <f t="shared" ca="1" si="15"/>
        <v>25718.44</v>
      </c>
      <c r="H23" s="78">
        <f t="shared" ca="1" si="15"/>
        <v>36925.75</v>
      </c>
      <c r="I23" s="78">
        <f t="shared" ca="1" si="15"/>
        <v>38949.75</v>
      </c>
      <c r="J23" s="78">
        <f t="shared" ca="1" si="15"/>
        <v>32791.339999999997</v>
      </c>
      <c r="K23" s="78">
        <f t="shared" ca="1" si="15"/>
        <v>26376.94</v>
      </c>
      <c r="L23" s="78">
        <f t="shared" ca="1" si="15"/>
        <v>20283.189999999999</v>
      </c>
      <c r="M23" s="78">
        <f t="shared" ca="1" si="15"/>
        <v>13674.87</v>
      </c>
      <c r="N23" s="78">
        <f t="shared" ca="1" si="15"/>
        <v>7581.13</v>
      </c>
      <c r="O23" s="78">
        <f t="shared" ca="1" si="15"/>
        <v>972.81</v>
      </c>
      <c r="P23" s="78">
        <f t="shared" ca="1" si="15"/>
        <v>-5120.93</v>
      </c>
      <c r="Q23" s="78">
        <f t="shared" ca="1" si="15"/>
        <v>-11729.25</v>
      </c>
      <c r="R23" s="78">
        <f t="shared" ca="1" si="15"/>
        <v>59037.61</v>
      </c>
      <c r="S23" s="78">
        <f t="shared" ca="1" si="15"/>
        <v>131479.38</v>
      </c>
      <c r="T23" s="78">
        <f t="shared" ca="1" si="15"/>
        <v>128989.48</v>
      </c>
      <c r="U23" s="78">
        <f t="shared" ca="1" si="15"/>
        <v>126499.58</v>
      </c>
      <c r="V23" s="78">
        <f t="shared" ca="1" si="15"/>
        <v>124009.68</v>
      </c>
      <c r="W23" s="78">
        <f t="shared" ca="1" si="15"/>
        <v>121519.78</v>
      </c>
      <c r="X23" s="78"/>
      <c r="Y23" s="78"/>
      <c r="Z23" s="78"/>
      <c r="AA23" s="78"/>
      <c r="AB23" s="78"/>
      <c r="AC23" s="78"/>
      <c r="AD23" s="78"/>
      <c r="AE23" s="78"/>
      <c r="AF23" s="78"/>
      <c r="AG23" s="78"/>
      <c r="AH23" s="78"/>
      <c r="AI23" s="78"/>
      <c r="AJ23" s="78"/>
      <c r="AK23" s="78"/>
      <c r="AL23" s="78"/>
      <c r="AM23" s="78"/>
      <c r="AN23" s="78"/>
      <c r="AO23" s="78"/>
      <c r="AP23" s="78"/>
    </row>
    <row r="24" spans="1:42" ht="12.75" x14ac:dyDescent="0.2">
      <c r="A24" s="62"/>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79"/>
      <c r="AP24" s="79"/>
    </row>
    <row r="25" spans="1:42" ht="13.5" thickBot="1" x14ac:dyDescent="0.25">
      <c r="A25" s="80" t="s">
        <v>71</v>
      </c>
      <c r="B25" s="81"/>
      <c r="C25" s="82">
        <f t="shared" ref="C25:AP25" ca="1" si="16">SUM(C18:C24)</f>
        <v>909886.73111111112</v>
      </c>
      <c r="D25" s="82">
        <f t="shared" ca="1" si="16"/>
        <v>881975.44111111108</v>
      </c>
      <c r="E25" s="82">
        <f t="shared" ca="1" si="16"/>
        <v>849590.40111111116</v>
      </c>
      <c r="F25" s="82">
        <f t="shared" ca="1" si="16"/>
        <v>819496.09111111111</v>
      </c>
      <c r="G25" s="82">
        <f t="shared" ca="1" si="16"/>
        <v>791458.62111111102</v>
      </c>
      <c r="H25" s="82">
        <f t="shared" ca="1" si="16"/>
        <v>765278.49111111113</v>
      </c>
      <c r="I25" s="82">
        <f t="shared" ca="1" si="16"/>
        <v>740394.40111111116</v>
      </c>
      <c r="J25" s="82">
        <f t="shared" ca="1" si="16"/>
        <v>715935.13111111114</v>
      </c>
      <c r="K25" s="82">
        <f t="shared" ca="1" si="16"/>
        <v>691482.51111111115</v>
      </c>
      <c r="L25" s="82">
        <f t="shared" ca="1" si="16"/>
        <v>667039.51111111115</v>
      </c>
      <c r="M25" s="82">
        <f t="shared" ca="1" si="16"/>
        <v>642596.48111111112</v>
      </c>
      <c r="N25" s="82">
        <f t="shared" ca="1" si="16"/>
        <v>618153.49111111113</v>
      </c>
      <c r="O25" s="82">
        <f t="shared" ca="1" si="16"/>
        <v>593710.46111111122</v>
      </c>
      <c r="P25" s="82">
        <f t="shared" ca="1" si="16"/>
        <v>569267.47111111111</v>
      </c>
      <c r="Q25" s="82">
        <f t="shared" ca="1" si="16"/>
        <v>544824.4411111112</v>
      </c>
      <c r="R25" s="82">
        <f t="shared" ca="1" si="16"/>
        <v>524093.35111111111</v>
      </c>
      <c r="S25" s="82">
        <f t="shared" ca="1" si="16"/>
        <v>510798.63111111114</v>
      </c>
      <c r="T25" s="82">
        <f t="shared" ca="1" si="16"/>
        <v>501215.8311111111</v>
      </c>
      <c r="U25" s="82">
        <f t="shared" ca="1" si="16"/>
        <v>491633.0211111111</v>
      </c>
      <c r="V25" s="82">
        <f t="shared" ca="1" si="16"/>
        <v>482050.22111111105</v>
      </c>
      <c r="W25" s="82">
        <f t="shared" ca="1" si="16"/>
        <v>472467.41111111117</v>
      </c>
      <c r="X25" s="82">
        <f t="shared" si="16"/>
        <v>343854.73111111112</v>
      </c>
      <c r="Y25" s="82">
        <f t="shared" si="16"/>
        <v>336761.8311111111</v>
      </c>
      <c r="Z25" s="82">
        <f t="shared" si="16"/>
        <v>329668.92111111106</v>
      </c>
      <c r="AA25" s="82">
        <f t="shared" si="16"/>
        <v>322576.02111111104</v>
      </c>
      <c r="AB25" s="82">
        <f t="shared" si="16"/>
        <v>258399.90111111107</v>
      </c>
      <c r="AC25" s="82">
        <f t="shared" si="16"/>
        <v>251307.00111111111</v>
      </c>
      <c r="AD25" s="82">
        <f t="shared" si="16"/>
        <v>244214.09111111113</v>
      </c>
      <c r="AE25" s="82">
        <f t="shared" si="16"/>
        <v>237121.19111111111</v>
      </c>
      <c r="AF25" s="82">
        <f t="shared" si="16"/>
        <v>230028.29111111109</v>
      </c>
      <c r="AG25" s="82">
        <f t="shared" si="16"/>
        <v>222935.38111111111</v>
      </c>
      <c r="AH25" s="82">
        <f t="shared" si="16"/>
        <v>215842.48111111115</v>
      </c>
      <c r="AI25" s="82">
        <f t="shared" si="16"/>
        <v>208749.57111111112</v>
      </c>
      <c r="AJ25" s="82">
        <f t="shared" si="16"/>
        <v>201656.67111111112</v>
      </c>
      <c r="AK25" s="82">
        <f t="shared" si="16"/>
        <v>194563.76111111112</v>
      </c>
      <c r="AL25" s="82">
        <f t="shared" si="16"/>
        <v>187470.86111111112</v>
      </c>
      <c r="AM25" s="82">
        <f t="shared" si="16"/>
        <v>180377.96111111113</v>
      </c>
      <c r="AN25" s="82">
        <f t="shared" si="16"/>
        <v>173285.0511111111</v>
      </c>
      <c r="AO25" s="82">
        <f t="shared" si="16"/>
        <v>166192.15111111113</v>
      </c>
      <c r="AP25" s="82">
        <f t="shared" si="16"/>
        <v>159099.2411111111</v>
      </c>
    </row>
    <row r="26" spans="1:42" ht="13.5" thickTop="1" x14ac:dyDescent="0.2">
      <c r="A26" s="60"/>
      <c r="B26" s="60"/>
      <c r="C26" s="62"/>
      <c r="D26" s="62"/>
      <c r="E26" s="62"/>
      <c r="F26" s="62"/>
      <c r="G26" s="62"/>
      <c r="H26" s="62"/>
      <c r="I26" s="62"/>
      <c r="J26" s="62"/>
      <c r="K26" s="62"/>
      <c r="L26" s="62"/>
      <c r="M26" s="62"/>
      <c r="N26" s="62"/>
      <c r="O26" s="62"/>
      <c r="P26" s="62"/>
      <c r="Q26" s="62"/>
      <c r="R26" s="62"/>
      <c r="S26" s="62"/>
      <c r="T26" s="62"/>
      <c r="U26" s="62"/>
      <c r="V26" s="62"/>
      <c r="W26" s="62"/>
      <c r="X26" s="62"/>
      <c r="Y26" s="62"/>
      <c r="Z26" s="62"/>
      <c r="AA26" s="62"/>
    </row>
    <row r="27" spans="1:42" ht="15" x14ac:dyDescent="0.35">
      <c r="A27" s="66" t="s">
        <v>72</v>
      </c>
      <c r="C27" s="83"/>
      <c r="D27" s="62"/>
      <c r="E27" s="62"/>
      <c r="F27" s="62"/>
      <c r="G27" s="62"/>
      <c r="H27" s="62"/>
      <c r="I27" s="62"/>
      <c r="J27" s="62"/>
      <c r="K27" s="62"/>
      <c r="L27" s="62"/>
      <c r="M27" s="62"/>
      <c r="N27" s="62"/>
      <c r="O27" s="62"/>
      <c r="P27" s="62"/>
      <c r="Q27" s="62"/>
      <c r="R27" s="62"/>
      <c r="S27" s="62"/>
      <c r="T27" s="62"/>
      <c r="U27" s="62"/>
      <c r="V27" s="62"/>
      <c r="W27" s="62"/>
      <c r="X27" s="62"/>
      <c r="Y27" s="62"/>
      <c r="Z27" s="62"/>
      <c r="AA27" s="62"/>
      <c r="AB27" s="89"/>
    </row>
    <row r="28" spans="1:42" ht="12.75" x14ac:dyDescent="0.2">
      <c r="A28" s="79" t="s">
        <v>73</v>
      </c>
      <c r="B28" s="62"/>
      <c r="C28" s="62">
        <f t="shared" ref="C28:AP28" ca="1" si="17">+C25</f>
        <v>909886.73111111112</v>
      </c>
      <c r="D28" s="62">
        <f t="shared" ca="1" si="17"/>
        <v>881975.44111111108</v>
      </c>
      <c r="E28" s="62">
        <f t="shared" ca="1" si="17"/>
        <v>849590.40111111116</v>
      </c>
      <c r="F28" s="62">
        <f t="shared" ca="1" si="17"/>
        <v>819496.09111111111</v>
      </c>
      <c r="G28" s="62">
        <f t="shared" ca="1" si="17"/>
        <v>791458.62111111102</v>
      </c>
      <c r="H28" s="62">
        <f t="shared" ca="1" si="17"/>
        <v>765278.49111111113</v>
      </c>
      <c r="I28" s="62">
        <f t="shared" ca="1" si="17"/>
        <v>740394.40111111116</v>
      </c>
      <c r="J28" s="62">
        <f t="shared" ca="1" si="17"/>
        <v>715935.13111111114</v>
      </c>
      <c r="K28" s="62">
        <f t="shared" ca="1" si="17"/>
        <v>691482.51111111115</v>
      </c>
      <c r="L28" s="62">
        <f t="shared" ca="1" si="17"/>
        <v>667039.51111111115</v>
      </c>
      <c r="M28" s="62">
        <f t="shared" ca="1" si="17"/>
        <v>642596.48111111112</v>
      </c>
      <c r="N28" s="62">
        <f t="shared" ca="1" si="17"/>
        <v>618153.49111111113</v>
      </c>
      <c r="O28" s="62">
        <f t="shared" ca="1" si="17"/>
        <v>593710.46111111122</v>
      </c>
      <c r="P28" s="62">
        <f t="shared" ca="1" si="17"/>
        <v>569267.47111111111</v>
      </c>
      <c r="Q28" s="62">
        <f t="shared" ca="1" si="17"/>
        <v>544824.4411111112</v>
      </c>
      <c r="R28" s="62">
        <f t="shared" ca="1" si="17"/>
        <v>524093.35111111111</v>
      </c>
      <c r="S28" s="62">
        <f t="shared" ca="1" si="17"/>
        <v>510798.63111111114</v>
      </c>
      <c r="T28" s="62">
        <f t="shared" ca="1" si="17"/>
        <v>501215.8311111111</v>
      </c>
      <c r="U28" s="62">
        <f t="shared" ca="1" si="17"/>
        <v>491633.0211111111</v>
      </c>
      <c r="V28" s="62">
        <f t="shared" ca="1" si="17"/>
        <v>482050.22111111105</v>
      </c>
      <c r="W28" s="62">
        <f t="shared" ca="1" si="17"/>
        <v>472467.41111111117</v>
      </c>
      <c r="X28" s="62">
        <f t="shared" si="17"/>
        <v>343854.73111111112</v>
      </c>
      <c r="Y28" s="62">
        <f t="shared" si="17"/>
        <v>336761.8311111111</v>
      </c>
      <c r="Z28" s="62">
        <f t="shared" si="17"/>
        <v>329668.92111111106</v>
      </c>
      <c r="AA28" s="62">
        <f t="shared" si="17"/>
        <v>322576.02111111104</v>
      </c>
      <c r="AB28" s="62">
        <f t="shared" si="17"/>
        <v>258399.90111111107</v>
      </c>
      <c r="AC28" s="62">
        <f t="shared" si="17"/>
        <v>251307.00111111111</v>
      </c>
      <c r="AD28" s="62">
        <f t="shared" si="17"/>
        <v>244214.09111111113</v>
      </c>
      <c r="AE28" s="62">
        <f t="shared" si="17"/>
        <v>237121.19111111111</v>
      </c>
      <c r="AF28" s="62">
        <f t="shared" si="17"/>
        <v>230028.29111111109</v>
      </c>
      <c r="AG28" s="62">
        <f t="shared" si="17"/>
        <v>222935.38111111111</v>
      </c>
      <c r="AH28" s="62">
        <f t="shared" si="17"/>
        <v>215842.48111111115</v>
      </c>
      <c r="AI28" s="62">
        <f t="shared" si="17"/>
        <v>208749.57111111112</v>
      </c>
      <c r="AJ28" s="62">
        <f t="shared" si="17"/>
        <v>201656.67111111112</v>
      </c>
      <c r="AK28" s="62">
        <f t="shared" si="17"/>
        <v>194563.76111111112</v>
      </c>
      <c r="AL28" s="62">
        <f t="shared" si="17"/>
        <v>187470.86111111112</v>
      </c>
      <c r="AM28" s="62">
        <f t="shared" si="17"/>
        <v>180377.96111111113</v>
      </c>
      <c r="AN28" s="62">
        <f t="shared" si="17"/>
        <v>173285.0511111111</v>
      </c>
      <c r="AO28" s="62">
        <f t="shared" si="17"/>
        <v>166192.15111111113</v>
      </c>
      <c r="AP28" s="62">
        <f t="shared" si="17"/>
        <v>159099.2411111111</v>
      </c>
    </row>
    <row r="29" spans="1:42" ht="12.75" x14ac:dyDescent="0.2">
      <c r="A29" s="79" t="str">
        <f>+A19</f>
        <v>Property Taxes</v>
      </c>
      <c r="B29" s="62"/>
      <c r="C29" s="73">
        <f t="shared" ref="C29:AP30" si="18">+C19</f>
        <v>57083.21</v>
      </c>
      <c r="D29" s="73">
        <f t="shared" si="18"/>
        <v>57083.21</v>
      </c>
      <c r="E29" s="73">
        <f t="shared" si="18"/>
        <v>57083.21</v>
      </c>
      <c r="F29" s="73">
        <f t="shared" si="18"/>
        <v>57083.21</v>
      </c>
      <c r="G29" s="73">
        <f t="shared" si="18"/>
        <v>57083.21</v>
      </c>
      <c r="H29" s="73">
        <f t="shared" si="18"/>
        <v>57083.21</v>
      </c>
      <c r="I29" s="73">
        <f t="shared" si="18"/>
        <v>57083.21</v>
      </c>
      <c r="J29" s="73">
        <f t="shared" si="18"/>
        <v>57083.21</v>
      </c>
      <c r="K29" s="73">
        <f t="shared" si="18"/>
        <v>57083.21</v>
      </c>
      <c r="L29" s="73">
        <f t="shared" si="18"/>
        <v>57083.21</v>
      </c>
      <c r="M29" s="73">
        <f t="shared" si="18"/>
        <v>57083.21</v>
      </c>
      <c r="N29" s="73">
        <f t="shared" si="18"/>
        <v>57083.21</v>
      </c>
      <c r="O29" s="73">
        <f t="shared" si="18"/>
        <v>57083.21</v>
      </c>
      <c r="P29" s="73">
        <f t="shared" si="18"/>
        <v>57083.21</v>
      </c>
      <c r="Q29" s="73">
        <f t="shared" si="18"/>
        <v>57083.21</v>
      </c>
      <c r="R29" s="73">
        <f t="shared" si="18"/>
        <v>57083.21</v>
      </c>
      <c r="S29" s="73">
        <f t="shared" si="18"/>
        <v>57083.21</v>
      </c>
      <c r="T29" s="73">
        <f t="shared" si="18"/>
        <v>57083.21</v>
      </c>
      <c r="U29" s="73">
        <f t="shared" si="18"/>
        <v>57083.21</v>
      </c>
      <c r="V29" s="73">
        <f t="shared" si="18"/>
        <v>57083.21</v>
      </c>
      <c r="W29" s="73">
        <f t="shared" si="18"/>
        <v>57083.21</v>
      </c>
      <c r="X29" s="73">
        <f t="shared" si="18"/>
        <v>57083.21</v>
      </c>
      <c r="Y29" s="73">
        <f t="shared" si="18"/>
        <v>57083.21</v>
      </c>
      <c r="Z29" s="73">
        <f t="shared" si="18"/>
        <v>57083.21</v>
      </c>
      <c r="AA29" s="73">
        <f t="shared" si="18"/>
        <v>57083.21</v>
      </c>
      <c r="AB29" s="73">
        <f t="shared" si="18"/>
        <v>0</v>
      </c>
      <c r="AC29" s="73">
        <f t="shared" si="18"/>
        <v>0</v>
      </c>
      <c r="AD29" s="73">
        <f t="shared" si="18"/>
        <v>0</v>
      </c>
      <c r="AE29" s="73">
        <f t="shared" si="18"/>
        <v>0</v>
      </c>
      <c r="AF29" s="73">
        <f t="shared" si="18"/>
        <v>0</v>
      </c>
      <c r="AG29" s="73">
        <f t="shared" si="18"/>
        <v>0</v>
      </c>
      <c r="AH29" s="73">
        <f t="shared" si="18"/>
        <v>0</v>
      </c>
      <c r="AI29" s="73">
        <f t="shared" si="18"/>
        <v>0</v>
      </c>
      <c r="AJ29" s="73">
        <f t="shared" si="18"/>
        <v>0</v>
      </c>
      <c r="AK29" s="73">
        <f t="shared" si="18"/>
        <v>0</v>
      </c>
      <c r="AL29" s="73">
        <f t="shared" si="18"/>
        <v>0</v>
      </c>
      <c r="AM29" s="73">
        <f t="shared" si="18"/>
        <v>0</v>
      </c>
      <c r="AN29" s="73">
        <f t="shared" si="18"/>
        <v>0</v>
      </c>
      <c r="AO29" s="73">
        <f t="shared" si="18"/>
        <v>0</v>
      </c>
      <c r="AP29" s="73">
        <f t="shared" si="18"/>
        <v>0</v>
      </c>
    </row>
    <row r="30" spans="1:42" ht="12.75" x14ac:dyDescent="0.2">
      <c r="A30" s="62"/>
      <c r="B30" s="62"/>
      <c r="C30" s="73">
        <f t="shared" ca="1" si="18"/>
        <v>0</v>
      </c>
      <c r="D30" s="73">
        <f t="shared" ca="1" si="18"/>
        <v>0</v>
      </c>
      <c r="E30" s="73">
        <f t="shared" ca="1" si="18"/>
        <v>0</v>
      </c>
      <c r="F30" s="73">
        <f t="shared" ca="1" si="18"/>
        <v>0</v>
      </c>
      <c r="G30" s="73">
        <f t="shared" ca="1" si="18"/>
        <v>0</v>
      </c>
      <c r="H30" s="73">
        <f t="shared" ca="1" si="18"/>
        <v>0</v>
      </c>
      <c r="I30" s="73">
        <f t="shared" ca="1" si="18"/>
        <v>0</v>
      </c>
      <c r="J30" s="73">
        <f t="shared" ca="1" si="18"/>
        <v>0</v>
      </c>
      <c r="K30" s="73">
        <f t="shared" ca="1" si="18"/>
        <v>0</v>
      </c>
      <c r="L30" s="73">
        <f t="shared" ca="1" si="18"/>
        <v>0</v>
      </c>
      <c r="M30" s="73">
        <f t="shared" ca="1" si="18"/>
        <v>0</v>
      </c>
      <c r="N30" s="73">
        <f t="shared" ca="1" si="18"/>
        <v>0</v>
      </c>
      <c r="O30" s="73">
        <f t="shared" ca="1" si="18"/>
        <v>0</v>
      </c>
      <c r="P30" s="73">
        <f t="shared" ca="1" si="18"/>
        <v>0</v>
      </c>
      <c r="Q30" s="73">
        <f t="shared" ca="1" si="18"/>
        <v>0</v>
      </c>
      <c r="R30" s="73">
        <f t="shared" ca="1" si="18"/>
        <v>0</v>
      </c>
      <c r="S30" s="73">
        <f t="shared" ca="1" si="18"/>
        <v>0</v>
      </c>
      <c r="T30" s="73">
        <f t="shared" ca="1" si="18"/>
        <v>0</v>
      </c>
      <c r="U30" s="73">
        <f t="shared" ca="1" si="18"/>
        <v>0</v>
      </c>
      <c r="V30" s="73">
        <f t="shared" ca="1" si="18"/>
        <v>0</v>
      </c>
      <c r="W30" s="73">
        <f t="shared" ca="1" si="18"/>
        <v>0</v>
      </c>
      <c r="X30" s="73"/>
      <c r="Y30" s="73"/>
      <c r="Z30" s="73"/>
      <c r="AA30" s="73"/>
      <c r="AB30" s="73"/>
      <c r="AC30" s="73"/>
      <c r="AD30" s="73"/>
      <c r="AE30" s="73"/>
      <c r="AF30" s="73"/>
      <c r="AG30" s="73"/>
      <c r="AH30" s="73"/>
      <c r="AI30" s="73"/>
      <c r="AJ30" s="73"/>
      <c r="AK30" s="73"/>
      <c r="AL30" s="73"/>
      <c r="AM30" s="73"/>
      <c r="AN30" s="73"/>
      <c r="AO30" s="73"/>
      <c r="AP30" s="73"/>
    </row>
    <row r="31" spans="1:42" ht="12.75" x14ac:dyDescent="0.2">
      <c r="B31" s="84" t="s">
        <v>74</v>
      </c>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row>
    <row r="32" spans="1:42" ht="12.75" x14ac:dyDescent="0.2">
      <c r="A32" s="62"/>
      <c r="B32" s="85" t="s">
        <v>60</v>
      </c>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row>
    <row r="33" spans="1:42" ht="12.75" x14ac:dyDescent="0.2">
      <c r="A33" s="62" t="s">
        <v>75</v>
      </c>
      <c r="B33" s="86">
        <v>15</v>
      </c>
      <c r="C33" s="73">
        <v>367535.8</v>
      </c>
      <c r="D33" s="73">
        <v>698318.02</v>
      </c>
      <c r="E33" s="73">
        <v>628486.22</v>
      </c>
      <c r="F33" s="73">
        <v>566005.13</v>
      </c>
      <c r="G33" s="73">
        <v>509404.62</v>
      </c>
      <c r="H33" s="73">
        <v>457949.61</v>
      </c>
      <c r="I33" s="73">
        <v>433692.24</v>
      </c>
      <c r="J33" s="73">
        <v>433692.24</v>
      </c>
      <c r="K33" s="73">
        <v>434427.32</v>
      </c>
      <c r="L33" s="73">
        <v>433692.24</v>
      </c>
      <c r="M33" s="73">
        <v>434427.32</v>
      </c>
      <c r="N33" s="73">
        <v>433692.24</v>
      </c>
      <c r="O33" s="73">
        <v>434427.32</v>
      </c>
      <c r="P33" s="73">
        <v>433692.24</v>
      </c>
      <c r="Q33" s="73">
        <v>434427.32</v>
      </c>
      <c r="R33" s="73">
        <v>216846.12</v>
      </c>
      <c r="S33" s="73">
        <v>0</v>
      </c>
      <c r="T33" s="73">
        <v>0</v>
      </c>
      <c r="U33" s="73">
        <v>0</v>
      </c>
      <c r="V33" s="73">
        <v>0</v>
      </c>
      <c r="W33" s="73">
        <v>0</v>
      </c>
      <c r="X33" s="73">
        <v>0</v>
      </c>
      <c r="Y33" s="73">
        <v>0</v>
      </c>
      <c r="Z33" s="73">
        <v>0</v>
      </c>
      <c r="AA33" s="73">
        <v>0</v>
      </c>
      <c r="AB33" s="73">
        <v>0</v>
      </c>
      <c r="AC33" s="73">
        <v>0</v>
      </c>
      <c r="AD33" s="73">
        <v>0</v>
      </c>
      <c r="AE33" s="73">
        <v>0</v>
      </c>
      <c r="AF33" s="73">
        <v>0</v>
      </c>
      <c r="AG33" s="73">
        <v>0</v>
      </c>
      <c r="AH33" s="73">
        <v>0</v>
      </c>
      <c r="AI33" s="73">
        <v>0</v>
      </c>
      <c r="AJ33" s="73">
        <v>0</v>
      </c>
      <c r="AK33" s="73">
        <v>0</v>
      </c>
      <c r="AL33" s="73">
        <v>0</v>
      </c>
      <c r="AM33" s="73">
        <v>0</v>
      </c>
      <c r="AN33" s="73">
        <v>0</v>
      </c>
      <c r="AO33" s="73">
        <v>0</v>
      </c>
      <c r="AP33" s="73">
        <v>0</v>
      </c>
    </row>
    <row r="34" spans="1:42" ht="12.75" x14ac:dyDescent="0.2">
      <c r="A34" s="62" t="s">
        <v>75</v>
      </c>
      <c r="B34" s="86">
        <v>7</v>
      </c>
      <c r="C34" s="73">
        <v>1797.97</v>
      </c>
      <c r="D34" s="73">
        <v>3081.33</v>
      </c>
      <c r="E34" s="73">
        <v>2200.59</v>
      </c>
      <c r="F34" s="73">
        <v>1571.49</v>
      </c>
      <c r="G34" s="73">
        <v>1123.57</v>
      </c>
      <c r="H34" s="73">
        <v>1122.31</v>
      </c>
      <c r="I34" s="73">
        <v>1123.57</v>
      </c>
      <c r="J34" s="73">
        <v>561.16</v>
      </c>
      <c r="K34" s="73">
        <v>0</v>
      </c>
      <c r="L34" s="73">
        <v>0</v>
      </c>
      <c r="M34" s="73">
        <v>0</v>
      </c>
      <c r="N34" s="73">
        <v>0</v>
      </c>
      <c r="O34" s="73">
        <v>0</v>
      </c>
      <c r="P34" s="73">
        <v>0</v>
      </c>
      <c r="Q34" s="73">
        <v>0</v>
      </c>
      <c r="R34" s="73">
        <v>0</v>
      </c>
      <c r="S34" s="73">
        <v>0</v>
      </c>
      <c r="T34" s="73">
        <v>0</v>
      </c>
      <c r="U34" s="73">
        <v>0</v>
      </c>
      <c r="V34" s="73">
        <v>0</v>
      </c>
      <c r="W34" s="73">
        <v>0</v>
      </c>
      <c r="X34" s="73">
        <v>0</v>
      </c>
      <c r="Y34" s="73">
        <v>0</v>
      </c>
      <c r="Z34" s="73">
        <v>0</v>
      </c>
      <c r="AA34" s="73">
        <v>0</v>
      </c>
      <c r="AB34" s="73">
        <v>0</v>
      </c>
      <c r="AC34" s="73">
        <v>0</v>
      </c>
      <c r="AD34" s="73">
        <v>0</v>
      </c>
      <c r="AE34" s="73">
        <v>0</v>
      </c>
      <c r="AF34" s="73">
        <v>0</v>
      </c>
      <c r="AG34" s="73">
        <v>0</v>
      </c>
      <c r="AH34" s="73">
        <v>0</v>
      </c>
      <c r="AI34" s="73">
        <v>0</v>
      </c>
      <c r="AJ34" s="73">
        <v>0</v>
      </c>
      <c r="AK34" s="73">
        <v>0</v>
      </c>
      <c r="AL34" s="73">
        <v>0</v>
      </c>
      <c r="AM34" s="73">
        <v>0</v>
      </c>
      <c r="AN34" s="73">
        <v>0</v>
      </c>
      <c r="AO34" s="73">
        <v>0</v>
      </c>
      <c r="AP34" s="73">
        <v>0</v>
      </c>
    </row>
    <row r="35" spans="1:42" ht="12.75" x14ac:dyDescent="0.2">
      <c r="A35" s="62"/>
      <c r="B35" s="62"/>
      <c r="C35" s="73">
        <v>0</v>
      </c>
      <c r="D35" s="73">
        <v>0</v>
      </c>
      <c r="E35" s="73">
        <v>0</v>
      </c>
      <c r="F35" s="73">
        <v>0</v>
      </c>
      <c r="G35" s="73">
        <v>0</v>
      </c>
      <c r="H35" s="73">
        <v>0</v>
      </c>
      <c r="I35" s="73">
        <v>0</v>
      </c>
      <c r="J35" s="73">
        <v>0</v>
      </c>
      <c r="K35" s="73">
        <v>0</v>
      </c>
      <c r="L35" s="73">
        <v>0</v>
      </c>
      <c r="M35" s="73">
        <v>0</v>
      </c>
      <c r="N35" s="73">
        <v>0</v>
      </c>
      <c r="O35" s="73">
        <v>0</v>
      </c>
      <c r="P35" s="73">
        <v>0</v>
      </c>
      <c r="Q35" s="73">
        <v>0</v>
      </c>
      <c r="R35" s="73">
        <v>0</v>
      </c>
      <c r="S35" s="73">
        <v>0</v>
      </c>
      <c r="T35" s="73">
        <v>0</v>
      </c>
      <c r="U35" s="73">
        <v>0</v>
      </c>
      <c r="V35" s="73">
        <v>0</v>
      </c>
      <c r="W35" s="73">
        <v>0</v>
      </c>
      <c r="X35" s="73">
        <v>0</v>
      </c>
      <c r="Y35" s="73">
        <v>0</v>
      </c>
      <c r="Z35" s="73">
        <v>0</v>
      </c>
      <c r="AA35" s="73">
        <v>0</v>
      </c>
      <c r="AB35" s="73">
        <v>0</v>
      </c>
      <c r="AC35" s="73">
        <v>0</v>
      </c>
      <c r="AD35" s="73">
        <v>0</v>
      </c>
      <c r="AE35" s="73">
        <v>0</v>
      </c>
      <c r="AF35" s="73">
        <v>0</v>
      </c>
      <c r="AG35" s="73">
        <v>0</v>
      </c>
      <c r="AH35" s="73">
        <v>0</v>
      </c>
      <c r="AI35" s="73">
        <v>0</v>
      </c>
      <c r="AJ35" s="73">
        <v>0</v>
      </c>
      <c r="AK35" s="73">
        <v>0</v>
      </c>
      <c r="AL35" s="73">
        <v>0</v>
      </c>
      <c r="AM35" s="73">
        <v>0</v>
      </c>
      <c r="AN35" s="73">
        <v>0</v>
      </c>
      <c r="AO35" s="73">
        <v>0</v>
      </c>
      <c r="AP35" s="73">
        <v>0</v>
      </c>
    </row>
    <row r="36" spans="1:42" ht="12.75" x14ac:dyDescent="0.2">
      <c r="A36" s="62" t="s">
        <v>76</v>
      </c>
      <c r="B36" s="77">
        <v>2.52E-2</v>
      </c>
      <c r="C36" s="87">
        <f t="shared" ref="C36:AP36" si="19">ROUND(C$16*($B$36),2)</f>
        <v>180876.39</v>
      </c>
      <c r="D36" s="87">
        <f t="shared" si="19"/>
        <v>173685.65</v>
      </c>
      <c r="E36" s="87">
        <f t="shared" si="19"/>
        <v>165342.35</v>
      </c>
      <c r="F36" s="87">
        <f t="shared" si="19"/>
        <v>157589.21</v>
      </c>
      <c r="G36" s="87">
        <f t="shared" si="19"/>
        <v>150365.97</v>
      </c>
      <c r="H36" s="87">
        <f t="shared" si="19"/>
        <v>143621.23000000001</v>
      </c>
      <c r="I36" s="87">
        <f t="shared" si="19"/>
        <v>137210.38</v>
      </c>
      <c r="J36" s="87">
        <f t="shared" si="19"/>
        <v>130908.99</v>
      </c>
      <c r="K36" s="87">
        <f t="shared" si="19"/>
        <v>124609.3</v>
      </c>
      <c r="L36" s="87">
        <f t="shared" si="19"/>
        <v>118312.1</v>
      </c>
      <c r="M36" s="87">
        <f t="shared" si="19"/>
        <v>112014.89</v>
      </c>
      <c r="N36" s="87">
        <f t="shared" si="19"/>
        <v>105717.68</v>
      </c>
      <c r="O36" s="87">
        <f t="shared" si="19"/>
        <v>99420.47</v>
      </c>
      <c r="P36" s="87">
        <f t="shared" si="19"/>
        <v>93123.26</v>
      </c>
      <c r="Q36" s="87">
        <f t="shared" si="19"/>
        <v>86826.06</v>
      </c>
      <c r="R36" s="87">
        <f t="shared" si="19"/>
        <v>81485.14</v>
      </c>
      <c r="S36" s="87">
        <f t="shared" si="19"/>
        <v>78060.05</v>
      </c>
      <c r="T36" s="87">
        <f t="shared" si="19"/>
        <v>75591.25</v>
      </c>
      <c r="U36" s="87">
        <f t="shared" si="19"/>
        <v>73122.44</v>
      </c>
      <c r="V36" s="87">
        <f t="shared" si="19"/>
        <v>70653.64</v>
      </c>
      <c r="W36" s="87">
        <f t="shared" si="19"/>
        <v>68184.84</v>
      </c>
      <c r="X36" s="87">
        <f t="shared" si="19"/>
        <v>65716.039999999994</v>
      </c>
      <c r="Y36" s="87">
        <f t="shared" si="19"/>
        <v>63247.24</v>
      </c>
      <c r="Z36" s="87">
        <f t="shared" si="19"/>
        <v>60778.44</v>
      </c>
      <c r="AA36" s="87">
        <f t="shared" si="19"/>
        <v>58309.64</v>
      </c>
      <c r="AB36" s="87">
        <f t="shared" si="19"/>
        <v>55840.84</v>
      </c>
      <c r="AC36" s="87">
        <f t="shared" si="19"/>
        <v>53372.04</v>
      </c>
      <c r="AD36" s="87">
        <f t="shared" si="19"/>
        <v>50903.24</v>
      </c>
      <c r="AE36" s="87">
        <f t="shared" si="19"/>
        <v>48434.43</v>
      </c>
      <c r="AF36" s="87">
        <f t="shared" si="19"/>
        <v>45965.63</v>
      </c>
      <c r="AG36" s="87">
        <f t="shared" si="19"/>
        <v>43496.83</v>
      </c>
      <c r="AH36" s="87">
        <f t="shared" si="19"/>
        <v>41028.03</v>
      </c>
      <c r="AI36" s="87">
        <f t="shared" si="19"/>
        <v>38559.230000000003</v>
      </c>
      <c r="AJ36" s="87">
        <f t="shared" si="19"/>
        <v>36090.43</v>
      </c>
      <c r="AK36" s="87">
        <f t="shared" si="19"/>
        <v>33621.629999999997</v>
      </c>
      <c r="AL36" s="87">
        <f t="shared" si="19"/>
        <v>31152.83</v>
      </c>
      <c r="AM36" s="87">
        <f t="shared" si="19"/>
        <v>28684.03</v>
      </c>
      <c r="AN36" s="87">
        <f t="shared" si="19"/>
        <v>26215.23</v>
      </c>
      <c r="AO36" s="87">
        <f t="shared" si="19"/>
        <v>23746.43</v>
      </c>
      <c r="AP36" s="87">
        <f t="shared" si="19"/>
        <v>21277.62</v>
      </c>
    </row>
    <row r="37" spans="1:42" ht="12.75" x14ac:dyDescent="0.2">
      <c r="A37" s="62" t="s">
        <v>77</v>
      </c>
      <c r="B37" s="62"/>
      <c r="C37" s="76">
        <f t="shared" ref="C37:AP37" ca="1" si="20">+C28-SUM(C29:C36)</f>
        <v>302593.36111111112</v>
      </c>
      <c r="D37" s="76">
        <f t="shared" ca="1" si="20"/>
        <v>-50192.768888888881</v>
      </c>
      <c r="E37" s="76">
        <f t="shared" ca="1" si="20"/>
        <v>-3521.9688888887176</v>
      </c>
      <c r="F37" s="76">
        <f t="shared" ca="1" si="20"/>
        <v>37247.051111111185</v>
      </c>
      <c r="G37" s="76">
        <f t="shared" ca="1" si="20"/>
        <v>73481.251111111138</v>
      </c>
      <c r="H37" s="76">
        <f t="shared" ca="1" si="20"/>
        <v>105502.13111111114</v>
      </c>
      <c r="I37" s="76">
        <f t="shared" ca="1" si="20"/>
        <v>111285.00111111114</v>
      </c>
      <c r="J37" s="76">
        <f t="shared" ca="1" si="20"/>
        <v>93689.531111111166</v>
      </c>
      <c r="K37" s="76">
        <f t="shared" ca="1" si="20"/>
        <v>75362.681111111073</v>
      </c>
      <c r="L37" s="76">
        <f t="shared" ca="1" si="20"/>
        <v>57951.961111111101</v>
      </c>
      <c r="M37" s="76">
        <f t="shared" ca="1" si="20"/>
        <v>39071.061111111077</v>
      </c>
      <c r="N37" s="76">
        <f t="shared" ca="1" si="20"/>
        <v>21660.361111111124</v>
      </c>
      <c r="O37" s="76">
        <f t="shared" ca="1" si="20"/>
        <v>2779.4611111112172</v>
      </c>
      <c r="P37" s="76">
        <f t="shared" ca="1" si="20"/>
        <v>-14631.238888888853</v>
      </c>
      <c r="Q37" s="76">
        <f t="shared" ca="1" si="20"/>
        <v>-33512.148888888885</v>
      </c>
      <c r="R37" s="76">
        <f t="shared" ca="1" si="20"/>
        <v>168678.88111111108</v>
      </c>
      <c r="S37" s="76">
        <f t="shared" ca="1" si="20"/>
        <v>375655.37111111113</v>
      </c>
      <c r="T37" s="76">
        <f t="shared" ca="1" si="20"/>
        <v>368541.37111111113</v>
      </c>
      <c r="U37" s="76">
        <f t="shared" ca="1" si="20"/>
        <v>361427.37111111113</v>
      </c>
      <c r="V37" s="76">
        <f t="shared" ca="1" si="20"/>
        <v>354313.37111111102</v>
      </c>
      <c r="W37" s="76">
        <f t="shared" ca="1" si="20"/>
        <v>347199.36111111118</v>
      </c>
      <c r="X37" s="76">
        <f t="shared" si="20"/>
        <v>221055.48111111112</v>
      </c>
      <c r="Y37" s="76">
        <f t="shared" si="20"/>
        <v>216431.38111111108</v>
      </c>
      <c r="Z37" s="76">
        <f t="shared" si="20"/>
        <v>211807.27111111107</v>
      </c>
      <c r="AA37" s="76">
        <f t="shared" si="20"/>
        <v>207183.17111111103</v>
      </c>
      <c r="AB37" s="76">
        <f t="shared" si="20"/>
        <v>202559.06111111108</v>
      </c>
      <c r="AC37" s="76">
        <f t="shared" si="20"/>
        <v>197934.9611111111</v>
      </c>
      <c r="AD37" s="76">
        <f t="shared" si="20"/>
        <v>193310.85111111114</v>
      </c>
      <c r="AE37" s="76">
        <f t="shared" si="20"/>
        <v>188686.76111111112</v>
      </c>
      <c r="AF37" s="76">
        <f t="shared" si="20"/>
        <v>184062.66111111108</v>
      </c>
      <c r="AG37" s="76">
        <f t="shared" si="20"/>
        <v>179438.55111111113</v>
      </c>
      <c r="AH37" s="76">
        <f t="shared" si="20"/>
        <v>174814.45111111115</v>
      </c>
      <c r="AI37" s="76">
        <f t="shared" si="20"/>
        <v>170190.34111111111</v>
      </c>
      <c r="AJ37" s="76">
        <f t="shared" si="20"/>
        <v>165566.24111111113</v>
      </c>
      <c r="AK37" s="76">
        <f t="shared" si="20"/>
        <v>160942.13111111111</v>
      </c>
      <c r="AL37" s="76">
        <f t="shared" si="20"/>
        <v>156318.03111111111</v>
      </c>
      <c r="AM37" s="76">
        <f t="shared" si="20"/>
        <v>151693.93111111113</v>
      </c>
      <c r="AN37" s="76">
        <f t="shared" si="20"/>
        <v>147069.82111111109</v>
      </c>
      <c r="AO37" s="76">
        <f t="shared" si="20"/>
        <v>142445.72111111114</v>
      </c>
      <c r="AP37" s="76">
        <f t="shared" si="20"/>
        <v>137821.6211111111</v>
      </c>
    </row>
    <row r="38" spans="1:42" ht="12.75" x14ac:dyDescent="0.2">
      <c r="A38" s="62"/>
      <c r="B38" s="62"/>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row>
    <row r="39" spans="1:42" ht="13.5" thickBot="1" x14ac:dyDescent="0.25">
      <c r="A39" s="62" t="s">
        <v>78</v>
      </c>
      <c r="B39" s="77">
        <v>0.35</v>
      </c>
      <c r="C39" s="75">
        <f t="shared" ref="C39:AA39" ca="1" si="21">ROUND(C37*$B$39,2)</f>
        <v>105907.68</v>
      </c>
      <c r="D39" s="75">
        <f t="shared" ca="1" si="21"/>
        <v>-17567.47</v>
      </c>
      <c r="E39" s="75">
        <f t="shared" ca="1" si="21"/>
        <v>-1232.69</v>
      </c>
      <c r="F39" s="75">
        <f t="shared" ca="1" si="21"/>
        <v>13036.47</v>
      </c>
      <c r="G39" s="75">
        <f t="shared" ca="1" si="21"/>
        <v>25718.44</v>
      </c>
      <c r="H39" s="75">
        <f t="shared" ca="1" si="21"/>
        <v>36925.75</v>
      </c>
      <c r="I39" s="75">
        <f t="shared" ca="1" si="21"/>
        <v>38949.75</v>
      </c>
      <c r="J39" s="75">
        <f t="shared" ca="1" si="21"/>
        <v>32791.339999999997</v>
      </c>
      <c r="K39" s="75">
        <f t="shared" ca="1" si="21"/>
        <v>26376.94</v>
      </c>
      <c r="L39" s="75">
        <f t="shared" ca="1" si="21"/>
        <v>20283.189999999999</v>
      </c>
      <c r="M39" s="75">
        <f t="shared" ca="1" si="21"/>
        <v>13674.87</v>
      </c>
      <c r="N39" s="75">
        <f t="shared" ca="1" si="21"/>
        <v>7581.13</v>
      </c>
      <c r="O39" s="75">
        <f t="shared" ca="1" si="21"/>
        <v>972.81</v>
      </c>
      <c r="P39" s="75">
        <f t="shared" ca="1" si="21"/>
        <v>-5120.93</v>
      </c>
      <c r="Q39" s="75">
        <f t="shared" ca="1" si="21"/>
        <v>-11729.25</v>
      </c>
      <c r="R39" s="75">
        <f t="shared" ca="1" si="21"/>
        <v>59037.61</v>
      </c>
      <c r="S39" s="75">
        <f t="shared" ca="1" si="21"/>
        <v>131479.38</v>
      </c>
      <c r="T39" s="75">
        <f t="shared" ca="1" si="21"/>
        <v>128989.48</v>
      </c>
      <c r="U39" s="75">
        <f t="shared" ca="1" si="21"/>
        <v>126499.58</v>
      </c>
      <c r="V39" s="75">
        <f t="shared" ca="1" si="21"/>
        <v>124009.68</v>
      </c>
      <c r="W39" s="75">
        <f t="shared" ca="1" si="21"/>
        <v>121519.78</v>
      </c>
      <c r="X39" s="75">
        <f t="shared" si="21"/>
        <v>77369.42</v>
      </c>
      <c r="Y39" s="75">
        <f t="shared" si="21"/>
        <v>75750.98</v>
      </c>
      <c r="Z39" s="75">
        <f t="shared" si="21"/>
        <v>74132.539999999994</v>
      </c>
      <c r="AA39" s="75">
        <f t="shared" si="21"/>
        <v>72514.11</v>
      </c>
      <c r="AB39" s="75">
        <f>ROUND(AB37*$B$39,2)</f>
        <v>70895.67</v>
      </c>
      <c r="AC39" s="75">
        <f>ROUND(AC37*$B$39,2)</f>
        <v>69277.240000000005</v>
      </c>
      <c r="AD39" s="75">
        <f>ROUND(AD37*$B$39,2)</f>
        <v>67658.8</v>
      </c>
      <c r="AE39" s="75">
        <f>ROUND(AE37*$B$39,2)</f>
        <v>66040.37</v>
      </c>
      <c r="AF39" s="75">
        <f>ROUND(AF37*$B$39,2)</f>
        <v>64421.93</v>
      </c>
      <c r="AG39" s="75">
        <f t="shared" ref="AG39:AO39" si="22">ROUND(AG37*$B$39,2)</f>
        <v>62803.49</v>
      </c>
      <c r="AH39" s="75">
        <f t="shared" si="22"/>
        <v>61185.06</v>
      </c>
      <c r="AI39" s="75">
        <f t="shared" si="22"/>
        <v>59566.62</v>
      </c>
      <c r="AJ39" s="75">
        <f t="shared" si="22"/>
        <v>57948.18</v>
      </c>
      <c r="AK39" s="75">
        <f t="shared" si="22"/>
        <v>56329.75</v>
      </c>
      <c r="AL39" s="75">
        <f t="shared" si="22"/>
        <v>54711.31</v>
      </c>
      <c r="AM39" s="75">
        <f t="shared" si="22"/>
        <v>53092.88</v>
      </c>
      <c r="AN39" s="75">
        <f t="shared" si="22"/>
        <v>51474.44</v>
      </c>
      <c r="AO39" s="75">
        <f t="shared" si="22"/>
        <v>49856</v>
      </c>
      <c r="AP39" s="75">
        <f>ROUND(AP37*$B$39,2)</f>
        <v>48237.57</v>
      </c>
    </row>
    <row r="40" spans="1:42" ht="13.5" thickTop="1" x14ac:dyDescent="0.2">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row>
    <row r="41" spans="1:42" ht="12.75" x14ac:dyDescent="0.2">
      <c r="A41" s="62" t="s">
        <v>77</v>
      </c>
      <c r="B41" s="62"/>
      <c r="C41" s="62">
        <f t="shared" ref="C41:AA41" ca="1" si="23">+C37</f>
        <v>302593.36111111112</v>
      </c>
      <c r="D41" s="62">
        <f t="shared" ca="1" si="23"/>
        <v>-50192.768888888881</v>
      </c>
      <c r="E41" s="62">
        <f t="shared" ca="1" si="23"/>
        <v>-3521.9688888887176</v>
      </c>
      <c r="F41" s="62">
        <f t="shared" ca="1" si="23"/>
        <v>37247.051111111185</v>
      </c>
      <c r="G41" s="62">
        <f t="shared" ca="1" si="23"/>
        <v>73481.251111111138</v>
      </c>
      <c r="H41" s="62">
        <f t="shared" ca="1" si="23"/>
        <v>105502.13111111114</v>
      </c>
      <c r="I41" s="62">
        <f t="shared" ca="1" si="23"/>
        <v>111285.00111111114</v>
      </c>
      <c r="J41" s="62">
        <f t="shared" ca="1" si="23"/>
        <v>93689.531111111166</v>
      </c>
      <c r="K41" s="62">
        <f t="shared" ca="1" si="23"/>
        <v>75362.681111111073</v>
      </c>
      <c r="L41" s="62">
        <f t="shared" ca="1" si="23"/>
        <v>57951.961111111101</v>
      </c>
      <c r="M41" s="62">
        <f t="shared" ca="1" si="23"/>
        <v>39071.061111111077</v>
      </c>
      <c r="N41" s="62">
        <f t="shared" ca="1" si="23"/>
        <v>21660.361111111124</v>
      </c>
      <c r="O41" s="62">
        <f t="shared" ca="1" si="23"/>
        <v>2779.4611111112172</v>
      </c>
      <c r="P41" s="62">
        <f t="shared" ca="1" si="23"/>
        <v>-14631.238888888853</v>
      </c>
      <c r="Q41" s="62">
        <f t="shared" ca="1" si="23"/>
        <v>-33512.148888888885</v>
      </c>
      <c r="R41" s="62">
        <f t="shared" ca="1" si="23"/>
        <v>168678.88111111108</v>
      </c>
      <c r="S41" s="62">
        <f t="shared" ca="1" si="23"/>
        <v>375655.37111111113</v>
      </c>
      <c r="T41" s="62">
        <f t="shared" ca="1" si="23"/>
        <v>368541.37111111113</v>
      </c>
      <c r="U41" s="62">
        <f t="shared" ca="1" si="23"/>
        <v>361427.37111111113</v>
      </c>
      <c r="V41" s="62">
        <f t="shared" ca="1" si="23"/>
        <v>354313.37111111102</v>
      </c>
      <c r="W41" s="62">
        <f t="shared" ca="1" si="23"/>
        <v>347199.36111111118</v>
      </c>
      <c r="X41" s="62">
        <f t="shared" si="23"/>
        <v>221055.48111111112</v>
      </c>
      <c r="Y41" s="62">
        <f t="shared" si="23"/>
        <v>216431.38111111108</v>
      </c>
      <c r="Z41" s="62">
        <f t="shared" si="23"/>
        <v>211807.27111111107</v>
      </c>
      <c r="AA41" s="62">
        <f t="shared" si="23"/>
        <v>207183.17111111103</v>
      </c>
      <c r="AB41" s="62">
        <f>+AB37</f>
        <v>202559.06111111108</v>
      </c>
      <c r="AC41" s="62">
        <f>+AC37</f>
        <v>197934.9611111111</v>
      </c>
      <c r="AD41" s="62">
        <f>+AD37</f>
        <v>193310.85111111114</v>
      </c>
      <c r="AE41" s="62">
        <f>+AE37</f>
        <v>188686.76111111112</v>
      </c>
      <c r="AF41" s="62">
        <f>+AF37</f>
        <v>184062.66111111108</v>
      </c>
      <c r="AG41" s="62">
        <f t="shared" ref="AG41:AO41" si="24">+AG37</f>
        <v>179438.55111111113</v>
      </c>
      <c r="AH41" s="62">
        <f t="shared" si="24"/>
        <v>174814.45111111115</v>
      </c>
      <c r="AI41" s="62">
        <f t="shared" si="24"/>
        <v>170190.34111111111</v>
      </c>
      <c r="AJ41" s="62">
        <f t="shared" si="24"/>
        <v>165566.24111111113</v>
      </c>
      <c r="AK41" s="62">
        <f t="shared" si="24"/>
        <v>160942.13111111111</v>
      </c>
      <c r="AL41" s="62">
        <f t="shared" si="24"/>
        <v>156318.03111111111</v>
      </c>
      <c r="AM41" s="62">
        <f t="shared" si="24"/>
        <v>151693.93111111113</v>
      </c>
      <c r="AN41" s="62">
        <f t="shared" si="24"/>
        <v>147069.82111111109</v>
      </c>
      <c r="AO41" s="62">
        <f t="shared" si="24"/>
        <v>142445.72111111114</v>
      </c>
      <c r="AP41" s="62">
        <f>+AP37</f>
        <v>137821.6211111111</v>
      </c>
    </row>
    <row r="42" spans="1:42" ht="12.75" x14ac:dyDescent="0.2">
      <c r="A42" s="62"/>
      <c r="B42" s="62"/>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row>
    <row r="43" spans="1:42" ht="12.75" x14ac:dyDescent="0.2">
      <c r="A43" s="62"/>
      <c r="B43" s="62"/>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row>
    <row r="44" spans="1:42" ht="12.75" x14ac:dyDescent="0.2">
      <c r="A44" s="62"/>
      <c r="B44" s="62"/>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row>
    <row r="45" spans="1:42" ht="12.75" x14ac:dyDescent="0.2">
      <c r="A45" s="62"/>
      <c r="B45" s="77"/>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row>
    <row r="47" spans="1:42" ht="12.75" x14ac:dyDescent="0.2">
      <c r="A47" s="182" t="s">
        <v>79</v>
      </c>
    </row>
    <row r="48" spans="1:42" ht="12.75" x14ac:dyDescent="0.2">
      <c r="A48" s="58" t="s">
        <v>465</v>
      </c>
      <c r="C48" s="180">
        <f ca="1">+PMT(WACC,20,-NPV(WACC,C25:AP25))</f>
        <v>787060.56715591298</v>
      </c>
    </row>
    <row r="49" spans="1:18" ht="12.75" x14ac:dyDescent="0.2">
      <c r="A49" s="58" t="s">
        <v>466</v>
      </c>
      <c r="C49" s="181">
        <f ca="1">+C48/AVERAGE(Table1[Generation (MWh)])</f>
        <v>2.8394245176266972</v>
      </c>
    </row>
    <row r="52" spans="1:18" ht="15" x14ac:dyDescent="0.25">
      <c r="A52" s="36" t="s">
        <v>25</v>
      </c>
      <c r="B52" s="36"/>
      <c r="C52" s="36"/>
      <c r="D52" s="36" t="s">
        <v>26</v>
      </c>
      <c r="E52" s="36"/>
      <c r="F52" s="36"/>
      <c r="G52" s="36"/>
      <c r="I52" s="36"/>
      <c r="J52" s="36"/>
      <c r="K52" s="36" t="s">
        <v>467</v>
      </c>
      <c r="L52" s="36"/>
      <c r="M52" s="36"/>
      <c r="N52" s="36"/>
      <c r="P52" s="36"/>
      <c r="Q52" s="36"/>
      <c r="R52" s="36"/>
    </row>
    <row r="53" spans="1:18" ht="14.4" x14ac:dyDescent="0.3">
      <c r="A53" s="36"/>
      <c r="B53" s="36"/>
      <c r="C53" s="36"/>
      <c r="D53" s="36"/>
      <c r="E53" s="36"/>
      <c r="F53" s="36"/>
      <c r="G53" s="36"/>
      <c r="H53" s="36"/>
      <c r="I53" s="36"/>
      <c r="J53" s="36"/>
      <c r="K53" s="36"/>
      <c r="L53" s="36"/>
      <c r="M53" s="36"/>
      <c r="N53" s="36"/>
      <c r="P53" s="36"/>
      <c r="Q53" s="36"/>
      <c r="R53" s="36"/>
    </row>
    <row r="54" spans="1:18" ht="14.4" x14ac:dyDescent="0.3">
      <c r="A54" s="36"/>
      <c r="B54" s="36"/>
      <c r="C54" s="36"/>
      <c r="D54" s="36"/>
      <c r="E54" s="36"/>
      <c r="F54" s="36"/>
      <c r="G54" s="36"/>
      <c r="H54" s="36"/>
      <c r="I54" s="36"/>
      <c r="J54" s="36"/>
      <c r="K54" s="36"/>
      <c r="L54" s="36"/>
      <c r="M54" s="36"/>
      <c r="N54" s="36"/>
      <c r="P54" s="36"/>
      <c r="Q54" s="36"/>
      <c r="R54" s="36"/>
    </row>
    <row r="55" spans="1:18" ht="14.4" x14ac:dyDescent="0.3">
      <c r="A55" s="36"/>
      <c r="B55" s="36"/>
      <c r="C55" s="36"/>
      <c r="D55" s="36"/>
      <c r="E55" s="36"/>
      <c r="F55" s="36"/>
      <c r="G55" s="36"/>
      <c r="H55" s="36"/>
      <c r="I55" s="36"/>
      <c r="J55" s="36"/>
      <c r="K55" s="36"/>
      <c r="L55" s="36"/>
      <c r="M55" s="36"/>
      <c r="N55" s="36"/>
      <c r="O55" s="36"/>
      <c r="P55" s="36"/>
      <c r="Q55" s="36"/>
      <c r="R55" s="36"/>
    </row>
    <row r="56" spans="1:18" ht="14.4" x14ac:dyDescent="0.3">
      <c r="A56" s="36"/>
      <c r="B56" s="36"/>
      <c r="C56" s="36"/>
      <c r="D56" s="36"/>
      <c r="E56" s="36"/>
      <c r="F56" s="36"/>
      <c r="G56" s="36"/>
      <c r="H56" s="36"/>
      <c r="I56" s="36"/>
      <c r="J56" s="36"/>
      <c r="K56" s="36"/>
      <c r="L56" s="36"/>
      <c r="M56" s="36"/>
      <c r="N56" s="36"/>
      <c r="O56" s="36"/>
      <c r="P56" s="36"/>
      <c r="Q56" s="36"/>
      <c r="R56" s="36"/>
    </row>
    <row r="57" spans="1:18" ht="14.4" x14ac:dyDescent="0.3">
      <c r="A57" s="36"/>
      <c r="B57" s="36"/>
      <c r="C57" s="36"/>
      <c r="D57" s="36"/>
      <c r="E57" s="36"/>
      <c r="F57" s="36"/>
      <c r="G57" s="36"/>
      <c r="H57" s="36"/>
      <c r="I57" s="36"/>
      <c r="J57" s="36"/>
      <c r="K57" s="36"/>
      <c r="L57" s="36"/>
      <c r="M57" s="36"/>
      <c r="N57" s="36"/>
      <c r="O57" s="36"/>
      <c r="P57" s="36"/>
      <c r="Q57" s="36"/>
      <c r="R57" s="36"/>
    </row>
    <row r="58" spans="1:18" ht="14.4" x14ac:dyDescent="0.3">
      <c r="A58" s="36"/>
      <c r="B58" s="36"/>
      <c r="C58" s="36"/>
      <c r="D58" s="36"/>
      <c r="E58" s="36"/>
      <c r="F58" s="36"/>
      <c r="G58" s="36"/>
      <c r="H58" s="36"/>
      <c r="I58" s="36"/>
      <c r="J58" s="36"/>
      <c r="K58" s="36"/>
      <c r="L58" s="36"/>
      <c r="M58" s="36"/>
      <c r="N58" s="36"/>
      <c r="O58" s="36"/>
      <c r="P58" s="36"/>
      <c r="Q58" s="36"/>
      <c r="R58" s="36"/>
    </row>
    <row r="59" spans="1:18" ht="14.4" x14ac:dyDescent="0.3">
      <c r="A59" s="36"/>
      <c r="B59" s="36"/>
      <c r="C59" s="36"/>
      <c r="D59" s="36"/>
      <c r="E59" s="36"/>
      <c r="F59" s="36"/>
      <c r="G59" s="36"/>
      <c r="H59" s="36"/>
      <c r="I59" s="36"/>
      <c r="J59" s="36"/>
      <c r="K59" s="36"/>
      <c r="L59" s="36"/>
      <c r="M59" s="36"/>
      <c r="N59" s="36"/>
      <c r="O59" s="36"/>
      <c r="P59" s="36"/>
      <c r="Q59" s="36"/>
      <c r="R59" s="36"/>
    </row>
    <row r="60" spans="1:18" ht="14.4" x14ac:dyDescent="0.3">
      <c r="A60" s="36"/>
      <c r="B60" s="36"/>
      <c r="C60" s="36"/>
      <c r="D60" s="36"/>
      <c r="E60" s="36"/>
      <c r="F60" s="36"/>
      <c r="G60" s="36"/>
      <c r="H60" s="36"/>
      <c r="I60" s="36"/>
      <c r="J60" s="36"/>
      <c r="K60" s="36"/>
      <c r="L60" s="36"/>
      <c r="M60" s="36"/>
      <c r="N60" s="36"/>
      <c r="O60" s="36"/>
      <c r="P60" s="36"/>
      <c r="Q60" s="36"/>
      <c r="R60" s="36"/>
    </row>
    <row r="61" spans="1:18" ht="14.4" x14ac:dyDescent="0.3">
      <c r="A61" s="36"/>
      <c r="B61" s="36"/>
      <c r="C61" s="36"/>
      <c r="D61" s="36"/>
      <c r="E61" s="36"/>
      <c r="F61" s="36"/>
      <c r="G61" s="36"/>
      <c r="H61" s="36"/>
      <c r="I61" s="36"/>
      <c r="J61" s="36"/>
      <c r="K61" s="36"/>
      <c r="L61" s="36"/>
      <c r="M61" s="36"/>
      <c r="N61" s="36"/>
      <c r="O61" s="36"/>
      <c r="P61" s="36"/>
      <c r="Q61" s="36"/>
      <c r="R61" s="36"/>
    </row>
    <row r="62" spans="1:18" ht="14.4" x14ac:dyDescent="0.3">
      <c r="A62" s="36"/>
      <c r="B62" s="36"/>
      <c r="C62" s="36"/>
      <c r="D62" s="36"/>
      <c r="E62" s="36"/>
      <c r="F62" s="36"/>
      <c r="G62" s="36"/>
      <c r="H62" s="36"/>
      <c r="I62" s="36"/>
      <c r="J62" s="36"/>
      <c r="K62" s="36"/>
      <c r="L62" s="36"/>
      <c r="M62" s="36"/>
      <c r="N62" s="36"/>
      <c r="O62" s="36"/>
      <c r="P62" s="36"/>
      <c r="Q62" s="36"/>
      <c r="R62" s="36"/>
    </row>
    <row r="63" spans="1:18" ht="14.4" x14ac:dyDescent="0.3">
      <c r="A63" s="36"/>
      <c r="B63" s="36"/>
      <c r="C63" s="36"/>
      <c r="D63" s="36"/>
      <c r="E63" s="36"/>
      <c r="F63" s="36"/>
      <c r="G63" s="36"/>
      <c r="H63" s="36"/>
      <c r="I63" s="36"/>
      <c r="J63" s="36"/>
      <c r="K63" s="36"/>
      <c r="L63" s="36"/>
      <c r="M63" s="36"/>
      <c r="N63" s="36"/>
      <c r="O63" s="36"/>
      <c r="P63" s="36"/>
      <c r="Q63" s="36"/>
      <c r="R63" s="36"/>
    </row>
    <row r="64" spans="1:18" ht="14.4" x14ac:dyDescent="0.3">
      <c r="A64" s="36"/>
      <c r="B64" s="36"/>
      <c r="C64" s="36"/>
      <c r="D64" s="36"/>
      <c r="E64" s="36"/>
      <c r="F64" s="36"/>
      <c r="G64" s="36"/>
      <c r="H64" s="36"/>
      <c r="I64" s="36"/>
      <c r="J64" s="36"/>
      <c r="K64" s="36"/>
      <c r="L64" s="36"/>
      <c r="M64" s="36"/>
      <c r="N64" s="36"/>
      <c r="O64" s="36"/>
      <c r="P64" s="36"/>
      <c r="Q64" s="36"/>
      <c r="R64" s="36"/>
    </row>
    <row r="65" spans="1:18" ht="14.4" x14ac:dyDescent="0.3">
      <c r="A65" s="36"/>
      <c r="B65" s="36"/>
      <c r="C65" s="36"/>
      <c r="D65" s="36"/>
      <c r="E65" s="36"/>
      <c r="F65" s="36"/>
      <c r="G65" s="36"/>
      <c r="H65" s="36"/>
      <c r="I65" s="36"/>
      <c r="J65" s="36"/>
      <c r="K65" s="36"/>
      <c r="L65" s="36"/>
      <c r="M65" s="36"/>
      <c r="N65" s="36"/>
      <c r="O65" s="36"/>
      <c r="P65" s="36"/>
      <c r="Q65" s="36"/>
      <c r="R65" s="36"/>
    </row>
    <row r="66" spans="1:18" ht="14.4" x14ac:dyDescent="0.3">
      <c r="A66" s="36"/>
      <c r="B66" s="36"/>
      <c r="C66" s="36"/>
      <c r="D66" s="36"/>
      <c r="E66" s="36"/>
      <c r="F66" s="36"/>
      <c r="G66" s="36"/>
      <c r="H66" s="36"/>
      <c r="I66" s="36"/>
      <c r="J66" s="36"/>
      <c r="K66" s="36"/>
      <c r="L66" s="36"/>
      <c r="M66" s="36"/>
      <c r="N66" s="36"/>
      <c r="O66" s="36"/>
      <c r="P66" s="36"/>
      <c r="Q66" s="36"/>
      <c r="R66" s="36"/>
    </row>
    <row r="67" spans="1:18" ht="14.4" x14ac:dyDescent="0.3">
      <c r="A67" s="36"/>
      <c r="B67" s="36"/>
      <c r="C67" s="36"/>
      <c r="D67" s="36"/>
      <c r="E67" s="36"/>
      <c r="F67" s="36"/>
      <c r="G67" s="36"/>
      <c r="H67" s="36"/>
      <c r="I67" s="36"/>
      <c r="J67" s="36"/>
      <c r="K67" s="36"/>
      <c r="L67" s="36"/>
      <c r="M67" s="36"/>
      <c r="N67" s="36"/>
      <c r="O67" s="36"/>
      <c r="P67" s="36"/>
      <c r="Q67" s="36"/>
      <c r="R67" s="36"/>
    </row>
    <row r="68" spans="1:18" ht="14.4" x14ac:dyDescent="0.3">
      <c r="A68" s="36"/>
      <c r="B68" s="36"/>
      <c r="C68" s="36"/>
      <c r="D68" s="36"/>
      <c r="E68" s="36"/>
      <c r="F68" s="36"/>
      <c r="G68" s="36"/>
      <c r="H68" s="36"/>
      <c r="I68" s="36"/>
      <c r="J68" s="36"/>
      <c r="K68" s="36"/>
      <c r="L68" s="36"/>
      <c r="M68" s="36"/>
      <c r="N68" s="36"/>
      <c r="O68" s="36"/>
      <c r="P68" s="36"/>
      <c r="Q68" s="36"/>
      <c r="R68" s="36"/>
    </row>
    <row r="69" spans="1:18" ht="14.4" x14ac:dyDescent="0.3">
      <c r="A69" s="36"/>
      <c r="B69" s="36"/>
      <c r="C69" s="36"/>
      <c r="D69" s="36"/>
      <c r="E69" s="36"/>
      <c r="F69" s="36"/>
      <c r="G69" s="36"/>
      <c r="H69" s="36"/>
      <c r="I69" s="36"/>
      <c r="J69" s="36"/>
      <c r="K69" s="36"/>
      <c r="L69" s="36"/>
      <c r="M69" s="36"/>
      <c r="N69" s="36"/>
      <c r="O69" s="36"/>
      <c r="P69" s="36"/>
      <c r="Q69" s="36"/>
      <c r="R69" s="36"/>
    </row>
    <row r="70" spans="1:18" ht="14.4" x14ac:dyDescent="0.3">
      <c r="A70" s="36"/>
      <c r="B70" s="36"/>
      <c r="C70" s="36"/>
      <c r="D70" s="36"/>
      <c r="E70" s="36"/>
      <c r="F70" s="36"/>
      <c r="G70" s="36"/>
      <c r="H70" s="36"/>
      <c r="I70" s="36"/>
      <c r="J70" s="36"/>
      <c r="K70" s="36"/>
      <c r="L70" s="36"/>
      <c r="M70" s="36"/>
      <c r="N70" s="36"/>
      <c r="O70" s="36"/>
      <c r="P70" s="36"/>
      <c r="Q70" s="36"/>
      <c r="R70" s="36"/>
    </row>
    <row r="71" spans="1:18" ht="14.4" x14ac:dyDescent="0.3">
      <c r="A71" s="36"/>
      <c r="B71" s="36"/>
      <c r="C71" s="36"/>
      <c r="D71" s="36"/>
      <c r="E71" s="36"/>
      <c r="F71" s="36"/>
      <c r="G71" s="36"/>
      <c r="H71" s="36"/>
      <c r="I71" s="36"/>
      <c r="J71" s="36"/>
      <c r="K71" s="36"/>
      <c r="L71" s="36"/>
      <c r="M71" s="36"/>
      <c r="N71" s="36"/>
      <c r="O71" s="36"/>
      <c r="P71" s="36"/>
      <c r="Q71" s="36"/>
      <c r="R71" s="36"/>
    </row>
  </sheetData>
  <printOptions headings="1" gridLines="1"/>
  <pageMargins left="0.25" right="0.25" top="1" bottom="0.5" header="0.25" footer="0.25"/>
  <pageSetup scale="70" orientation="landscape" r:id="rId1"/>
  <headerFooter alignWithMargins="0">
    <oddHeader>&amp;RDocket No. D2015.8.64
Exhibit__(BJL-1)_rev
Page &amp;P of &amp;N</oddHeader>
    <oddFooter>&amp;LJ:\&amp;F&amp;C&amp;P&amp;R&amp;D</oddFooter>
  </headerFooter>
  <rowBreaks count="1" manualBreakCount="1">
    <brk id="25" max="16383" man="1"/>
  </rowBreaks>
  <drawing r:id="rId2"/>
  <legacyDrawing r:id="rId3"/>
  <oleObjects>
    <mc:AlternateContent xmlns:mc="http://schemas.openxmlformats.org/markup-compatibility/2006">
      <mc:Choice Requires="x14">
        <oleObject progId="Excel.Sheet.12" shapeId="12293" r:id="rId4">
          <objectPr defaultSize="0" autoPict="0" r:id="rId5">
            <anchor moveWithCells="1" sizeWithCells="1">
              <from>
                <xdr:col>3</xdr:col>
                <xdr:colOff>38100</xdr:colOff>
                <xdr:row>52</xdr:row>
                <xdr:rowOff>182880</xdr:rowOff>
              </from>
              <to>
                <xdr:col>9</xdr:col>
                <xdr:colOff>99060</xdr:colOff>
                <xdr:row>69</xdr:row>
                <xdr:rowOff>83820</xdr:rowOff>
              </to>
            </anchor>
          </objectPr>
        </oleObject>
      </mc:Choice>
      <mc:Fallback>
        <oleObject progId="Excel.Sheet.12" shapeId="1229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87"/>
  <sheetViews>
    <sheetView workbookViewId="0">
      <selection activeCell="A12" sqref="A12"/>
    </sheetView>
  </sheetViews>
  <sheetFormatPr defaultColWidth="9.109375" defaultRowHeight="13.2" x14ac:dyDescent="0.25"/>
  <cols>
    <col min="1" max="1" width="9.109375" style="157"/>
    <col min="2" max="2" width="14.44140625" style="157" customWidth="1"/>
    <col min="3" max="3" width="11.6640625" style="157" customWidth="1"/>
    <col min="4" max="4" width="13.44140625" style="157" customWidth="1"/>
    <col min="5" max="5" width="12.109375" style="157" customWidth="1"/>
    <col min="6" max="7" width="9.88671875" style="157" bestFit="1" customWidth="1"/>
    <col min="8" max="8" width="13.6640625" style="157" customWidth="1"/>
    <col min="9" max="9" width="11.44140625" style="157" customWidth="1"/>
    <col min="10" max="10" width="10.44140625" style="157" customWidth="1"/>
    <col min="11" max="11" width="10.33203125" style="157" bestFit="1" customWidth="1"/>
    <col min="12" max="27" width="9.88671875" style="157" bestFit="1" customWidth="1"/>
    <col min="28" max="37" width="9.6640625" style="157" bestFit="1" customWidth="1"/>
    <col min="38" max="38" width="10.33203125" style="157" bestFit="1" customWidth="1"/>
    <col min="39" max="47" width="9.6640625" style="157" bestFit="1" customWidth="1"/>
    <col min="48" max="16384" width="9.109375" style="157"/>
  </cols>
  <sheetData>
    <row r="1" spans="1:50" ht="12.75" x14ac:dyDescent="0.2">
      <c r="H1" s="157" t="s">
        <v>450</v>
      </c>
    </row>
    <row r="2" spans="1:50" ht="15" x14ac:dyDescent="0.25">
      <c r="B2" s="158" t="s">
        <v>451</v>
      </c>
      <c r="D2" s="159" t="s">
        <v>452</v>
      </c>
      <c r="E2" s="159" t="s">
        <v>453</v>
      </c>
      <c r="F2" s="36" t="s">
        <v>454</v>
      </c>
      <c r="H2" s="160">
        <v>2018</v>
      </c>
      <c r="I2" s="160">
        <f t="shared" ref="I2:AU2" si="0">+H2+1</f>
        <v>2019</v>
      </c>
      <c r="J2" s="160">
        <f t="shared" si="0"/>
        <v>2020</v>
      </c>
      <c r="K2" s="160">
        <f t="shared" si="0"/>
        <v>2021</v>
      </c>
      <c r="L2" s="160">
        <f t="shared" si="0"/>
        <v>2022</v>
      </c>
      <c r="M2" s="160">
        <f t="shared" si="0"/>
        <v>2023</v>
      </c>
      <c r="N2" s="160">
        <f t="shared" si="0"/>
        <v>2024</v>
      </c>
      <c r="O2" s="160">
        <f t="shared" si="0"/>
        <v>2025</v>
      </c>
      <c r="P2" s="160">
        <f t="shared" si="0"/>
        <v>2026</v>
      </c>
      <c r="Q2" s="160">
        <f t="shared" si="0"/>
        <v>2027</v>
      </c>
      <c r="R2" s="160">
        <f t="shared" si="0"/>
        <v>2028</v>
      </c>
      <c r="S2" s="160">
        <f t="shared" si="0"/>
        <v>2029</v>
      </c>
      <c r="T2" s="160">
        <f t="shared" si="0"/>
        <v>2030</v>
      </c>
      <c r="U2" s="160">
        <f t="shared" si="0"/>
        <v>2031</v>
      </c>
      <c r="V2" s="160">
        <f t="shared" si="0"/>
        <v>2032</v>
      </c>
      <c r="W2" s="160">
        <f t="shared" si="0"/>
        <v>2033</v>
      </c>
      <c r="X2" s="160">
        <f t="shared" si="0"/>
        <v>2034</v>
      </c>
      <c r="Y2" s="160">
        <f t="shared" si="0"/>
        <v>2035</v>
      </c>
      <c r="Z2" s="160">
        <f t="shared" si="0"/>
        <v>2036</v>
      </c>
      <c r="AA2" s="160">
        <f t="shared" si="0"/>
        <v>2037</v>
      </c>
      <c r="AB2" s="160">
        <f t="shared" si="0"/>
        <v>2038</v>
      </c>
      <c r="AC2" s="160">
        <f t="shared" si="0"/>
        <v>2039</v>
      </c>
      <c r="AD2" s="160">
        <f t="shared" si="0"/>
        <v>2040</v>
      </c>
      <c r="AE2" s="160">
        <f t="shared" si="0"/>
        <v>2041</v>
      </c>
      <c r="AF2" s="160">
        <f t="shared" si="0"/>
        <v>2042</v>
      </c>
      <c r="AG2" s="160">
        <f t="shared" si="0"/>
        <v>2043</v>
      </c>
      <c r="AH2" s="160">
        <f t="shared" si="0"/>
        <v>2044</v>
      </c>
      <c r="AI2" s="160">
        <f t="shared" si="0"/>
        <v>2045</v>
      </c>
      <c r="AJ2" s="160">
        <f t="shared" si="0"/>
        <v>2046</v>
      </c>
      <c r="AK2" s="160">
        <f t="shared" si="0"/>
        <v>2047</v>
      </c>
      <c r="AL2" s="160">
        <f t="shared" si="0"/>
        <v>2048</v>
      </c>
      <c r="AM2" s="160">
        <f t="shared" si="0"/>
        <v>2049</v>
      </c>
      <c r="AN2" s="160">
        <f t="shared" si="0"/>
        <v>2050</v>
      </c>
      <c r="AO2" s="160">
        <f t="shared" si="0"/>
        <v>2051</v>
      </c>
      <c r="AP2" s="160">
        <f t="shared" si="0"/>
        <v>2052</v>
      </c>
      <c r="AQ2" s="160">
        <f t="shared" si="0"/>
        <v>2053</v>
      </c>
      <c r="AR2" s="160">
        <f t="shared" si="0"/>
        <v>2054</v>
      </c>
      <c r="AS2" s="160">
        <f t="shared" si="0"/>
        <v>2055</v>
      </c>
      <c r="AT2" s="160">
        <f t="shared" si="0"/>
        <v>2056</v>
      </c>
      <c r="AU2" s="160">
        <f t="shared" si="0"/>
        <v>2057</v>
      </c>
    </row>
    <row r="3" spans="1:50" ht="15" x14ac:dyDescent="0.25">
      <c r="A3" s="161"/>
      <c r="B3" s="162" t="s">
        <v>455</v>
      </c>
      <c r="D3" s="163">
        <v>434677</v>
      </c>
      <c r="E3" s="164">
        <v>15</v>
      </c>
      <c r="F3" s="36">
        <v>50</v>
      </c>
      <c r="H3" s="165">
        <f>+$D$3/$F$3</f>
        <v>8693.5400000000009</v>
      </c>
      <c r="I3" s="165">
        <f t="shared" ref="I3:AU3" si="1">+$D$3/$F$3</f>
        <v>8693.5400000000009</v>
      </c>
      <c r="J3" s="165">
        <f t="shared" si="1"/>
        <v>8693.5400000000009</v>
      </c>
      <c r="K3" s="165">
        <f t="shared" si="1"/>
        <v>8693.5400000000009</v>
      </c>
      <c r="L3" s="165">
        <f t="shared" si="1"/>
        <v>8693.5400000000009</v>
      </c>
      <c r="M3" s="165">
        <f t="shared" si="1"/>
        <v>8693.5400000000009</v>
      </c>
      <c r="N3" s="165">
        <f t="shared" si="1"/>
        <v>8693.5400000000009</v>
      </c>
      <c r="O3" s="165">
        <f t="shared" si="1"/>
        <v>8693.5400000000009</v>
      </c>
      <c r="P3" s="165">
        <f t="shared" si="1"/>
        <v>8693.5400000000009</v>
      </c>
      <c r="Q3" s="165">
        <f t="shared" si="1"/>
        <v>8693.5400000000009</v>
      </c>
      <c r="R3" s="165">
        <f t="shared" si="1"/>
        <v>8693.5400000000009</v>
      </c>
      <c r="S3" s="165">
        <f t="shared" si="1"/>
        <v>8693.5400000000009</v>
      </c>
      <c r="T3" s="165">
        <f t="shared" si="1"/>
        <v>8693.5400000000009</v>
      </c>
      <c r="U3" s="165">
        <f t="shared" si="1"/>
        <v>8693.5400000000009</v>
      </c>
      <c r="V3" s="165">
        <f t="shared" si="1"/>
        <v>8693.5400000000009</v>
      </c>
      <c r="W3" s="165">
        <f t="shared" si="1"/>
        <v>8693.5400000000009</v>
      </c>
      <c r="X3" s="165">
        <f t="shared" si="1"/>
        <v>8693.5400000000009</v>
      </c>
      <c r="Y3" s="165">
        <f t="shared" si="1"/>
        <v>8693.5400000000009</v>
      </c>
      <c r="Z3" s="165">
        <f t="shared" si="1"/>
        <v>8693.5400000000009</v>
      </c>
      <c r="AA3" s="165">
        <f t="shared" si="1"/>
        <v>8693.5400000000009</v>
      </c>
      <c r="AB3" s="165">
        <f t="shared" si="1"/>
        <v>8693.5400000000009</v>
      </c>
      <c r="AC3" s="165">
        <f t="shared" si="1"/>
        <v>8693.5400000000009</v>
      </c>
      <c r="AD3" s="165">
        <f t="shared" si="1"/>
        <v>8693.5400000000009</v>
      </c>
      <c r="AE3" s="165">
        <f t="shared" si="1"/>
        <v>8693.5400000000009</v>
      </c>
      <c r="AF3" s="165">
        <f t="shared" si="1"/>
        <v>8693.5400000000009</v>
      </c>
      <c r="AG3" s="165">
        <f t="shared" si="1"/>
        <v>8693.5400000000009</v>
      </c>
      <c r="AH3" s="165">
        <f t="shared" si="1"/>
        <v>8693.5400000000009</v>
      </c>
      <c r="AI3" s="165">
        <f t="shared" si="1"/>
        <v>8693.5400000000009</v>
      </c>
      <c r="AJ3" s="165">
        <f t="shared" si="1"/>
        <v>8693.5400000000009</v>
      </c>
      <c r="AK3" s="165">
        <f t="shared" si="1"/>
        <v>8693.5400000000009</v>
      </c>
      <c r="AL3" s="165">
        <f t="shared" si="1"/>
        <v>8693.5400000000009</v>
      </c>
      <c r="AM3" s="165">
        <f t="shared" si="1"/>
        <v>8693.5400000000009</v>
      </c>
      <c r="AN3" s="165">
        <f t="shared" si="1"/>
        <v>8693.5400000000009</v>
      </c>
      <c r="AO3" s="165">
        <f t="shared" si="1"/>
        <v>8693.5400000000009</v>
      </c>
      <c r="AP3" s="165">
        <f t="shared" si="1"/>
        <v>8693.5400000000009</v>
      </c>
      <c r="AQ3" s="165">
        <f t="shared" si="1"/>
        <v>8693.5400000000009</v>
      </c>
      <c r="AR3" s="165">
        <f t="shared" si="1"/>
        <v>8693.5400000000009</v>
      </c>
      <c r="AS3" s="165">
        <f t="shared" si="1"/>
        <v>8693.5400000000009</v>
      </c>
      <c r="AT3" s="165">
        <f t="shared" si="1"/>
        <v>8693.5400000000009</v>
      </c>
      <c r="AU3" s="165">
        <f t="shared" si="1"/>
        <v>8693.5400000000009</v>
      </c>
      <c r="AV3" s="160"/>
      <c r="AW3" s="160"/>
      <c r="AX3" s="160"/>
    </row>
    <row r="4" spans="1:50" ht="15" x14ac:dyDescent="0.25">
      <c r="A4" s="161"/>
      <c r="B4" s="162" t="s">
        <v>456</v>
      </c>
      <c r="D4" s="163">
        <v>0</v>
      </c>
      <c r="E4" s="164">
        <v>15</v>
      </c>
      <c r="F4" s="36"/>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row>
    <row r="5" spans="1:50" ht="15" x14ac:dyDescent="0.25">
      <c r="A5" s="161"/>
      <c r="B5" s="162" t="s">
        <v>457</v>
      </c>
      <c r="D5" s="163">
        <f>152457+157683+155224</f>
        <v>465364</v>
      </c>
      <c r="E5" s="164">
        <v>0</v>
      </c>
      <c r="F5" s="36">
        <v>0</v>
      </c>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row>
    <row r="6" spans="1:50" ht="15" x14ac:dyDescent="0.25">
      <c r="A6" s="161"/>
      <c r="B6" s="162" t="s">
        <v>458</v>
      </c>
      <c r="D6" s="166">
        <f>1940946+377833+1645711+377833+1638987+377833</f>
        <v>6359143</v>
      </c>
      <c r="E6" s="164">
        <v>15</v>
      </c>
      <c r="F6" s="36">
        <v>45</v>
      </c>
      <c r="H6" s="165">
        <f>+$D$6/$F$6</f>
        <v>141314.2888888889</v>
      </c>
      <c r="I6" s="165">
        <f t="shared" ref="I6:AU6" si="2">+$D$6/$F$6</f>
        <v>141314.2888888889</v>
      </c>
      <c r="J6" s="165">
        <f t="shared" si="2"/>
        <v>141314.2888888889</v>
      </c>
      <c r="K6" s="165">
        <f t="shared" si="2"/>
        <v>141314.2888888889</v>
      </c>
      <c r="L6" s="165">
        <f t="shared" si="2"/>
        <v>141314.2888888889</v>
      </c>
      <c r="M6" s="165">
        <f t="shared" si="2"/>
        <v>141314.2888888889</v>
      </c>
      <c r="N6" s="165">
        <f t="shared" si="2"/>
        <v>141314.2888888889</v>
      </c>
      <c r="O6" s="165">
        <f t="shared" si="2"/>
        <v>141314.2888888889</v>
      </c>
      <c r="P6" s="165">
        <f t="shared" si="2"/>
        <v>141314.2888888889</v>
      </c>
      <c r="Q6" s="165">
        <f t="shared" si="2"/>
        <v>141314.2888888889</v>
      </c>
      <c r="R6" s="165">
        <f t="shared" si="2"/>
        <v>141314.2888888889</v>
      </c>
      <c r="S6" s="165">
        <f t="shared" si="2"/>
        <v>141314.2888888889</v>
      </c>
      <c r="T6" s="165">
        <f t="shared" si="2"/>
        <v>141314.2888888889</v>
      </c>
      <c r="U6" s="165">
        <f t="shared" si="2"/>
        <v>141314.2888888889</v>
      </c>
      <c r="V6" s="165">
        <f t="shared" si="2"/>
        <v>141314.2888888889</v>
      </c>
      <c r="W6" s="165">
        <f t="shared" si="2"/>
        <v>141314.2888888889</v>
      </c>
      <c r="X6" s="165">
        <f t="shared" si="2"/>
        <v>141314.2888888889</v>
      </c>
      <c r="Y6" s="165">
        <f t="shared" si="2"/>
        <v>141314.2888888889</v>
      </c>
      <c r="Z6" s="165">
        <f t="shared" si="2"/>
        <v>141314.2888888889</v>
      </c>
      <c r="AA6" s="165">
        <f t="shared" si="2"/>
        <v>141314.2888888889</v>
      </c>
      <c r="AB6" s="165">
        <f t="shared" si="2"/>
        <v>141314.2888888889</v>
      </c>
      <c r="AC6" s="165">
        <f t="shared" si="2"/>
        <v>141314.2888888889</v>
      </c>
      <c r="AD6" s="165">
        <f t="shared" si="2"/>
        <v>141314.2888888889</v>
      </c>
      <c r="AE6" s="165">
        <f t="shared" si="2"/>
        <v>141314.2888888889</v>
      </c>
      <c r="AF6" s="165">
        <f t="shared" si="2"/>
        <v>141314.2888888889</v>
      </c>
      <c r="AG6" s="165">
        <f t="shared" si="2"/>
        <v>141314.2888888889</v>
      </c>
      <c r="AH6" s="165">
        <f t="shared" si="2"/>
        <v>141314.2888888889</v>
      </c>
      <c r="AI6" s="165">
        <f t="shared" si="2"/>
        <v>141314.2888888889</v>
      </c>
      <c r="AJ6" s="165">
        <f t="shared" si="2"/>
        <v>141314.2888888889</v>
      </c>
      <c r="AK6" s="165">
        <f t="shared" si="2"/>
        <v>141314.2888888889</v>
      </c>
      <c r="AL6" s="165">
        <f t="shared" si="2"/>
        <v>141314.2888888889</v>
      </c>
      <c r="AM6" s="165">
        <f t="shared" si="2"/>
        <v>141314.2888888889</v>
      </c>
      <c r="AN6" s="165">
        <f t="shared" si="2"/>
        <v>141314.2888888889</v>
      </c>
      <c r="AO6" s="165">
        <f t="shared" si="2"/>
        <v>141314.2888888889</v>
      </c>
      <c r="AP6" s="165">
        <f t="shared" si="2"/>
        <v>141314.2888888889</v>
      </c>
      <c r="AQ6" s="165">
        <f t="shared" si="2"/>
        <v>141314.2888888889</v>
      </c>
      <c r="AR6" s="165">
        <f t="shared" si="2"/>
        <v>141314.2888888889</v>
      </c>
      <c r="AS6" s="165">
        <f t="shared" si="2"/>
        <v>141314.2888888889</v>
      </c>
      <c r="AT6" s="165">
        <f t="shared" si="2"/>
        <v>141314.2888888889</v>
      </c>
      <c r="AU6" s="165">
        <f t="shared" si="2"/>
        <v>141314.2888888889</v>
      </c>
    </row>
    <row r="7" spans="1:50" ht="15" x14ac:dyDescent="0.25">
      <c r="A7" s="161"/>
      <c r="B7" s="162" t="s">
        <v>459</v>
      </c>
      <c r="D7" s="167">
        <f>6618+1988+1988+18723+2751</f>
        <v>32068</v>
      </c>
      <c r="E7" s="164">
        <v>7</v>
      </c>
      <c r="F7" s="36">
        <v>45</v>
      </c>
      <c r="H7" s="168">
        <f>+$D$7/$F$7</f>
        <v>712.62222222222226</v>
      </c>
      <c r="I7" s="168">
        <f t="shared" ref="I7:AU7" si="3">+$D$7/$F$7</f>
        <v>712.62222222222226</v>
      </c>
      <c r="J7" s="168">
        <f t="shared" si="3"/>
        <v>712.62222222222226</v>
      </c>
      <c r="K7" s="168">
        <f t="shared" si="3"/>
        <v>712.62222222222226</v>
      </c>
      <c r="L7" s="168">
        <f t="shared" si="3"/>
        <v>712.62222222222226</v>
      </c>
      <c r="M7" s="168">
        <f t="shared" si="3"/>
        <v>712.62222222222226</v>
      </c>
      <c r="N7" s="168">
        <f t="shared" si="3"/>
        <v>712.62222222222226</v>
      </c>
      <c r="O7" s="168">
        <f t="shared" si="3"/>
        <v>712.62222222222226</v>
      </c>
      <c r="P7" s="168">
        <f t="shared" si="3"/>
        <v>712.62222222222226</v>
      </c>
      <c r="Q7" s="168">
        <f t="shared" si="3"/>
        <v>712.62222222222226</v>
      </c>
      <c r="R7" s="168">
        <f t="shared" si="3"/>
        <v>712.62222222222226</v>
      </c>
      <c r="S7" s="168">
        <f t="shared" si="3"/>
        <v>712.62222222222226</v>
      </c>
      <c r="T7" s="168">
        <f t="shared" si="3"/>
        <v>712.62222222222226</v>
      </c>
      <c r="U7" s="168">
        <f t="shared" si="3"/>
        <v>712.62222222222226</v>
      </c>
      <c r="V7" s="168">
        <f t="shared" si="3"/>
        <v>712.62222222222226</v>
      </c>
      <c r="W7" s="168">
        <f t="shared" si="3"/>
        <v>712.62222222222226</v>
      </c>
      <c r="X7" s="168">
        <f t="shared" si="3"/>
        <v>712.62222222222226</v>
      </c>
      <c r="Y7" s="168">
        <f t="shared" si="3"/>
        <v>712.62222222222226</v>
      </c>
      <c r="Z7" s="168">
        <f t="shared" si="3"/>
        <v>712.62222222222226</v>
      </c>
      <c r="AA7" s="168">
        <f t="shared" si="3"/>
        <v>712.62222222222226</v>
      </c>
      <c r="AB7" s="168">
        <f t="shared" si="3"/>
        <v>712.62222222222226</v>
      </c>
      <c r="AC7" s="168">
        <f t="shared" si="3"/>
        <v>712.62222222222226</v>
      </c>
      <c r="AD7" s="168">
        <f t="shared" si="3"/>
        <v>712.62222222222226</v>
      </c>
      <c r="AE7" s="168">
        <f t="shared" si="3"/>
        <v>712.62222222222226</v>
      </c>
      <c r="AF7" s="168">
        <f t="shared" si="3"/>
        <v>712.62222222222226</v>
      </c>
      <c r="AG7" s="168">
        <f t="shared" si="3"/>
        <v>712.62222222222226</v>
      </c>
      <c r="AH7" s="168">
        <f t="shared" si="3"/>
        <v>712.62222222222226</v>
      </c>
      <c r="AI7" s="168">
        <f t="shared" si="3"/>
        <v>712.62222222222226</v>
      </c>
      <c r="AJ7" s="168">
        <f t="shared" si="3"/>
        <v>712.62222222222226</v>
      </c>
      <c r="AK7" s="168">
        <f t="shared" si="3"/>
        <v>712.62222222222226</v>
      </c>
      <c r="AL7" s="168">
        <f t="shared" si="3"/>
        <v>712.62222222222226</v>
      </c>
      <c r="AM7" s="168">
        <f t="shared" si="3"/>
        <v>712.62222222222226</v>
      </c>
      <c r="AN7" s="168">
        <f t="shared" si="3"/>
        <v>712.62222222222226</v>
      </c>
      <c r="AO7" s="168">
        <f t="shared" si="3"/>
        <v>712.62222222222226</v>
      </c>
      <c r="AP7" s="168">
        <f t="shared" si="3"/>
        <v>712.62222222222226</v>
      </c>
      <c r="AQ7" s="168">
        <f t="shared" si="3"/>
        <v>712.62222222222226</v>
      </c>
      <c r="AR7" s="168">
        <f t="shared" si="3"/>
        <v>712.62222222222226</v>
      </c>
      <c r="AS7" s="168">
        <f t="shared" si="3"/>
        <v>712.62222222222226</v>
      </c>
      <c r="AT7" s="168">
        <f t="shared" si="3"/>
        <v>712.62222222222226</v>
      </c>
      <c r="AU7" s="168">
        <f t="shared" si="3"/>
        <v>712.62222222222226</v>
      </c>
    </row>
    <row r="8" spans="1:50" ht="12.75" x14ac:dyDescent="0.2">
      <c r="A8" s="161"/>
      <c r="D8" s="169">
        <f>SUM(D3:D7)</f>
        <v>7291252</v>
      </c>
      <c r="H8" s="170">
        <f>SUM(H3:H7)</f>
        <v>150720.45111111112</v>
      </c>
      <c r="I8" s="170">
        <f t="shared" ref="I8:AU8" si="4">SUM(I3:I7)</f>
        <v>150720.45111111112</v>
      </c>
      <c r="J8" s="170">
        <f t="shared" si="4"/>
        <v>150720.45111111112</v>
      </c>
      <c r="K8" s="170">
        <f t="shared" si="4"/>
        <v>150720.45111111112</v>
      </c>
      <c r="L8" s="170">
        <f t="shared" si="4"/>
        <v>150720.45111111112</v>
      </c>
      <c r="M8" s="170">
        <f t="shared" si="4"/>
        <v>150720.45111111112</v>
      </c>
      <c r="N8" s="170">
        <f t="shared" si="4"/>
        <v>150720.45111111112</v>
      </c>
      <c r="O8" s="170">
        <f t="shared" si="4"/>
        <v>150720.45111111112</v>
      </c>
      <c r="P8" s="170">
        <f t="shared" si="4"/>
        <v>150720.45111111112</v>
      </c>
      <c r="Q8" s="170">
        <f t="shared" si="4"/>
        <v>150720.45111111112</v>
      </c>
      <c r="R8" s="170">
        <f t="shared" si="4"/>
        <v>150720.45111111112</v>
      </c>
      <c r="S8" s="170">
        <f t="shared" si="4"/>
        <v>150720.45111111112</v>
      </c>
      <c r="T8" s="170">
        <f t="shared" si="4"/>
        <v>150720.45111111112</v>
      </c>
      <c r="U8" s="170">
        <f t="shared" si="4"/>
        <v>150720.45111111112</v>
      </c>
      <c r="V8" s="170">
        <f t="shared" si="4"/>
        <v>150720.45111111112</v>
      </c>
      <c r="W8" s="170">
        <f t="shared" si="4"/>
        <v>150720.45111111112</v>
      </c>
      <c r="X8" s="170">
        <f t="shared" si="4"/>
        <v>150720.45111111112</v>
      </c>
      <c r="Y8" s="170">
        <f t="shared" si="4"/>
        <v>150720.45111111112</v>
      </c>
      <c r="Z8" s="170">
        <f t="shared" si="4"/>
        <v>150720.45111111112</v>
      </c>
      <c r="AA8" s="170">
        <f t="shared" si="4"/>
        <v>150720.45111111112</v>
      </c>
      <c r="AB8" s="170">
        <f t="shared" si="4"/>
        <v>150720.45111111112</v>
      </c>
      <c r="AC8" s="170">
        <f t="shared" si="4"/>
        <v>150720.45111111112</v>
      </c>
      <c r="AD8" s="170">
        <f t="shared" si="4"/>
        <v>150720.45111111112</v>
      </c>
      <c r="AE8" s="170">
        <f t="shared" si="4"/>
        <v>150720.45111111112</v>
      </c>
      <c r="AF8" s="170">
        <f t="shared" si="4"/>
        <v>150720.45111111112</v>
      </c>
      <c r="AG8" s="170">
        <f t="shared" si="4"/>
        <v>150720.45111111112</v>
      </c>
      <c r="AH8" s="170">
        <f t="shared" si="4"/>
        <v>150720.45111111112</v>
      </c>
      <c r="AI8" s="170">
        <f t="shared" si="4"/>
        <v>150720.45111111112</v>
      </c>
      <c r="AJ8" s="170">
        <f t="shared" si="4"/>
        <v>150720.45111111112</v>
      </c>
      <c r="AK8" s="170">
        <f t="shared" si="4"/>
        <v>150720.45111111112</v>
      </c>
      <c r="AL8" s="170">
        <f t="shared" si="4"/>
        <v>150720.45111111112</v>
      </c>
      <c r="AM8" s="170">
        <f t="shared" si="4"/>
        <v>150720.45111111112</v>
      </c>
      <c r="AN8" s="170">
        <f t="shared" si="4"/>
        <v>150720.45111111112</v>
      </c>
      <c r="AO8" s="170">
        <f t="shared" si="4"/>
        <v>150720.45111111112</v>
      </c>
      <c r="AP8" s="170">
        <f t="shared" si="4"/>
        <v>150720.45111111112</v>
      </c>
      <c r="AQ8" s="170">
        <f t="shared" si="4"/>
        <v>150720.45111111112</v>
      </c>
      <c r="AR8" s="170">
        <f t="shared" si="4"/>
        <v>150720.45111111112</v>
      </c>
      <c r="AS8" s="170">
        <f t="shared" si="4"/>
        <v>150720.45111111112</v>
      </c>
      <c r="AT8" s="170">
        <f t="shared" si="4"/>
        <v>150720.45111111112</v>
      </c>
      <c r="AU8" s="170">
        <f t="shared" si="4"/>
        <v>150720.45111111112</v>
      </c>
    </row>
    <row r="9" spans="1:50" ht="12.75" x14ac:dyDescent="0.2">
      <c r="A9" s="161"/>
      <c r="B9" s="161"/>
    </row>
    <row r="10" spans="1:50" ht="12.75" x14ac:dyDescent="0.2">
      <c r="A10" s="161" t="s">
        <v>460</v>
      </c>
      <c r="B10" s="161"/>
      <c r="C10" s="171" t="s">
        <v>74</v>
      </c>
    </row>
    <row r="11" spans="1:50" ht="12.75" x14ac:dyDescent="0.2">
      <c r="A11" s="161" t="s">
        <v>461</v>
      </c>
      <c r="B11" s="161"/>
      <c r="C11" s="172">
        <f>+'[9]Rev Req'!B51</f>
        <v>15</v>
      </c>
    </row>
    <row r="13" spans="1:50" ht="12.75" x14ac:dyDescent="0.2">
      <c r="B13" s="173" t="s">
        <v>462</v>
      </c>
      <c r="C13" s="65">
        <v>1</v>
      </c>
      <c r="D13" s="65">
        <f t="shared" ref="D13:S14" si="5">C13+1</f>
        <v>2</v>
      </c>
      <c r="E13" s="65">
        <f t="shared" si="5"/>
        <v>3</v>
      </c>
      <c r="F13" s="65">
        <f t="shared" si="5"/>
        <v>4</v>
      </c>
      <c r="G13" s="65">
        <f t="shared" si="5"/>
        <v>5</v>
      </c>
      <c r="H13" s="65">
        <f t="shared" si="5"/>
        <v>6</v>
      </c>
      <c r="I13" s="65">
        <f t="shared" si="5"/>
        <v>7</v>
      </c>
      <c r="J13" s="65">
        <f t="shared" si="5"/>
        <v>8</v>
      </c>
      <c r="K13" s="65">
        <f t="shared" si="5"/>
        <v>9</v>
      </c>
      <c r="L13" s="65">
        <f t="shared" si="5"/>
        <v>10</v>
      </c>
      <c r="M13" s="65">
        <f t="shared" si="5"/>
        <v>11</v>
      </c>
      <c r="N13" s="65">
        <f t="shared" si="5"/>
        <v>12</v>
      </c>
      <c r="O13" s="65">
        <f t="shared" si="5"/>
        <v>13</v>
      </c>
      <c r="P13" s="65">
        <f t="shared" si="5"/>
        <v>14</v>
      </c>
      <c r="Q13" s="65">
        <f t="shared" si="5"/>
        <v>15</v>
      </c>
      <c r="R13" s="65">
        <f t="shared" si="5"/>
        <v>16</v>
      </c>
      <c r="S13" s="65">
        <f t="shared" si="5"/>
        <v>17</v>
      </c>
      <c r="T13" s="65">
        <f t="shared" ref="T13:AF14" si="6">S13+1</f>
        <v>18</v>
      </c>
      <c r="U13" s="65">
        <f t="shared" si="6"/>
        <v>19</v>
      </c>
      <c r="V13" s="65">
        <f t="shared" si="6"/>
        <v>20</v>
      </c>
      <c r="W13" s="65">
        <f t="shared" si="6"/>
        <v>21</v>
      </c>
      <c r="X13" s="65">
        <f t="shared" si="6"/>
        <v>22</v>
      </c>
      <c r="Y13" s="65">
        <f t="shared" si="6"/>
        <v>23</v>
      </c>
      <c r="Z13" s="65">
        <f t="shared" si="6"/>
        <v>24</v>
      </c>
      <c r="AA13" s="65">
        <f t="shared" si="6"/>
        <v>25</v>
      </c>
      <c r="AB13" s="65">
        <f t="shared" si="6"/>
        <v>26</v>
      </c>
      <c r="AC13" s="65">
        <f t="shared" si="6"/>
        <v>27</v>
      </c>
      <c r="AD13" s="65">
        <f t="shared" si="6"/>
        <v>28</v>
      </c>
      <c r="AE13" s="65">
        <f t="shared" si="6"/>
        <v>29</v>
      </c>
      <c r="AF13" s="65">
        <f t="shared" si="6"/>
        <v>30</v>
      </c>
    </row>
    <row r="14" spans="1:50" ht="12.75" x14ac:dyDescent="0.2">
      <c r="A14" s="174" t="s">
        <v>463</v>
      </c>
      <c r="B14" s="174" t="s">
        <v>464</v>
      </c>
      <c r="C14" s="67">
        <v>2017</v>
      </c>
      <c r="D14" s="67">
        <f t="shared" si="5"/>
        <v>2018</v>
      </c>
      <c r="E14" s="67">
        <f t="shared" si="5"/>
        <v>2019</v>
      </c>
      <c r="F14" s="67">
        <f t="shared" si="5"/>
        <v>2020</v>
      </c>
      <c r="G14" s="67">
        <f t="shared" si="5"/>
        <v>2021</v>
      </c>
      <c r="H14" s="67">
        <f t="shared" si="5"/>
        <v>2022</v>
      </c>
      <c r="I14" s="67">
        <f t="shared" si="5"/>
        <v>2023</v>
      </c>
      <c r="J14" s="67">
        <f t="shared" si="5"/>
        <v>2024</v>
      </c>
      <c r="K14" s="67">
        <f t="shared" si="5"/>
        <v>2025</v>
      </c>
      <c r="L14" s="67">
        <f t="shared" si="5"/>
        <v>2026</v>
      </c>
      <c r="M14" s="67">
        <f t="shared" si="5"/>
        <v>2027</v>
      </c>
      <c r="N14" s="67">
        <f t="shared" si="5"/>
        <v>2028</v>
      </c>
      <c r="O14" s="67">
        <f t="shared" si="5"/>
        <v>2029</v>
      </c>
      <c r="P14" s="67">
        <f t="shared" si="5"/>
        <v>2030</v>
      </c>
      <c r="Q14" s="67">
        <f t="shared" si="5"/>
        <v>2031</v>
      </c>
      <c r="R14" s="67">
        <f t="shared" si="5"/>
        <v>2032</v>
      </c>
      <c r="S14" s="67">
        <f t="shared" si="5"/>
        <v>2033</v>
      </c>
      <c r="T14" s="67">
        <f t="shared" si="6"/>
        <v>2034</v>
      </c>
      <c r="U14" s="67">
        <f t="shared" si="6"/>
        <v>2035</v>
      </c>
      <c r="V14" s="67">
        <f t="shared" si="6"/>
        <v>2036</v>
      </c>
      <c r="W14" s="67">
        <f t="shared" si="6"/>
        <v>2037</v>
      </c>
      <c r="X14" s="67">
        <f t="shared" si="6"/>
        <v>2038</v>
      </c>
      <c r="Y14" s="67">
        <f t="shared" si="6"/>
        <v>2039</v>
      </c>
      <c r="Z14" s="67">
        <f t="shared" si="6"/>
        <v>2040</v>
      </c>
      <c r="AA14" s="67">
        <f t="shared" si="6"/>
        <v>2041</v>
      </c>
      <c r="AB14" s="67">
        <f t="shared" si="6"/>
        <v>2042</v>
      </c>
      <c r="AC14" s="67">
        <f t="shared" si="6"/>
        <v>2043</v>
      </c>
      <c r="AD14" s="67">
        <f t="shared" si="6"/>
        <v>2044</v>
      </c>
      <c r="AE14" s="67">
        <f t="shared" si="6"/>
        <v>2045</v>
      </c>
      <c r="AF14" s="67">
        <f t="shared" si="6"/>
        <v>2046</v>
      </c>
    </row>
    <row r="15" spans="1:50" ht="12.75" x14ac:dyDescent="0.2">
      <c r="A15" s="173">
        <v>2017</v>
      </c>
      <c r="B15" s="175">
        <f>+D3+D6+D4</f>
        <v>6793820</v>
      </c>
      <c r="C15" s="176">
        <f>ROUND(+$B15*[9]Table!$I$5,2)</f>
        <v>339691</v>
      </c>
      <c r="D15" s="176">
        <f>ROUND(+$B15*[9]Table!$I$6,2)</f>
        <v>645412.9</v>
      </c>
      <c r="E15" s="176">
        <f>ROUND(+$B15*[9]Table!$I$7,2)</f>
        <v>580871.61</v>
      </c>
      <c r="F15" s="176">
        <f>ROUND(+$B15*[9]Table!$I$8,2)</f>
        <v>523124.14</v>
      </c>
      <c r="G15" s="176">
        <f>ROUND(+$B15*[9]Table!$I$9,2)</f>
        <v>470811.73</v>
      </c>
      <c r="H15" s="176">
        <f>ROUND(+$B15*[9]Table!$I$10,2)</f>
        <v>423254.99</v>
      </c>
      <c r="I15" s="176">
        <f>ROUND(+$B15*[9]Table!$I$11,2)</f>
        <v>400835.38</v>
      </c>
      <c r="J15" s="176">
        <f>ROUND(+$B15*[9]Table!$I$12,2)</f>
        <v>400835.38</v>
      </c>
      <c r="K15" s="176">
        <f>ROUND(+$B15*[9]Table!$I$13,2)</f>
        <v>401514.76</v>
      </c>
      <c r="L15" s="176">
        <f>ROUND(+$B15*[9]Table!$I$14,2)</f>
        <v>400835.38</v>
      </c>
      <c r="M15" s="176">
        <f>ROUND(+$B15*[9]Table!$I$15,2)</f>
        <v>401514.76</v>
      </c>
      <c r="N15" s="176">
        <f>ROUND(+$B15*[9]Table!$I$16,2)</f>
        <v>400835.38</v>
      </c>
      <c r="O15" s="176">
        <f>ROUND(+$B15*[9]Table!$I$17,2)</f>
        <v>401514.76</v>
      </c>
      <c r="P15" s="176">
        <f>ROUND(+$B15*[9]Table!$I$18,2)</f>
        <v>400835.38</v>
      </c>
      <c r="Q15" s="176">
        <f>ROUND(+$B15*[9]Table!$I$19,2)</f>
        <v>401514.76</v>
      </c>
      <c r="R15" s="176">
        <f>ROUND(+$B15*[9]Table!$I$20,2)</f>
        <v>200417.69</v>
      </c>
      <c r="S15" s="176">
        <f>ROUND(+$B15*[9]Table!$I$21,2)</f>
        <v>0</v>
      </c>
      <c r="T15" s="176">
        <f>ROUND(+$B15*[9]Table!$I$22,2)</f>
        <v>0</v>
      </c>
      <c r="U15" s="176">
        <f>ROUND(+$B15*[9]Table!$I$23,2)</f>
        <v>0</v>
      </c>
      <c r="V15" s="176">
        <f>ROUND(+$B15*[9]Table!$I$24,2)</f>
        <v>0</v>
      </c>
      <c r="W15" s="176">
        <f>ROUND(+$B15*[9]Table!$I$25,2)</f>
        <v>0</v>
      </c>
      <c r="X15" s="176">
        <f>ROUND(+$B15*[9]Table!$I$26,2)</f>
        <v>0</v>
      </c>
      <c r="Y15" s="176">
        <f>ROUND(+$B15*[9]Table!$I$27,2)</f>
        <v>0</v>
      </c>
      <c r="Z15" s="176">
        <f>ROUND(+$B15*[9]Table!$I$28,2)</f>
        <v>0</v>
      </c>
      <c r="AA15" s="176">
        <f>ROUND(+$B15*[9]Table!$I$29,2)</f>
        <v>0</v>
      </c>
      <c r="AB15" s="176">
        <f>ROUND(+$B15*[9]Table!$I$30,2)</f>
        <v>0</v>
      </c>
      <c r="AC15" s="176">
        <f>ROUND(+$B15*[9]Table!$I$31,2)</f>
        <v>0</v>
      </c>
      <c r="AD15" s="176">
        <f>ROUND(+$B15*[9]Table!$I$32,2)</f>
        <v>0</v>
      </c>
      <c r="AE15" s="176">
        <f>ROUND(+$B15*[9]Table!$I$33,2)</f>
        <v>0</v>
      </c>
      <c r="AF15" s="176">
        <f>ROUND(+$B15*[9]Table!$I$34,2)</f>
        <v>0</v>
      </c>
    </row>
    <row r="16" spans="1:50" ht="12.75" x14ac:dyDescent="0.2">
      <c r="A16" s="173">
        <f>+A15+1</f>
        <v>2018</v>
      </c>
      <c r="B16" s="175">
        <v>0</v>
      </c>
      <c r="D16" s="176">
        <f>ROUND(+$B16*[9]Table!$I$5,2)</f>
        <v>0</v>
      </c>
      <c r="E16" s="176">
        <f>ROUND(+$B16*[9]Table!$I$6,2)</f>
        <v>0</v>
      </c>
      <c r="F16" s="176">
        <f>ROUND(+$B16*[9]Table!$I$7,2)</f>
        <v>0</v>
      </c>
      <c r="G16" s="176">
        <f>ROUND(+$B16*[9]Table!$I$8,2)</f>
        <v>0</v>
      </c>
      <c r="H16" s="176">
        <f>ROUND(+$B16*[9]Table!$I$9,2)</f>
        <v>0</v>
      </c>
      <c r="I16" s="176">
        <f>ROUND(+$B16*[9]Table!$I$10,2)</f>
        <v>0</v>
      </c>
      <c r="J16" s="176">
        <f>ROUND(+$B16*[9]Table!$I$11,2)</f>
        <v>0</v>
      </c>
      <c r="K16" s="176">
        <f>ROUND(+$B16*[9]Table!$I$12,2)</f>
        <v>0</v>
      </c>
      <c r="L16" s="176">
        <f>ROUND(+$B16*[9]Table!$I$13,2)</f>
        <v>0</v>
      </c>
      <c r="M16" s="176">
        <f>ROUND(+$B16*[9]Table!$I$14,2)</f>
        <v>0</v>
      </c>
      <c r="N16" s="176">
        <f>ROUND(+$B16*[9]Table!$I$15,2)</f>
        <v>0</v>
      </c>
      <c r="O16" s="176">
        <f>ROUND(+$B16*[9]Table!$I$16,2)</f>
        <v>0</v>
      </c>
      <c r="P16" s="176">
        <f>ROUND(+$B16*[9]Table!$I$17,2)</f>
        <v>0</v>
      </c>
      <c r="Q16" s="176">
        <f>ROUND(+$B16*[9]Table!$I$18,2)</f>
        <v>0</v>
      </c>
      <c r="R16" s="176">
        <f>ROUND(+$B16*[9]Table!$I$19,2)</f>
        <v>0</v>
      </c>
      <c r="S16" s="176">
        <f>ROUND(+$B16*[9]Table!$I$20,2)</f>
        <v>0</v>
      </c>
      <c r="T16" s="176">
        <f>ROUND(+$B16*[9]Table!$I$21,2)</f>
        <v>0</v>
      </c>
      <c r="U16" s="176">
        <f>ROUND(+$B16*[9]Table!$I$22,2)</f>
        <v>0</v>
      </c>
      <c r="V16" s="176">
        <f>ROUND(+$B16*[9]Table!$I$23,2)</f>
        <v>0</v>
      </c>
      <c r="W16" s="176">
        <f>ROUND(+$B16*[9]Table!$I$24,2)</f>
        <v>0</v>
      </c>
      <c r="X16" s="176">
        <f>ROUND(+$B16*[9]Table!$I$25,2)</f>
        <v>0</v>
      </c>
      <c r="Y16" s="176">
        <f>ROUND(+$B16*[9]Table!$I$26,2)</f>
        <v>0</v>
      </c>
      <c r="Z16" s="176">
        <f>ROUND(+$B16*[9]Table!$I$27,2)</f>
        <v>0</v>
      </c>
      <c r="AA16" s="176">
        <f>ROUND(+$B16*[9]Table!$I$28,2)</f>
        <v>0</v>
      </c>
      <c r="AB16" s="176">
        <f>ROUND(+$B16*[9]Table!$I$29,2)</f>
        <v>0</v>
      </c>
      <c r="AC16" s="176">
        <f>ROUND(+$B16*[9]Table!$I$30,2)</f>
        <v>0</v>
      </c>
      <c r="AD16" s="176">
        <f>ROUND(+$B16*[9]Table!$I$31,2)</f>
        <v>0</v>
      </c>
      <c r="AE16" s="176">
        <f>ROUND(+$B16*[9]Table!$I$32,2)</f>
        <v>0</v>
      </c>
      <c r="AF16" s="176">
        <f>ROUND(+$B16*[9]Table!$I$33,2)</f>
        <v>0</v>
      </c>
      <c r="AG16" s="176"/>
    </row>
    <row r="17" spans="1:49" ht="12.75" x14ac:dyDescent="0.2">
      <c r="A17" s="173">
        <f t="shared" ref="A17:A39" si="7">+A16+1</f>
        <v>2019</v>
      </c>
      <c r="B17" s="175">
        <v>0</v>
      </c>
      <c r="E17" s="176">
        <f>ROUND(+$B17*[9]Table!$I$5,2)</f>
        <v>0</v>
      </c>
      <c r="F17" s="176">
        <f>ROUND(+$B17*[9]Table!$I$6,2)</f>
        <v>0</v>
      </c>
      <c r="G17" s="176">
        <f>ROUND(+$B17*[9]Table!$I$7,2)</f>
        <v>0</v>
      </c>
      <c r="H17" s="176">
        <f>ROUND(+$B17*[9]Table!$I$8,2)</f>
        <v>0</v>
      </c>
      <c r="I17" s="176">
        <f>ROUND(+$B17*[9]Table!$I$9,2)</f>
        <v>0</v>
      </c>
      <c r="J17" s="176">
        <f>ROUND(+$B17*[9]Table!$I$10,2)</f>
        <v>0</v>
      </c>
      <c r="K17" s="176">
        <f>ROUND(+$B17*[9]Table!$I$11,2)</f>
        <v>0</v>
      </c>
      <c r="L17" s="176">
        <f>ROUND(+$B17*[9]Table!$I$12,2)</f>
        <v>0</v>
      </c>
      <c r="M17" s="176">
        <f>ROUND(+$B17*[9]Table!$I$13,2)</f>
        <v>0</v>
      </c>
      <c r="N17" s="176">
        <f>ROUND(+$B17*[9]Table!$I$14,2)</f>
        <v>0</v>
      </c>
      <c r="O17" s="176">
        <f>ROUND(+$B17*[9]Table!$I$15,2)</f>
        <v>0</v>
      </c>
      <c r="P17" s="176">
        <f>ROUND(+$B17*[9]Table!$I$16,2)</f>
        <v>0</v>
      </c>
      <c r="Q17" s="176">
        <f>ROUND(+$B17*[9]Table!$I$17,2)</f>
        <v>0</v>
      </c>
      <c r="R17" s="176">
        <f>ROUND(+$B17*[9]Table!$I$18,2)</f>
        <v>0</v>
      </c>
      <c r="S17" s="176">
        <f>ROUND(+$B17*[9]Table!$I$19,2)</f>
        <v>0</v>
      </c>
      <c r="T17" s="176">
        <f>ROUND(+$B17*[9]Table!$I$20,2)</f>
        <v>0</v>
      </c>
      <c r="U17" s="176">
        <f>ROUND(+$B17*[9]Table!$I$21,2)</f>
        <v>0</v>
      </c>
      <c r="V17" s="176">
        <f>ROUND(+$B17*[9]Table!$I$22,2)</f>
        <v>0</v>
      </c>
      <c r="W17" s="176">
        <f>ROUND(+$B17*[9]Table!$I$23,2)</f>
        <v>0</v>
      </c>
      <c r="X17" s="176">
        <f>ROUND(+$B17*[9]Table!$I$24,2)</f>
        <v>0</v>
      </c>
      <c r="Y17" s="176">
        <f>ROUND(+$B17*[9]Table!$I$25,2)</f>
        <v>0</v>
      </c>
      <c r="Z17" s="176">
        <f>ROUND(+$B17*[9]Table!$I$26,2)</f>
        <v>0</v>
      </c>
      <c r="AA17" s="176">
        <f>ROUND(+$B17*[9]Table!$I$27,2)</f>
        <v>0</v>
      </c>
      <c r="AB17" s="176">
        <f>ROUND(+$B17*[9]Table!$I$28,2)</f>
        <v>0</v>
      </c>
      <c r="AC17" s="176">
        <f>ROUND(+$B17*[9]Table!$I$29,2)</f>
        <v>0</v>
      </c>
      <c r="AD17" s="176">
        <f>ROUND(+$B17*[9]Table!$I$30,2)</f>
        <v>0</v>
      </c>
      <c r="AE17" s="176">
        <f>ROUND(+$B17*[9]Table!$I$31,2)</f>
        <v>0</v>
      </c>
      <c r="AF17" s="176">
        <f>ROUND(+$B17*[9]Table!$I$32,2)</f>
        <v>0</v>
      </c>
      <c r="AG17" s="176"/>
      <c r="AH17" s="176"/>
    </row>
    <row r="18" spans="1:49" ht="12.75" x14ac:dyDescent="0.2">
      <c r="A18" s="173">
        <f t="shared" si="7"/>
        <v>2020</v>
      </c>
      <c r="B18" s="175">
        <v>0</v>
      </c>
      <c r="F18" s="176">
        <f>ROUND(+$B18*[9]Table!$I$5,2)</f>
        <v>0</v>
      </c>
      <c r="G18" s="176">
        <f>ROUND(+$B18*[9]Table!$I$6,2)</f>
        <v>0</v>
      </c>
      <c r="H18" s="176">
        <f>ROUND(+$B18*[9]Table!$I$7,2)</f>
        <v>0</v>
      </c>
      <c r="I18" s="176">
        <f>ROUND(+$B18*[9]Table!$I$8,2)</f>
        <v>0</v>
      </c>
      <c r="J18" s="176">
        <f>ROUND(+$B18*[9]Table!$I$9,2)</f>
        <v>0</v>
      </c>
      <c r="K18" s="176">
        <f>ROUND(+$B18*[9]Table!$I$10,2)</f>
        <v>0</v>
      </c>
      <c r="L18" s="176">
        <f>ROUND(+$B18*[9]Table!$I$11,2)</f>
        <v>0</v>
      </c>
      <c r="M18" s="176">
        <f>ROUND(+$B18*[9]Table!$I$12,2)</f>
        <v>0</v>
      </c>
      <c r="N18" s="176">
        <f>ROUND(+$B18*[9]Table!$I$13,2)</f>
        <v>0</v>
      </c>
      <c r="O18" s="176">
        <f>ROUND(+$B18*[9]Table!$I$14,2)</f>
        <v>0</v>
      </c>
      <c r="P18" s="176">
        <f>ROUND(+$B18*[9]Table!$I$15,2)</f>
        <v>0</v>
      </c>
      <c r="Q18" s="176">
        <f>ROUND(+$B18*[9]Table!$I$16,2)</f>
        <v>0</v>
      </c>
      <c r="R18" s="176">
        <f>ROUND(+$B18*[9]Table!$I$17,2)</f>
        <v>0</v>
      </c>
      <c r="S18" s="176">
        <f>ROUND(+$B18*[9]Table!$I$18,2)</f>
        <v>0</v>
      </c>
      <c r="T18" s="176">
        <f>ROUND(+$B18*[9]Table!$I$19,2)</f>
        <v>0</v>
      </c>
      <c r="U18" s="176">
        <f>ROUND(+$B18*[9]Table!$I$20,2)</f>
        <v>0</v>
      </c>
      <c r="V18" s="176">
        <f>ROUND(+$B18*[9]Table!$I$21,2)</f>
        <v>0</v>
      </c>
      <c r="W18" s="176">
        <f>ROUND(+$B18*[9]Table!$I$22,2)</f>
        <v>0</v>
      </c>
      <c r="X18" s="176">
        <f>ROUND(+$B18*[9]Table!$I$23,2)</f>
        <v>0</v>
      </c>
      <c r="Y18" s="176">
        <f>ROUND(+$B18*[9]Table!$I$24,2)</f>
        <v>0</v>
      </c>
      <c r="Z18" s="176">
        <f>ROUND(+$B18*[9]Table!$I$25,2)</f>
        <v>0</v>
      </c>
      <c r="AA18" s="176">
        <f>ROUND(+$B18*[9]Table!$I$26,2)</f>
        <v>0</v>
      </c>
      <c r="AB18" s="176">
        <f>ROUND(+$B18*[9]Table!$I$27,2)</f>
        <v>0</v>
      </c>
      <c r="AC18" s="176">
        <f>ROUND(+$B18*[9]Table!$I$28,2)</f>
        <v>0</v>
      </c>
      <c r="AD18" s="176">
        <f>ROUND(+$B18*[9]Table!$I$29,2)</f>
        <v>0</v>
      </c>
      <c r="AE18" s="176">
        <f>ROUND(+$B18*[9]Table!$I$30,2)</f>
        <v>0</v>
      </c>
      <c r="AF18" s="176">
        <f>ROUND(+$B18*[9]Table!$I$31,2)</f>
        <v>0</v>
      </c>
      <c r="AG18" s="176"/>
      <c r="AH18" s="176"/>
      <c r="AI18" s="176"/>
    </row>
    <row r="19" spans="1:49" ht="12.75" x14ac:dyDescent="0.2">
      <c r="A19" s="173">
        <f t="shared" si="7"/>
        <v>2021</v>
      </c>
      <c r="B19" s="175">
        <v>0</v>
      </c>
      <c r="G19" s="176">
        <f>ROUND(+$B19*[9]Table!$I$5,2)</f>
        <v>0</v>
      </c>
      <c r="H19" s="176">
        <f>ROUND(+$B19*[9]Table!$I$6,2)</f>
        <v>0</v>
      </c>
      <c r="I19" s="176">
        <f>ROUND(+$B19*[9]Table!$I$7,2)</f>
        <v>0</v>
      </c>
      <c r="J19" s="176">
        <f>ROUND(+$B19*[9]Table!$I$8,2)</f>
        <v>0</v>
      </c>
      <c r="K19" s="176">
        <f>ROUND(+$B19*[9]Table!$I$9,2)</f>
        <v>0</v>
      </c>
      <c r="L19" s="176">
        <f>ROUND(+$B19*[9]Table!$I$10,2)</f>
        <v>0</v>
      </c>
      <c r="M19" s="176">
        <f>ROUND(+$B19*[9]Table!$I$11,2)</f>
        <v>0</v>
      </c>
      <c r="N19" s="176">
        <f>ROUND(+$B19*[9]Table!$I$12,2)</f>
        <v>0</v>
      </c>
      <c r="O19" s="176">
        <f>ROUND(+$B19*[9]Table!$I$13,2)</f>
        <v>0</v>
      </c>
      <c r="P19" s="176">
        <f>ROUND(+$B19*[9]Table!$I$14,2)</f>
        <v>0</v>
      </c>
      <c r="Q19" s="176">
        <f>ROUND(+$B19*[9]Table!$I$15,2)</f>
        <v>0</v>
      </c>
      <c r="R19" s="176">
        <f>ROUND(+$B19*[9]Table!$I$16,2)</f>
        <v>0</v>
      </c>
      <c r="S19" s="176">
        <f>ROUND(+$B19*[9]Table!$I$17,2)</f>
        <v>0</v>
      </c>
      <c r="T19" s="176">
        <f>ROUND(+$B19*[9]Table!$I$18,2)</f>
        <v>0</v>
      </c>
      <c r="U19" s="176">
        <f>ROUND(+$B19*[9]Table!$I$19,2)</f>
        <v>0</v>
      </c>
      <c r="V19" s="176">
        <f>ROUND(+$B19*[9]Table!$I$20,2)</f>
        <v>0</v>
      </c>
      <c r="W19" s="176">
        <f>ROUND(+$B19*[9]Table!$I$21,2)</f>
        <v>0</v>
      </c>
      <c r="X19" s="176">
        <f>ROUND(+$B19*[9]Table!$I$22,2)</f>
        <v>0</v>
      </c>
      <c r="Y19" s="176">
        <f>ROUND(+$B19*[9]Table!$I$23,2)</f>
        <v>0</v>
      </c>
      <c r="Z19" s="176">
        <f>ROUND(+$B19*[9]Table!$I$24,2)</f>
        <v>0</v>
      </c>
      <c r="AA19" s="176">
        <f>ROUND(+$B19*[9]Table!$I$25,2)</f>
        <v>0</v>
      </c>
      <c r="AB19" s="176">
        <f>ROUND(+$B19*[9]Table!$I$26,2)</f>
        <v>0</v>
      </c>
      <c r="AC19" s="176">
        <f>ROUND(+$B19*[9]Table!$I$27,2)</f>
        <v>0</v>
      </c>
      <c r="AD19" s="176">
        <f>ROUND(+$B19*[9]Table!$I$28,2)</f>
        <v>0</v>
      </c>
      <c r="AE19" s="176">
        <f>ROUND(+$B19*[9]Table!$I$29,2)</f>
        <v>0</v>
      </c>
      <c r="AF19" s="176">
        <f>ROUND(+$B19*[9]Table!$I$30,2)</f>
        <v>0</v>
      </c>
      <c r="AG19" s="176"/>
      <c r="AH19" s="176"/>
      <c r="AI19" s="176"/>
      <c r="AJ19" s="176"/>
    </row>
    <row r="20" spans="1:49" ht="12.75" x14ac:dyDescent="0.2">
      <c r="A20" s="173">
        <f t="shared" si="7"/>
        <v>2022</v>
      </c>
      <c r="B20" s="175">
        <v>0</v>
      </c>
      <c r="H20" s="176">
        <f>ROUND(+$B20*[9]Table!$I$5,2)</f>
        <v>0</v>
      </c>
      <c r="I20" s="176">
        <f>ROUND(+$B20*[9]Table!$I$6,2)</f>
        <v>0</v>
      </c>
      <c r="J20" s="176">
        <f>ROUND(+$B20*[9]Table!$I$7,2)</f>
        <v>0</v>
      </c>
      <c r="K20" s="176">
        <f>ROUND(+$B20*[9]Table!$I$8,2)</f>
        <v>0</v>
      </c>
      <c r="L20" s="176">
        <f>ROUND(+$B20*[9]Table!$I$9,2)</f>
        <v>0</v>
      </c>
      <c r="M20" s="176">
        <f>ROUND(+$B20*[9]Table!$I$10,2)</f>
        <v>0</v>
      </c>
      <c r="N20" s="176">
        <f>ROUND(+$B20*[9]Table!$I$11,2)</f>
        <v>0</v>
      </c>
      <c r="O20" s="176">
        <f>ROUND(+$B20*[9]Table!$I$12,2)</f>
        <v>0</v>
      </c>
      <c r="P20" s="176">
        <f>ROUND(+$B20*[9]Table!$I$13,2)</f>
        <v>0</v>
      </c>
      <c r="Q20" s="176">
        <f>ROUND(+$B20*[9]Table!$I$14,2)</f>
        <v>0</v>
      </c>
      <c r="R20" s="176">
        <f>ROUND(+$B20*[9]Table!$I$15,2)</f>
        <v>0</v>
      </c>
      <c r="S20" s="176">
        <f>ROUND(+$B20*[9]Table!$I$16,2)</f>
        <v>0</v>
      </c>
      <c r="T20" s="176">
        <f>ROUND(+$B20*[9]Table!$I$17,2)</f>
        <v>0</v>
      </c>
      <c r="U20" s="176">
        <f>ROUND(+$B20*[9]Table!$I$18,2)</f>
        <v>0</v>
      </c>
      <c r="V20" s="176">
        <f>ROUND(+$B20*[9]Table!$I$19,2)</f>
        <v>0</v>
      </c>
      <c r="W20" s="176">
        <f>ROUND(+$B20*[9]Table!$I$20,2)</f>
        <v>0</v>
      </c>
      <c r="X20" s="176">
        <f>ROUND(+$B20*[9]Table!$I$21,2)</f>
        <v>0</v>
      </c>
      <c r="Y20" s="176">
        <f>ROUND(+$B20*[9]Table!$I$22,2)</f>
        <v>0</v>
      </c>
      <c r="Z20" s="176">
        <f>ROUND(+$B20*[9]Table!$I$23,2)</f>
        <v>0</v>
      </c>
      <c r="AA20" s="176">
        <f>ROUND(+$B20*[9]Table!$I$24,2)</f>
        <v>0</v>
      </c>
      <c r="AB20" s="176">
        <f>ROUND(+$B20*[9]Table!$I$25,2)</f>
        <v>0</v>
      </c>
      <c r="AC20" s="176">
        <f>ROUND(+$B20*[9]Table!$I$26,2)</f>
        <v>0</v>
      </c>
      <c r="AD20" s="176">
        <f>ROUND(+$B20*[9]Table!$I$27,2)</f>
        <v>0</v>
      </c>
      <c r="AE20" s="176">
        <f>ROUND(+$B20*[9]Table!$I$28,2)</f>
        <v>0</v>
      </c>
      <c r="AF20" s="176">
        <f>ROUND(+$B20*[9]Table!$I$29,2)</f>
        <v>0</v>
      </c>
      <c r="AG20" s="176"/>
      <c r="AH20" s="176"/>
      <c r="AI20" s="176"/>
      <c r="AJ20" s="176"/>
      <c r="AK20" s="176"/>
    </row>
    <row r="21" spans="1:49" ht="12.75" x14ac:dyDescent="0.2">
      <c r="A21" s="173">
        <f t="shared" si="7"/>
        <v>2023</v>
      </c>
      <c r="B21" s="175">
        <v>0</v>
      </c>
      <c r="I21" s="176">
        <f>ROUND(+$B21*[9]Table!$I$5,2)</f>
        <v>0</v>
      </c>
      <c r="J21" s="176">
        <f>ROUND(+$B21*[9]Table!$I$6,2)</f>
        <v>0</v>
      </c>
      <c r="K21" s="176">
        <f>ROUND(+$B21*[9]Table!$I$7,2)</f>
        <v>0</v>
      </c>
      <c r="L21" s="176">
        <f>ROUND(+$B21*[9]Table!$I$8,2)</f>
        <v>0</v>
      </c>
      <c r="M21" s="176">
        <f>ROUND(+$B21*[9]Table!$I$9,2)</f>
        <v>0</v>
      </c>
      <c r="N21" s="176">
        <f>ROUND(+$B21*[9]Table!$I$10,2)</f>
        <v>0</v>
      </c>
      <c r="O21" s="176">
        <f>ROUND(+$B21*[9]Table!$I$11,2)</f>
        <v>0</v>
      </c>
      <c r="P21" s="176">
        <f>ROUND(+$B21*[9]Table!$I$12,2)</f>
        <v>0</v>
      </c>
      <c r="Q21" s="176">
        <f>ROUND(+$B21*[9]Table!$I$13,2)</f>
        <v>0</v>
      </c>
      <c r="R21" s="176">
        <f>ROUND(+$B21*[9]Table!$I$14,2)</f>
        <v>0</v>
      </c>
      <c r="S21" s="176">
        <f>ROUND(+$B21*[9]Table!$I$15,2)</f>
        <v>0</v>
      </c>
      <c r="T21" s="176">
        <f>ROUND(+$B21*[9]Table!$I$16,2)</f>
        <v>0</v>
      </c>
      <c r="U21" s="176">
        <f>ROUND(+$B21*[9]Table!$I$17,2)</f>
        <v>0</v>
      </c>
      <c r="V21" s="176">
        <f>ROUND(+$B21*[9]Table!$I$18,2)</f>
        <v>0</v>
      </c>
      <c r="W21" s="176">
        <f>ROUND(+$B21*[9]Table!$I$19,2)</f>
        <v>0</v>
      </c>
      <c r="X21" s="176">
        <f>ROUND(+$B21*[9]Table!$I$20,2)</f>
        <v>0</v>
      </c>
      <c r="Y21" s="176">
        <f>ROUND(+$B21*[9]Table!$I$21,2)</f>
        <v>0</v>
      </c>
      <c r="Z21" s="176">
        <f>ROUND(+$B21*[9]Table!$I$22,2)</f>
        <v>0</v>
      </c>
      <c r="AA21" s="176">
        <f>ROUND(+$B21*[9]Table!$I$23,2)</f>
        <v>0</v>
      </c>
      <c r="AB21" s="176">
        <f>ROUND(+$B21*[9]Table!$I$24,2)</f>
        <v>0</v>
      </c>
      <c r="AC21" s="176">
        <f>ROUND(+$B21*[9]Table!$I$25,2)</f>
        <v>0</v>
      </c>
      <c r="AD21" s="176">
        <f>ROUND(+$B21*[9]Table!$I$26,2)</f>
        <v>0</v>
      </c>
      <c r="AE21" s="176">
        <f>ROUND(+$B21*[9]Table!$I$27,2)</f>
        <v>0</v>
      </c>
      <c r="AF21" s="176">
        <f>ROUND(+$B21*[9]Table!$I$28,2)</f>
        <v>0</v>
      </c>
      <c r="AG21" s="176"/>
      <c r="AH21" s="176"/>
      <c r="AI21" s="176"/>
      <c r="AJ21" s="176"/>
      <c r="AK21" s="176"/>
      <c r="AL21" s="176"/>
    </row>
    <row r="22" spans="1:49" ht="12.75" x14ac:dyDescent="0.2">
      <c r="A22" s="173">
        <f t="shared" si="7"/>
        <v>2024</v>
      </c>
      <c r="B22" s="175">
        <v>0</v>
      </c>
      <c r="J22" s="176">
        <f>ROUND(+$B22*[9]Table!$I$5,2)</f>
        <v>0</v>
      </c>
      <c r="K22" s="176">
        <f>ROUND(+$B22*[9]Table!$I$6,2)</f>
        <v>0</v>
      </c>
      <c r="L22" s="176">
        <f>ROUND(+$B22*[9]Table!$I$7,2)</f>
        <v>0</v>
      </c>
      <c r="M22" s="176">
        <f>ROUND(+$B22*[9]Table!$I$8,2)</f>
        <v>0</v>
      </c>
      <c r="N22" s="176">
        <f>ROUND(+$B22*[9]Table!$I$9,2)</f>
        <v>0</v>
      </c>
      <c r="O22" s="176">
        <f>ROUND(+$B22*[9]Table!$I$10,2)</f>
        <v>0</v>
      </c>
      <c r="P22" s="176">
        <f>ROUND(+$B22*[9]Table!$I$11,2)</f>
        <v>0</v>
      </c>
      <c r="Q22" s="176">
        <f>ROUND(+$B22*[9]Table!$I$12,2)</f>
        <v>0</v>
      </c>
      <c r="R22" s="176">
        <f>ROUND(+$B22*[9]Table!$I$13,2)</f>
        <v>0</v>
      </c>
      <c r="S22" s="176">
        <f>ROUND(+$B22*[9]Table!$I$14,2)</f>
        <v>0</v>
      </c>
      <c r="T22" s="176">
        <f>ROUND(+$B22*[9]Table!$I$15,2)</f>
        <v>0</v>
      </c>
      <c r="U22" s="176">
        <f>ROUND(+$B22*[9]Table!$I$16,2)</f>
        <v>0</v>
      </c>
      <c r="V22" s="176">
        <f>ROUND(+$B22*[9]Table!$I$17,2)</f>
        <v>0</v>
      </c>
      <c r="W22" s="176">
        <f>ROUND(+$B22*[9]Table!$I$18,2)</f>
        <v>0</v>
      </c>
      <c r="X22" s="176">
        <f>ROUND(+$B22*[9]Table!$I$19,2)</f>
        <v>0</v>
      </c>
      <c r="Y22" s="176">
        <f>ROUND(+$B22*[9]Table!$I$20,2)</f>
        <v>0</v>
      </c>
      <c r="Z22" s="176">
        <f>ROUND(+$B22*[9]Table!$I$21,2)</f>
        <v>0</v>
      </c>
      <c r="AA22" s="176">
        <f>ROUND(+$B22*[9]Table!$I$22,2)</f>
        <v>0</v>
      </c>
      <c r="AB22" s="176">
        <f>ROUND(+$B22*[9]Table!$I$23,2)</f>
        <v>0</v>
      </c>
      <c r="AC22" s="176">
        <f>ROUND(+$B22*[9]Table!$I$24,2)</f>
        <v>0</v>
      </c>
      <c r="AD22" s="176">
        <f>ROUND(+$B22*[9]Table!$I$25,2)</f>
        <v>0</v>
      </c>
      <c r="AE22" s="176">
        <f>ROUND(+$B22*[9]Table!$I$26,2)</f>
        <v>0</v>
      </c>
      <c r="AF22" s="176">
        <f>ROUND(+$B22*[9]Table!$I$27,2)</f>
        <v>0</v>
      </c>
      <c r="AG22" s="176"/>
      <c r="AH22" s="176"/>
      <c r="AI22" s="176"/>
      <c r="AJ22" s="176"/>
      <c r="AK22" s="176"/>
      <c r="AL22" s="176"/>
      <c r="AM22" s="176"/>
    </row>
    <row r="23" spans="1:49" ht="12.75" x14ac:dyDescent="0.2">
      <c r="A23" s="173">
        <f t="shared" si="7"/>
        <v>2025</v>
      </c>
      <c r="B23" s="175">
        <v>0</v>
      </c>
      <c r="K23" s="176">
        <f>ROUND(+$B23*[9]Table!$I$5,2)</f>
        <v>0</v>
      </c>
      <c r="L23" s="176">
        <f>ROUND(+$B23*[9]Table!$I$6,2)</f>
        <v>0</v>
      </c>
      <c r="M23" s="176">
        <f>ROUND(+$B23*[9]Table!$I$7,2)</f>
        <v>0</v>
      </c>
      <c r="N23" s="176">
        <f>ROUND(+$B23*[9]Table!$I$8,2)</f>
        <v>0</v>
      </c>
      <c r="O23" s="176">
        <f>ROUND(+$B23*[9]Table!$I$9,2)</f>
        <v>0</v>
      </c>
      <c r="P23" s="176">
        <f>ROUND(+$B23*[9]Table!$I$10,2)</f>
        <v>0</v>
      </c>
      <c r="Q23" s="176">
        <f>ROUND(+$B23*[9]Table!$I$11,2)</f>
        <v>0</v>
      </c>
      <c r="R23" s="176">
        <f>ROUND(+$B23*[9]Table!$I$12,2)</f>
        <v>0</v>
      </c>
      <c r="S23" s="176">
        <f>ROUND(+$B23*[9]Table!$I$13,2)</f>
        <v>0</v>
      </c>
      <c r="T23" s="176">
        <f>ROUND(+$B23*[9]Table!$I$14,2)</f>
        <v>0</v>
      </c>
      <c r="U23" s="176">
        <f>ROUND(+$B23*[9]Table!$I$15,2)</f>
        <v>0</v>
      </c>
      <c r="V23" s="176">
        <f>ROUND(+$B23*[9]Table!$I$16,2)</f>
        <v>0</v>
      </c>
      <c r="W23" s="176">
        <f>ROUND(+$B23*[9]Table!$I$17,2)</f>
        <v>0</v>
      </c>
      <c r="X23" s="176">
        <f>ROUND(+$B23*[9]Table!$I$18,2)</f>
        <v>0</v>
      </c>
      <c r="Y23" s="176">
        <f>ROUND(+$B23*[9]Table!$I$19,2)</f>
        <v>0</v>
      </c>
      <c r="Z23" s="176">
        <f>ROUND(+$B23*[9]Table!$I$20,2)</f>
        <v>0</v>
      </c>
      <c r="AA23" s="176">
        <f>ROUND(+$B23*[9]Table!$I$21,2)</f>
        <v>0</v>
      </c>
      <c r="AB23" s="176">
        <f>ROUND(+$B23*[9]Table!$I$22,2)</f>
        <v>0</v>
      </c>
      <c r="AC23" s="176">
        <f>ROUND(+$B23*[9]Table!$I$23,2)</f>
        <v>0</v>
      </c>
      <c r="AD23" s="176">
        <f>ROUND(+$B23*[9]Table!$I$24,2)</f>
        <v>0</v>
      </c>
      <c r="AE23" s="176">
        <f>ROUND(+$B23*[9]Table!$I$25,2)</f>
        <v>0</v>
      </c>
      <c r="AF23" s="176">
        <f>ROUND(+$B23*[9]Table!$I$26,2)</f>
        <v>0</v>
      </c>
      <c r="AG23" s="176"/>
      <c r="AH23" s="176"/>
      <c r="AI23" s="176"/>
      <c r="AJ23" s="176"/>
      <c r="AK23" s="176"/>
      <c r="AL23" s="176"/>
      <c r="AM23" s="176"/>
      <c r="AN23" s="176"/>
    </row>
    <row r="24" spans="1:49" ht="12.75" x14ac:dyDescent="0.2">
      <c r="A24" s="173">
        <f t="shared" si="7"/>
        <v>2026</v>
      </c>
      <c r="B24" s="175">
        <v>0</v>
      </c>
      <c r="L24" s="176">
        <f>ROUND(+$B24*[9]Table!$I$5,2)</f>
        <v>0</v>
      </c>
      <c r="M24" s="176">
        <f>ROUND(+$B24*[9]Table!$I$6,2)</f>
        <v>0</v>
      </c>
      <c r="N24" s="176">
        <f>ROUND(+$B24*[9]Table!$I$7,2)</f>
        <v>0</v>
      </c>
      <c r="O24" s="176">
        <f>ROUND(+$B24*[9]Table!$I$8,2)</f>
        <v>0</v>
      </c>
      <c r="P24" s="176">
        <f>ROUND(+$B24*[9]Table!$I$9,2)</f>
        <v>0</v>
      </c>
      <c r="Q24" s="176">
        <f>ROUND(+$B24*[9]Table!$I$10,2)</f>
        <v>0</v>
      </c>
      <c r="R24" s="176">
        <f>ROUND(+$B24*[9]Table!$I$11,2)</f>
        <v>0</v>
      </c>
      <c r="S24" s="176">
        <f>ROUND(+$B24*[9]Table!$I$12,2)</f>
        <v>0</v>
      </c>
      <c r="T24" s="176">
        <f>ROUND(+$B24*[9]Table!$I$13,2)</f>
        <v>0</v>
      </c>
      <c r="U24" s="176">
        <f>ROUND(+$B24*[9]Table!$I$14,2)</f>
        <v>0</v>
      </c>
      <c r="V24" s="176">
        <f>ROUND(+$B24*[9]Table!$I$15,2)</f>
        <v>0</v>
      </c>
      <c r="W24" s="176">
        <f>ROUND(+$B24*[9]Table!$I$16,2)</f>
        <v>0</v>
      </c>
      <c r="X24" s="176">
        <f>ROUND(+$B24*[9]Table!$I$17,2)</f>
        <v>0</v>
      </c>
      <c r="Y24" s="176">
        <f>ROUND(+$B24*[9]Table!$I$18,2)</f>
        <v>0</v>
      </c>
      <c r="Z24" s="176">
        <f>ROUND(+$B24*[9]Table!$I$19,2)</f>
        <v>0</v>
      </c>
      <c r="AA24" s="176">
        <f>ROUND(+$B24*[9]Table!$I$20,2)</f>
        <v>0</v>
      </c>
      <c r="AB24" s="176">
        <f>ROUND(+$B24*[9]Table!$I$21,2)</f>
        <v>0</v>
      </c>
      <c r="AC24" s="176">
        <f>ROUND(+$B24*[9]Table!$I$22,2)</f>
        <v>0</v>
      </c>
      <c r="AD24" s="176">
        <f>ROUND(+$B24*[9]Table!$I$23,2)</f>
        <v>0</v>
      </c>
      <c r="AE24" s="176">
        <f>ROUND(+$B24*[9]Table!$I$24,2)</f>
        <v>0</v>
      </c>
      <c r="AF24" s="176">
        <f>ROUND(+$B24*[9]Table!$I$25,2)</f>
        <v>0</v>
      </c>
      <c r="AG24" s="176"/>
      <c r="AH24" s="176"/>
      <c r="AI24" s="176"/>
      <c r="AJ24" s="176"/>
      <c r="AK24" s="176"/>
      <c r="AL24" s="176"/>
      <c r="AM24" s="176"/>
      <c r="AN24" s="176"/>
      <c r="AO24" s="176"/>
    </row>
    <row r="25" spans="1:49" ht="12.75" x14ac:dyDescent="0.2">
      <c r="A25" s="173">
        <f t="shared" si="7"/>
        <v>2027</v>
      </c>
      <c r="B25" s="175">
        <v>0</v>
      </c>
      <c r="M25" s="176">
        <f>ROUND(+$B25*[9]Table!$I$5,2)</f>
        <v>0</v>
      </c>
      <c r="N25" s="176">
        <f>ROUND(+$B25*[9]Table!$I$6,2)</f>
        <v>0</v>
      </c>
      <c r="O25" s="176">
        <f>ROUND(+$B25*[9]Table!$I$7,2)</f>
        <v>0</v>
      </c>
      <c r="P25" s="176">
        <f>ROUND(+$B25*[9]Table!$I$8,2)</f>
        <v>0</v>
      </c>
      <c r="Q25" s="176">
        <f>ROUND(+$B25*[9]Table!$I$9,2)</f>
        <v>0</v>
      </c>
      <c r="R25" s="176">
        <f>ROUND(+$B25*[9]Table!$I$10,2)</f>
        <v>0</v>
      </c>
      <c r="S25" s="176">
        <f>ROUND(+$B25*[9]Table!$I$11,2)</f>
        <v>0</v>
      </c>
      <c r="T25" s="176">
        <f>ROUND(+$B25*[9]Table!$I$12,2)</f>
        <v>0</v>
      </c>
      <c r="U25" s="176">
        <f>ROUND(+$B25*[9]Table!$I$13,2)</f>
        <v>0</v>
      </c>
      <c r="V25" s="176">
        <f>ROUND(+$B25*[9]Table!$I$14,2)</f>
        <v>0</v>
      </c>
      <c r="W25" s="176">
        <f>ROUND(+$B25*[9]Table!$I$15,2)</f>
        <v>0</v>
      </c>
      <c r="X25" s="176">
        <f>ROUND(+$B25*[9]Table!$I$16,2)</f>
        <v>0</v>
      </c>
      <c r="Y25" s="176">
        <f>ROUND(+$B25*[9]Table!$I$17,2)</f>
        <v>0</v>
      </c>
      <c r="Z25" s="176">
        <f>ROUND(+$B25*[9]Table!$I$18,2)</f>
        <v>0</v>
      </c>
      <c r="AA25" s="176">
        <f>ROUND(+$B25*[9]Table!$I$19,2)</f>
        <v>0</v>
      </c>
      <c r="AB25" s="176">
        <f>ROUND(+$B25*[9]Table!$I$20,2)</f>
        <v>0</v>
      </c>
      <c r="AC25" s="176">
        <f>ROUND(+$B25*[9]Table!$I$21,2)</f>
        <v>0</v>
      </c>
      <c r="AD25" s="176">
        <f>ROUND(+$B25*[9]Table!$I$22,2)</f>
        <v>0</v>
      </c>
      <c r="AE25" s="176">
        <f>ROUND(+$B25*[9]Table!$I$23,2)</f>
        <v>0</v>
      </c>
      <c r="AF25" s="176">
        <f>ROUND(+$B25*[9]Table!$I$24,2)</f>
        <v>0</v>
      </c>
      <c r="AG25" s="176"/>
      <c r="AH25" s="176"/>
      <c r="AI25" s="176"/>
      <c r="AJ25" s="176"/>
      <c r="AK25" s="176"/>
      <c r="AL25" s="176"/>
      <c r="AM25" s="176"/>
      <c r="AN25" s="176"/>
      <c r="AO25" s="176"/>
      <c r="AP25" s="176"/>
    </row>
    <row r="26" spans="1:49" ht="12.75" x14ac:dyDescent="0.2">
      <c r="A26" s="173">
        <f t="shared" si="7"/>
        <v>2028</v>
      </c>
      <c r="B26" s="175">
        <v>0</v>
      </c>
      <c r="N26" s="176">
        <f>ROUND(+$B26*[9]Table!$I$5,2)</f>
        <v>0</v>
      </c>
      <c r="O26" s="176">
        <f>ROUND(+$B26*[9]Table!$I$6,2)</f>
        <v>0</v>
      </c>
      <c r="P26" s="176">
        <f>ROUND(+$B26*[9]Table!$I$7,2)</f>
        <v>0</v>
      </c>
      <c r="Q26" s="176">
        <f>ROUND(+$B26*[9]Table!$I$8,2)</f>
        <v>0</v>
      </c>
      <c r="R26" s="176">
        <f>ROUND(+$B26*[9]Table!$I$9,2)</f>
        <v>0</v>
      </c>
      <c r="S26" s="176">
        <f>ROUND(+$B26*[9]Table!$I$10,2)</f>
        <v>0</v>
      </c>
      <c r="T26" s="176">
        <f>ROUND(+$B26*[9]Table!$I$11,2)</f>
        <v>0</v>
      </c>
      <c r="U26" s="176">
        <f>ROUND(+$B26*[9]Table!$I$12,2)</f>
        <v>0</v>
      </c>
      <c r="V26" s="176">
        <f>ROUND(+$B26*[9]Table!$I$13,2)</f>
        <v>0</v>
      </c>
      <c r="W26" s="176">
        <f>ROUND(+$B26*[9]Table!$I$14,2)</f>
        <v>0</v>
      </c>
      <c r="X26" s="176">
        <f>ROUND(+$B26*[9]Table!$I$15,2)</f>
        <v>0</v>
      </c>
      <c r="Y26" s="176">
        <f>ROUND(+$B26*[9]Table!$I$16,2)</f>
        <v>0</v>
      </c>
      <c r="Z26" s="176">
        <f>ROUND(+$B26*[9]Table!$I$17,2)</f>
        <v>0</v>
      </c>
      <c r="AA26" s="176">
        <f>ROUND(+$B26*[9]Table!$I$18,2)</f>
        <v>0</v>
      </c>
      <c r="AB26" s="176">
        <f>ROUND(+$B26*[9]Table!$I$19,2)</f>
        <v>0</v>
      </c>
      <c r="AC26" s="176">
        <f>ROUND(+$B26*[9]Table!$I$20,2)</f>
        <v>0</v>
      </c>
      <c r="AD26" s="176">
        <f>ROUND(+$B26*[9]Table!$I$21,2)</f>
        <v>0</v>
      </c>
      <c r="AE26" s="176">
        <f>ROUND(+$B26*[9]Table!$I$22,2)</f>
        <v>0</v>
      </c>
      <c r="AF26" s="176">
        <f>ROUND(+$B26*[9]Table!$I$23,2)</f>
        <v>0</v>
      </c>
      <c r="AG26" s="176"/>
      <c r="AH26" s="176"/>
      <c r="AI26" s="176"/>
      <c r="AJ26" s="176"/>
      <c r="AK26" s="176"/>
      <c r="AL26" s="176"/>
      <c r="AM26" s="176"/>
      <c r="AN26" s="176"/>
      <c r="AO26" s="176"/>
      <c r="AP26" s="176"/>
      <c r="AQ26" s="176"/>
    </row>
    <row r="27" spans="1:49" ht="12.75" x14ac:dyDescent="0.2">
      <c r="A27" s="173">
        <f t="shared" si="7"/>
        <v>2029</v>
      </c>
      <c r="B27" s="175">
        <v>0</v>
      </c>
      <c r="O27" s="176">
        <f>ROUND(+$B27*[9]Table!$I$5,2)</f>
        <v>0</v>
      </c>
      <c r="P27" s="176">
        <f>ROUND(+$B27*[9]Table!$I$6,2)</f>
        <v>0</v>
      </c>
      <c r="Q27" s="176">
        <f>ROUND(+$B27*[9]Table!$I$7,2)</f>
        <v>0</v>
      </c>
      <c r="R27" s="176">
        <f>ROUND(+$B27*[9]Table!$I$8,2)</f>
        <v>0</v>
      </c>
      <c r="S27" s="176">
        <f>ROUND(+$B27*[9]Table!$I$9,2)</f>
        <v>0</v>
      </c>
      <c r="T27" s="176">
        <f>ROUND(+$B27*[9]Table!$I$10,2)</f>
        <v>0</v>
      </c>
      <c r="U27" s="176">
        <f>ROUND(+$B27*[9]Table!$I$11,2)</f>
        <v>0</v>
      </c>
      <c r="V27" s="176">
        <f>ROUND(+$B27*[9]Table!$I$12,2)</f>
        <v>0</v>
      </c>
      <c r="W27" s="176">
        <f>ROUND(+$B27*[9]Table!$I$13,2)</f>
        <v>0</v>
      </c>
      <c r="X27" s="176">
        <f>ROUND(+$B27*[9]Table!$I$14,2)</f>
        <v>0</v>
      </c>
      <c r="Y27" s="176">
        <f>ROUND(+$B27*[9]Table!$I$15,2)</f>
        <v>0</v>
      </c>
      <c r="Z27" s="176">
        <f>ROUND(+$B27*[9]Table!$I$16,2)</f>
        <v>0</v>
      </c>
      <c r="AA27" s="176">
        <f>ROUND(+$B27*[9]Table!$I$17,2)</f>
        <v>0</v>
      </c>
      <c r="AB27" s="176">
        <f>ROUND(+$B27*[9]Table!$I$18,2)</f>
        <v>0</v>
      </c>
      <c r="AC27" s="176">
        <f>ROUND(+$B27*[9]Table!$I$19,2)</f>
        <v>0</v>
      </c>
      <c r="AD27" s="176">
        <f>ROUND(+$B27*[9]Table!$I$20,2)</f>
        <v>0</v>
      </c>
      <c r="AE27" s="176">
        <f>ROUND(+$B27*[9]Table!$I$21,2)</f>
        <v>0</v>
      </c>
      <c r="AF27" s="176">
        <f>ROUND(+$B27*[9]Table!$I$22,2)</f>
        <v>0</v>
      </c>
      <c r="AG27" s="176"/>
      <c r="AH27" s="176"/>
      <c r="AI27" s="176"/>
      <c r="AJ27" s="176"/>
      <c r="AK27" s="176"/>
      <c r="AL27" s="176"/>
      <c r="AM27" s="176"/>
      <c r="AN27" s="176"/>
      <c r="AO27" s="176"/>
      <c r="AP27" s="176"/>
      <c r="AQ27" s="176"/>
      <c r="AR27" s="176"/>
    </row>
    <row r="28" spans="1:49" ht="12.75" x14ac:dyDescent="0.2">
      <c r="A28" s="173">
        <f t="shared" si="7"/>
        <v>2030</v>
      </c>
      <c r="B28" s="175">
        <v>0</v>
      </c>
      <c r="P28" s="176">
        <f>ROUND(+$B28*[9]Table!$I$5,2)</f>
        <v>0</v>
      </c>
      <c r="Q28" s="176">
        <f>ROUND(+$B28*[9]Table!$I$6,2)</f>
        <v>0</v>
      </c>
      <c r="R28" s="176">
        <f>ROUND(+$B28*[9]Table!$I$7,2)</f>
        <v>0</v>
      </c>
      <c r="S28" s="176">
        <f>ROUND(+$B28*[9]Table!$I$8,2)</f>
        <v>0</v>
      </c>
      <c r="T28" s="176">
        <f>ROUND(+$B28*[9]Table!$I$9,2)</f>
        <v>0</v>
      </c>
      <c r="U28" s="176">
        <f>ROUND(+$B28*[9]Table!$I$10,2)</f>
        <v>0</v>
      </c>
      <c r="V28" s="176">
        <f>ROUND(+$B28*[9]Table!$I$11,2)</f>
        <v>0</v>
      </c>
      <c r="W28" s="176">
        <f>ROUND(+$B28*[9]Table!$I$12,2)</f>
        <v>0</v>
      </c>
      <c r="X28" s="176">
        <f>ROUND(+$B28*[9]Table!$I$13,2)</f>
        <v>0</v>
      </c>
      <c r="Y28" s="176">
        <f>ROUND(+$B28*[9]Table!$I$14,2)</f>
        <v>0</v>
      </c>
      <c r="Z28" s="176">
        <f>ROUND(+$B28*[9]Table!$I$15,2)</f>
        <v>0</v>
      </c>
      <c r="AA28" s="176">
        <f>ROUND(+$B28*[9]Table!$I$16,2)</f>
        <v>0</v>
      </c>
      <c r="AB28" s="176">
        <f>ROUND(+$B28*[9]Table!$I$17,2)</f>
        <v>0</v>
      </c>
      <c r="AC28" s="176">
        <f>ROUND(+$B28*[9]Table!$I$18,2)</f>
        <v>0</v>
      </c>
      <c r="AD28" s="176">
        <f>ROUND(+$B28*[9]Table!$I$19,2)</f>
        <v>0</v>
      </c>
      <c r="AE28" s="176">
        <f>ROUND(+$B28*[9]Table!$I$20,2)</f>
        <v>0</v>
      </c>
      <c r="AF28" s="176">
        <f>ROUND(+$B28*[9]Table!$I$21,2)</f>
        <v>0</v>
      </c>
      <c r="AG28" s="176"/>
      <c r="AH28" s="176"/>
      <c r="AI28" s="176"/>
      <c r="AJ28" s="176"/>
      <c r="AK28" s="176"/>
      <c r="AL28" s="176"/>
      <c r="AM28" s="176"/>
      <c r="AN28" s="176"/>
      <c r="AO28" s="176"/>
      <c r="AP28" s="176"/>
      <c r="AQ28" s="176"/>
      <c r="AR28" s="176"/>
      <c r="AS28" s="176"/>
    </row>
    <row r="29" spans="1:49" ht="12.75" x14ac:dyDescent="0.2">
      <c r="A29" s="173">
        <f t="shared" si="7"/>
        <v>2031</v>
      </c>
      <c r="B29" s="175">
        <v>0</v>
      </c>
      <c r="Q29" s="176">
        <f>ROUND(+$B29*[9]Table!$I$5,2)</f>
        <v>0</v>
      </c>
      <c r="R29" s="176">
        <f>ROUND(+$B29*[9]Table!$I$6,2)</f>
        <v>0</v>
      </c>
      <c r="S29" s="176">
        <f>ROUND(+$B29*[9]Table!$I$7,2)</f>
        <v>0</v>
      </c>
      <c r="T29" s="176">
        <f>ROUND(+$B29*[9]Table!$I$8,2)</f>
        <v>0</v>
      </c>
      <c r="U29" s="176">
        <f>ROUND(+$B29*[9]Table!$I$9,2)</f>
        <v>0</v>
      </c>
      <c r="V29" s="176">
        <f>ROUND(+$B29*[9]Table!$I$10,2)</f>
        <v>0</v>
      </c>
      <c r="W29" s="176">
        <f>ROUND(+$B29*[9]Table!$I$11,2)</f>
        <v>0</v>
      </c>
      <c r="X29" s="176">
        <f>ROUND(+$B29*[9]Table!$I$12,2)</f>
        <v>0</v>
      </c>
      <c r="Y29" s="176">
        <f>ROUND(+$B29*[9]Table!$I$13,2)</f>
        <v>0</v>
      </c>
      <c r="Z29" s="176">
        <f>ROUND(+$B29*[9]Table!$I$14,2)</f>
        <v>0</v>
      </c>
      <c r="AA29" s="176">
        <f>ROUND(+$B29*[9]Table!$I$15,2)</f>
        <v>0</v>
      </c>
      <c r="AB29" s="176">
        <f>ROUND(+$B29*[9]Table!$I$16,2)</f>
        <v>0</v>
      </c>
      <c r="AC29" s="176">
        <f>ROUND(+$B29*[9]Table!$I$17,2)</f>
        <v>0</v>
      </c>
      <c r="AD29" s="176">
        <f>ROUND(+$B29*[9]Table!$I$18,2)</f>
        <v>0</v>
      </c>
      <c r="AE29" s="176">
        <f>ROUND(+$B29*[9]Table!$I$19,2)</f>
        <v>0</v>
      </c>
      <c r="AF29" s="176">
        <f>ROUND(+$B29*[9]Table!$I$20,2)</f>
        <v>0</v>
      </c>
      <c r="AG29" s="176"/>
      <c r="AH29" s="176"/>
      <c r="AI29" s="176"/>
      <c r="AJ29" s="176"/>
      <c r="AK29" s="176"/>
      <c r="AL29" s="176"/>
      <c r="AM29" s="176"/>
      <c r="AN29" s="176"/>
      <c r="AO29" s="176"/>
      <c r="AP29" s="176"/>
      <c r="AQ29" s="176"/>
      <c r="AR29" s="176"/>
      <c r="AS29" s="176"/>
      <c r="AT29" s="176"/>
    </row>
    <row r="30" spans="1:49" ht="12.75" x14ac:dyDescent="0.2">
      <c r="A30" s="173">
        <f t="shared" si="7"/>
        <v>2032</v>
      </c>
      <c r="B30" s="175">
        <v>0</v>
      </c>
      <c r="R30" s="176">
        <f>ROUND(+$B30*[9]Table!$I$5,2)</f>
        <v>0</v>
      </c>
      <c r="S30" s="176">
        <f>ROUND(+$B30*[9]Table!$I$6,2)</f>
        <v>0</v>
      </c>
      <c r="T30" s="176">
        <f>ROUND(+$B30*[9]Table!$I$7,2)</f>
        <v>0</v>
      </c>
      <c r="U30" s="176">
        <f>ROUND(+$B30*[9]Table!$I$8,2)</f>
        <v>0</v>
      </c>
      <c r="V30" s="176">
        <f>ROUND(+$B30*[9]Table!$I$9,2)</f>
        <v>0</v>
      </c>
      <c r="W30" s="176">
        <f>ROUND(+$B30*[9]Table!$I$10,2)</f>
        <v>0</v>
      </c>
      <c r="X30" s="176">
        <f>ROUND(+$B30*[9]Table!$I$11,2)</f>
        <v>0</v>
      </c>
      <c r="Y30" s="176">
        <f>ROUND(+$B30*[9]Table!$I$12,2)</f>
        <v>0</v>
      </c>
      <c r="Z30" s="176">
        <f>ROUND(+$B30*[9]Table!$I$13,2)</f>
        <v>0</v>
      </c>
      <c r="AA30" s="176">
        <f>ROUND(+$B30*[9]Table!$I$14,2)</f>
        <v>0</v>
      </c>
      <c r="AB30" s="176">
        <f>ROUND(+$B30*[9]Table!$I$15,2)</f>
        <v>0</v>
      </c>
      <c r="AC30" s="176">
        <f>ROUND(+$B30*[9]Table!$I$16,2)</f>
        <v>0</v>
      </c>
      <c r="AD30" s="176">
        <f>ROUND(+$B30*[9]Table!$I$17,2)</f>
        <v>0</v>
      </c>
      <c r="AE30" s="176">
        <f>ROUND(+$B30*[9]Table!$I$18,2)</f>
        <v>0</v>
      </c>
      <c r="AF30" s="176">
        <f>ROUND(+$B30*[9]Table!$I$19,2)</f>
        <v>0</v>
      </c>
      <c r="AG30" s="176"/>
      <c r="AH30" s="176"/>
      <c r="AI30" s="176"/>
      <c r="AJ30" s="176"/>
      <c r="AK30" s="176"/>
      <c r="AL30" s="176"/>
      <c r="AM30" s="176"/>
      <c r="AN30" s="176"/>
      <c r="AO30" s="176"/>
      <c r="AP30" s="176"/>
      <c r="AQ30" s="176"/>
      <c r="AR30" s="176"/>
      <c r="AS30" s="176"/>
      <c r="AT30" s="176"/>
      <c r="AU30" s="176"/>
    </row>
    <row r="31" spans="1:49" ht="12.75" x14ac:dyDescent="0.2">
      <c r="A31" s="173">
        <f t="shared" si="7"/>
        <v>2033</v>
      </c>
      <c r="B31" s="175">
        <v>0</v>
      </c>
      <c r="S31" s="176">
        <f>ROUND(+$B31*[9]Table!$I$5,2)</f>
        <v>0</v>
      </c>
      <c r="T31" s="176">
        <f>ROUND(+$B31*[9]Table!$I$6,2)</f>
        <v>0</v>
      </c>
      <c r="U31" s="176">
        <f>ROUND(+$B31*[9]Table!$I$7,2)</f>
        <v>0</v>
      </c>
      <c r="V31" s="176">
        <f>ROUND(+$B31*[9]Table!$I$8,2)</f>
        <v>0</v>
      </c>
      <c r="W31" s="176">
        <f>ROUND(+$B31*[9]Table!$I$9,2)</f>
        <v>0</v>
      </c>
      <c r="X31" s="176">
        <f>ROUND(+$B31*[9]Table!$I$10,2)</f>
        <v>0</v>
      </c>
      <c r="Y31" s="176">
        <f>ROUND(+$B31*[9]Table!$I$11,2)</f>
        <v>0</v>
      </c>
      <c r="Z31" s="176">
        <f>ROUND(+$B31*[9]Table!$I$12,2)</f>
        <v>0</v>
      </c>
      <c r="AA31" s="176">
        <f>ROUND(+$B31*[9]Table!$I$13,2)</f>
        <v>0</v>
      </c>
      <c r="AB31" s="176">
        <f>ROUND(+$B31*[9]Table!$I$14,2)</f>
        <v>0</v>
      </c>
      <c r="AC31" s="176">
        <f>ROUND(+$B31*[9]Table!$I$15,2)</f>
        <v>0</v>
      </c>
      <c r="AD31" s="176">
        <f>ROUND(+$B31*[9]Table!$I$16,2)</f>
        <v>0</v>
      </c>
      <c r="AE31" s="176">
        <f>ROUND(+$B31*[9]Table!$I$17,2)</f>
        <v>0</v>
      </c>
      <c r="AF31" s="176">
        <f>ROUND(+$B31*[9]Table!$I$18,2)</f>
        <v>0</v>
      </c>
      <c r="AG31" s="176"/>
      <c r="AH31" s="176"/>
      <c r="AI31" s="176"/>
      <c r="AJ31" s="176"/>
      <c r="AK31" s="176"/>
      <c r="AL31" s="176"/>
      <c r="AM31" s="176"/>
      <c r="AN31" s="176"/>
      <c r="AO31" s="176"/>
      <c r="AP31" s="176"/>
      <c r="AQ31" s="176"/>
      <c r="AR31" s="176"/>
      <c r="AS31" s="176"/>
      <c r="AT31" s="176"/>
      <c r="AU31" s="176"/>
      <c r="AV31" s="176"/>
    </row>
    <row r="32" spans="1:49" ht="12.75" x14ac:dyDescent="0.2">
      <c r="A32" s="173">
        <f t="shared" si="7"/>
        <v>2034</v>
      </c>
      <c r="B32" s="175">
        <v>0</v>
      </c>
      <c r="T32" s="176">
        <f>ROUND(+$B32*[9]Table!$I$5,2)</f>
        <v>0</v>
      </c>
      <c r="U32" s="176">
        <f>ROUND(+$B32*[9]Table!$I$6,2)</f>
        <v>0</v>
      </c>
      <c r="V32" s="176">
        <f>ROUND(+$B32*[9]Table!$I$7,2)</f>
        <v>0</v>
      </c>
      <c r="W32" s="176">
        <f>ROUND(+$B32*[9]Table!$I$8,2)</f>
        <v>0</v>
      </c>
      <c r="X32" s="176">
        <f>ROUND(+$B32*[9]Table!$I$9,2)</f>
        <v>0</v>
      </c>
      <c r="Y32" s="176">
        <f>ROUND(+$B32*[9]Table!$I$10,2)</f>
        <v>0</v>
      </c>
      <c r="Z32" s="176">
        <f>ROUND(+$B32*[9]Table!$I$11,2)</f>
        <v>0</v>
      </c>
      <c r="AA32" s="176">
        <f>ROUND(+$B32*[9]Table!$I$12,2)</f>
        <v>0</v>
      </c>
      <c r="AB32" s="176">
        <f>ROUND(+$B32*[9]Table!$I$13,2)</f>
        <v>0</v>
      </c>
      <c r="AC32" s="176">
        <f>ROUND(+$B32*[9]Table!$I$14,2)</f>
        <v>0</v>
      </c>
      <c r="AD32" s="176">
        <f>ROUND(+$B32*[9]Table!$I$15,2)</f>
        <v>0</v>
      </c>
      <c r="AE32" s="176">
        <f>ROUND(+$B32*[9]Table!$I$16,2)</f>
        <v>0</v>
      </c>
      <c r="AF32" s="176">
        <f>ROUND(+$B32*[9]Table!$I$17,2)</f>
        <v>0</v>
      </c>
      <c r="AG32" s="176"/>
      <c r="AH32" s="176"/>
      <c r="AI32" s="176"/>
      <c r="AJ32" s="176"/>
      <c r="AK32" s="176"/>
      <c r="AL32" s="176"/>
      <c r="AM32" s="176"/>
      <c r="AN32" s="176"/>
      <c r="AO32" s="176"/>
      <c r="AP32" s="176"/>
      <c r="AQ32" s="176"/>
      <c r="AR32" s="176"/>
      <c r="AS32" s="176"/>
      <c r="AT32" s="176"/>
      <c r="AU32" s="176"/>
      <c r="AV32" s="176"/>
      <c r="AW32" s="176"/>
    </row>
    <row r="33" spans="1:61" ht="12.75" x14ac:dyDescent="0.2">
      <c r="A33" s="173">
        <f t="shared" si="7"/>
        <v>2035</v>
      </c>
      <c r="B33" s="175">
        <v>0</v>
      </c>
      <c r="U33" s="176">
        <f>ROUND(+$B33*[9]Table!$I$5,2)</f>
        <v>0</v>
      </c>
      <c r="V33" s="176">
        <f>ROUND(+$B33*[9]Table!$I$6,2)</f>
        <v>0</v>
      </c>
      <c r="W33" s="176">
        <f>ROUND(+$B33*[9]Table!$I$7,2)</f>
        <v>0</v>
      </c>
      <c r="X33" s="176">
        <f>ROUND(+$B33*[9]Table!$I$8,2)</f>
        <v>0</v>
      </c>
      <c r="Y33" s="176">
        <f>ROUND(+$B33*[9]Table!$I$9,2)</f>
        <v>0</v>
      </c>
      <c r="Z33" s="176">
        <f>ROUND(+$B33*[9]Table!$I$10,2)</f>
        <v>0</v>
      </c>
      <c r="AA33" s="176">
        <f>ROUND(+$B33*[9]Table!$I$11,2)</f>
        <v>0</v>
      </c>
      <c r="AB33" s="176">
        <f>ROUND(+$B33*[9]Table!$I$12,2)</f>
        <v>0</v>
      </c>
      <c r="AC33" s="176">
        <f>ROUND(+$B33*[9]Table!$I$13,2)</f>
        <v>0</v>
      </c>
      <c r="AD33" s="176">
        <f>ROUND(+$B33*[9]Table!$I$14,2)</f>
        <v>0</v>
      </c>
      <c r="AE33" s="176">
        <f>ROUND(+$B33*[9]Table!$I$15,2)</f>
        <v>0</v>
      </c>
      <c r="AF33" s="176">
        <f>ROUND(+$B33*[9]Table!$I$16,2)</f>
        <v>0</v>
      </c>
      <c r="AG33" s="176"/>
      <c r="AH33" s="176"/>
      <c r="AI33" s="176"/>
      <c r="AJ33" s="176"/>
      <c r="AK33" s="176"/>
      <c r="AL33" s="176"/>
      <c r="AM33" s="176"/>
      <c r="AN33" s="176"/>
      <c r="AO33" s="176"/>
      <c r="AP33" s="176"/>
      <c r="AQ33" s="176"/>
      <c r="AR33" s="176"/>
      <c r="AS33" s="176"/>
      <c r="AT33" s="176"/>
      <c r="AU33" s="176"/>
      <c r="AV33" s="176"/>
      <c r="AW33" s="176"/>
      <c r="AX33" s="176"/>
    </row>
    <row r="34" spans="1:61" ht="12.75" x14ac:dyDescent="0.2">
      <c r="A34" s="173">
        <f t="shared" si="7"/>
        <v>2036</v>
      </c>
      <c r="B34" s="175">
        <v>0</v>
      </c>
      <c r="V34" s="176">
        <f>ROUND(+$B34*[9]Table!$I$5,2)</f>
        <v>0</v>
      </c>
      <c r="W34" s="176">
        <f>ROUND(+$B34*[9]Table!$I$6,2)</f>
        <v>0</v>
      </c>
      <c r="X34" s="176">
        <f>ROUND(+$B34*[9]Table!$I$7,2)</f>
        <v>0</v>
      </c>
      <c r="Y34" s="176">
        <f>ROUND(+$B34*[9]Table!$I$8,2)</f>
        <v>0</v>
      </c>
      <c r="Z34" s="176">
        <f>ROUND(+$B34*[9]Table!$I$9,2)</f>
        <v>0</v>
      </c>
      <c r="AA34" s="176">
        <f>ROUND(+$B34*[9]Table!$I$10,2)</f>
        <v>0</v>
      </c>
      <c r="AB34" s="176">
        <f>ROUND(+$B34*[9]Table!$I$11,2)</f>
        <v>0</v>
      </c>
      <c r="AC34" s="176">
        <f>ROUND(+$B34*[9]Table!$I$12,2)</f>
        <v>0</v>
      </c>
      <c r="AD34" s="176">
        <f>ROUND(+$B34*[9]Table!$I$13,2)</f>
        <v>0</v>
      </c>
      <c r="AE34" s="176">
        <f>ROUND(+$B34*[9]Table!$I$14,2)</f>
        <v>0</v>
      </c>
      <c r="AF34" s="176">
        <f>ROUND(+$B34*[9]Table!$I$15,2)</f>
        <v>0</v>
      </c>
      <c r="AG34" s="176"/>
      <c r="AH34" s="176"/>
      <c r="AI34" s="176"/>
      <c r="AJ34" s="176"/>
      <c r="AK34" s="176"/>
      <c r="AL34" s="176"/>
      <c r="AM34" s="176"/>
      <c r="AN34" s="176"/>
      <c r="AO34" s="176"/>
      <c r="AP34" s="176"/>
      <c r="AQ34" s="176"/>
      <c r="AR34" s="176"/>
      <c r="AS34" s="176"/>
      <c r="AT34" s="176"/>
      <c r="AU34" s="176"/>
      <c r="AV34" s="176"/>
      <c r="AW34" s="176"/>
      <c r="AX34" s="176"/>
      <c r="AY34" s="176"/>
    </row>
    <row r="35" spans="1:61" ht="12.75" x14ac:dyDescent="0.2">
      <c r="A35" s="173">
        <f t="shared" si="7"/>
        <v>2037</v>
      </c>
      <c r="B35" s="175">
        <v>0</v>
      </c>
      <c r="V35" s="177"/>
      <c r="W35" s="176">
        <f>ROUND(+$B35*[9]Table!$I$5,2)</f>
        <v>0</v>
      </c>
      <c r="X35" s="176">
        <f>ROUND(+$B35*[9]Table!$I$6,2)</f>
        <v>0</v>
      </c>
      <c r="Y35" s="176">
        <f>ROUND(+$B35*[9]Table!$I$7,2)</f>
        <v>0</v>
      </c>
      <c r="Z35" s="176">
        <f>ROUND(+$B35*[9]Table!$I$8,2)</f>
        <v>0</v>
      </c>
      <c r="AA35" s="176">
        <f>ROUND(+$B35*[9]Table!$I$9,2)</f>
        <v>0</v>
      </c>
      <c r="AB35" s="176">
        <f>ROUND(+$B35*[9]Table!$I$10,2)</f>
        <v>0</v>
      </c>
      <c r="AC35" s="176">
        <f>ROUND(+$B35*[9]Table!$I$11,2)</f>
        <v>0</v>
      </c>
      <c r="AD35" s="176">
        <f>ROUND(+$B35*[9]Table!$I$12,2)</f>
        <v>0</v>
      </c>
      <c r="AE35" s="176">
        <f>ROUND(+$B35*[9]Table!$I$13,2)</f>
        <v>0</v>
      </c>
      <c r="AF35" s="176">
        <f>ROUND(+$B35*[9]Table!$I$14,2)</f>
        <v>0</v>
      </c>
      <c r="AG35" s="176"/>
      <c r="AH35" s="176"/>
      <c r="AI35" s="176"/>
      <c r="AJ35" s="176"/>
      <c r="AK35" s="176"/>
      <c r="AL35" s="176"/>
      <c r="AM35" s="176"/>
      <c r="AN35" s="176"/>
      <c r="AO35" s="176"/>
      <c r="AP35" s="176"/>
      <c r="AQ35" s="176"/>
      <c r="AR35" s="176"/>
      <c r="AS35" s="176"/>
      <c r="AT35" s="176"/>
      <c r="AU35" s="176"/>
      <c r="AV35" s="176"/>
      <c r="AW35" s="176"/>
      <c r="AX35" s="176"/>
      <c r="AY35" s="176"/>
      <c r="AZ35" s="176"/>
    </row>
    <row r="36" spans="1:61" ht="12.75" x14ac:dyDescent="0.2">
      <c r="A36" s="173">
        <f t="shared" si="7"/>
        <v>2038</v>
      </c>
      <c r="B36" s="175">
        <v>0</v>
      </c>
      <c r="V36" s="177"/>
      <c r="W36" s="177"/>
      <c r="X36" s="176">
        <f>ROUND(+$B36*[9]Table!$I$5,2)</f>
        <v>0</v>
      </c>
      <c r="Y36" s="176">
        <f>ROUND(+$B36*[9]Table!$I$6,2)</f>
        <v>0</v>
      </c>
      <c r="Z36" s="176">
        <f>ROUND(+$B36*[9]Table!$I$7,2)</f>
        <v>0</v>
      </c>
      <c r="AA36" s="176">
        <f>ROUND(+$B36*[9]Table!$I$8,2)</f>
        <v>0</v>
      </c>
      <c r="AB36" s="176">
        <f>ROUND(+$B36*[9]Table!$I$9,2)</f>
        <v>0</v>
      </c>
      <c r="AC36" s="176">
        <f>ROUND(+$B36*[9]Table!$I$10,2)</f>
        <v>0</v>
      </c>
      <c r="AD36" s="176">
        <f>ROUND(+$B36*[9]Table!$I$11,2)</f>
        <v>0</v>
      </c>
      <c r="AE36" s="176">
        <f>ROUND(+$B36*[9]Table!$I$12,2)</f>
        <v>0</v>
      </c>
      <c r="AF36" s="176">
        <f>ROUND(+$B36*[9]Table!$I$13,2)</f>
        <v>0</v>
      </c>
      <c r="AG36" s="176"/>
      <c r="AH36" s="176"/>
      <c r="AI36" s="176"/>
      <c r="AJ36" s="176"/>
      <c r="AK36" s="176"/>
      <c r="AL36" s="176"/>
      <c r="AM36" s="176"/>
      <c r="AN36" s="176"/>
      <c r="AO36" s="176"/>
      <c r="AP36" s="176"/>
      <c r="AQ36" s="176"/>
      <c r="AR36" s="176"/>
      <c r="AS36" s="176"/>
      <c r="AT36" s="176"/>
      <c r="AU36" s="176"/>
      <c r="AV36" s="176"/>
      <c r="AW36" s="176"/>
      <c r="AX36" s="176"/>
      <c r="AY36" s="176"/>
      <c r="AZ36" s="176"/>
      <c r="BA36" s="176"/>
    </row>
    <row r="37" spans="1:61" ht="12.75" x14ac:dyDescent="0.2">
      <c r="A37" s="173">
        <f t="shared" si="7"/>
        <v>2039</v>
      </c>
      <c r="B37" s="175">
        <v>0</v>
      </c>
      <c r="V37" s="177"/>
      <c r="W37" s="177"/>
      <c r="X37" s="177"/>
      <c r="Y37" s="176">
        <f>ROUND(+$B37*[9]Table!$I$5,2)</f>
        <v>0</v>
      </c>
      <c r="Z37" s="176">
        <f>ROUND(+$B37*[9]Table!$I$6,2)</f>
        <v>0</v>
      </c>
      <c r="AA37" s="176">
        <f>ROUND(+$B37*[9]Table!$I$7,2)</f>
        <v>0</v>
      </c>
      <c r="AB37" s="176">
        <f>ROUND(+$B37*[9]Table!$I$8,2)</f>
        <v>0</v>
      </c>
      <c r="AC37" s="176">
        <f>ROUND(+$B37*[9]Table!$I$9,2)</f>
        <v>0</v>
      </c>
      <c r="AD37" s="176">
        <f>ROUND(+$B37*[9]Table!$I$10,2)</f>
        <v>0</v>
      </c>
      <c r="AE37" s="176">
        <f>ROUND(+$B37*[9]Table!$I$11,2)</f>
        <v>0</v>
      </c>
      <c r="AF37" s="176">
        <f>ROUND(+$B37*[9]Table!$I$12,2)</f>
        <v>0</v>
      </c>
      <c r="AG37" s="176"/>
      <c r="AH37" s="176"/>
      <c r="AI37" s="176"/>
      <c r="AJ37" s="176"/>
      <c r="AK37" s="176"/>
      <c r="AL37" s="176"/>
      <c r="AM37" s="176"/>
      <c r="AN37" s="176"/>
      <c r="AO37" s="176"/>
      <c r="AP37" s="176"/>
      <c r="AQ37" s="176"/>
      <c r="AR37" s="176"/>
      <c r="AS37" s="176"/>
      <c r="AT37" s="176"/>
      <c r="AU37" s="176"/>
      <c r="AV37" s="176"/>
      <c r="AW37" s="176"/>
      <c r="AX37" s="176"/>
      <c r="AY37" s="176"/>
      <c r="AZ37" s="176"/>
      <c r="BA37" s="176"/>
      <c r="BB37" s="176"/>
    </row>
    <row r="38" spans="1:61" ht="12.75" x14ac:dyDescent="0.2">
      <c r="A38" s="173">
        <f t="shared" si="7"/>
        <v>2040</v>
      </c>
      <c r="B38" s="175">
        <v>0</v>
      </c>
      <c r="V38" s="177"/>
      <c r="W38" s="177"/>
      <c r="X38" s="177"/>
      <c r="Y38" s="177"/>
      <c r="Z38" s="176">
        <f>ROUND(+$B38*[9]Table!$I$5,2)</f>
        <v>0</v>
      </c>
      <c r="AA38" s="176">
        <f>ROUND(+$B38*[9]Table!$I$6,2)</f>
        <v>0</v>
      </c>
      <c r="AB38" s="176">
        <f>ROUND(+$B38*[9]Table!$I$7,2)</f>
        <v>0</v>
      </c>
      <c r="AC38" s="176">
        <f>ROUND(+$B38*[9]Table!$I$8,2)</f>
        <v>0</v>
      </c>
      <c r="AD38" s="176">
        <f>ROUND(+$B38*[9]Table!$I$9,2)</f>
        <v>0</v>
      </c>
      <c r="AE38" s="176">
        <f>ROUND(+$B38*[9]Table!$I$10,2)</f>
        <v>0</v>
      </c>
      <c r="AF38" s="176">
        <f>ROUND(+$B38*[9]Table!$I$11,2)</f>
        <v>0</v>
      </c>
      <c r="AG38" s="176"/>
      <c r="AH38" s="176"/>
      <c r="AI38" s="176"/>
      <c r="AJ38" s="176"/>
      <c r="AK38" s="176"/>
      <c r="AL38" s="176"/>
      <c r="AM38" s="176"/>
      <c r="AN38" s="176"/>
      <c r="AO38" s="176"/>
      <c r="AP38" s="176"/>
      <c r="AQ38" s="176"/>
      <c r="AR38" s="176"/>
      <c r="AS38" s="176"/>
      <c r="AT38" s="176"/>
      <c r="AU38" s="176"/>
      <c r="AV38" s="176"/>
      <c r="AW38" s="176"/>
      <c r="AX38" s="176"/>
      <c r="AY38" s="176"/>
      <c r="AZ38" s="176"/>
      <c r="BA38" s="176"/>
      <c r="BB38" s="176"/>
      <c r="BC38" s="176"/>
    </row>
    <row r="39" spans="1:61" ht="12.75" x14ac:dyDescent="0.2">
      <c r="A39" s="173">
        <f t="shared" si="7"/>
        <v>2041</v>
      </c>
      <c r="B39" s="175">
        <v>0</v>
      </c>
      <c r="V39" s="177"/>
      <c r="W39" s="177"/>
      <c r="X39" s="177"/>
      <c r="Y39" s="177"/>
      <c r="Z39" s="177"/>
      <c r="AA39" s="176">
        <f>ROUND(+$B39*[9]Table!$I$5,2)</f>
        <v>0</v>
      </c>
      <c r="AB39" s="176">
        <f>ROUND(+$B39*[9]Table!$I$6,2)</f>
        <v>0</v>
      </c>
      <c r="AC39" s="176">
        <f>ROUND(+$B39*[9]Table!$I$7,2)</f>
        <v>0</v>
      </c>
      <c r="AD39" s="176">
        <f>ROUND(+$B39*[9]Table!$I$8,2)</f>
        <v>0</v>
      </c>
      <c r="AE39" s="176">
        <f>ROUND(+$B39*[9]Table!$I$9,2)</f>
        <v>0</v>
      </c>
      <c r="AF39" s="176">
        <f>ROUND(+$B39*[9]Table!$I$10,2)</f>
        <v>0</v>
      </c>
      <c r="AG39" s="176"/>
      <c r="AH39" s="176"/>
      <c r="AI39" s="176"/>
      <c r="AJ39" s="176"/>
      <c r="AK39" s="176"/>
      <c r="AL39" s="176"/>
      <c r="AM39" s="176"/>
      <c r="AN39" s="176"/>
      <c r="AO39" s="176"/>
      <c r="AP39" s="176"/>
      <c r="AQ39" s="176"/>
      <c r="AR39" s="176"/>
      <c r="AS39" s="176"/>
      <c r="AT39" s="176"/>
      <c r="AU39" s="176"/>
      <c r="AV39" s="176"/>
      <c r="AW39" s="176"/>
      <c r="AX39" s="176"/>
      <c r="AY39" s="176"/>
      <c r="AZ39" s="176"/>
      <c r="BA39" s="176"/>
      <c r="BB39" s="176"/>
      <c r="BC39" s="176"/>
      <c r="BD39" s="176"/>
    </row>
    <row r="40" spans="1:61" ht="12.75" x14ac:dyDescent="0.2">
      <c r="A40" s="173">
        <f>+A39+1</f>
        <v>2042</v>
      </c>
      <c r="B40" s="175">
        <v>0</v>
      </c>
      <c r="V40" s="177"/>
      <c r="W40" s="177"/>
      <c r="X40" s="177"/>
      <c r="Y40" s="177"/>
      <c r="Z40" s="177"/>
      <c r="AA40" s="177"/>
      <c r="AB40" s="176">
        <f>ROUND(+$B40*[9]Table!$I$5,2)</f>
        <v>0</v>
      </c>
      <c r="AC40" s="176">
        <f>ROUND(+$B40*[9]Table!$I$6,2)</f>
        <v>0</v>
      </c>
      <c r="AD40" s="176">
        <f>ROUND(+$B40*[9]Table!$I$7,2)</f>
        <v>0</v>
      </c>
      <c r="AE40" s="176">
        <f>ROUND(+$B40*[9]Table!$I$8,2)</f>
        <v>0</v>
      </c>
      <c r="AF40" s="176">
        <f>ROUND(+$B40*[9]Table!$I$9,2)</f>
        <v>0</v>
      </c>
      <c r="AG40" s="176"/>
      <c r="AH40" s="176"/>
      <c r="AI40" s="176"/>
      <c r="AJ40" s="176"/>
      <c r="AK40" s="176"/>
      <c r="AL40" s="176"/>
      <c r="AM40" s="176"/>
      <c r="AN40" s="176"/>
      <c r="AO40" s="176"/>
      <c r="AP40" s="176"/>
      <c r="AQ40" s="176"/>
      <c r="AR40" s="176"/>
      <c r="AS40" s="176"/>
      <c r="AT40" s="176"/>
      <c r="AU40" s="176"/>
      <c r="AV40" s="176"/>
      <c r="AW40" s="176"/>
      <c r="AX40" s="176"/>
      <c r="AY40" s="176"/>
      <c r="AZ40" s="176"/>
      <c r="BA40" s="176"/>
      <c r="BB40" s="176"/>
      <c r="BC40" s="176"/>
      <c r="BD40" s="176"/>
      <c r="BE40" s="176"/>
    </row>
    <row r="41" spans="1:61" ht="12.75" x14ac:dyDescent="0.2">
      <c r="A41" s="173">
        <f>+A40+1</f>
        <v>2043</v>
      </c>
      <c r="B41" s="175">
        <v>0</v>
      </c>
      <c r="V41" s="177"/>
      <c r="W41" s="177"/>
      <c r="X41" s="177"/>
      <c r="Y41" s="177"/>
      <c r="Z41" s="177"/>
      <c r="AA41" s="177"/>
      <c r="AC41" s="176">
        <f>ROUND(+$B41*[9]Table!$I$5,2)</f>
        <v>0</v>
      </c>
      <c r="AD41" s="176">
        <f>ROUND(+$B41*[9]Table!$I$6,2)</f>
        <v>0</v>
      </c>
      <c r="AE41" s="176">
        <f>ROUND(+$B41*[9]Table!$I$7,2)</f>
        <v>0</v>
      </c>
      <c r="AF41" s="176">
        <f>ROUND(+$B41*[9]Table!$I$8,2)</f>
        <v>0</v>
      </c>
      <c r="AG41" s="176"/>
      <c r="AH41" s="176"/>
      <c r="AI41" s="176"/>
      <c r="AJ41" s="176"/>
      <c r="AK41" s="176"/>
      <c r="AL41" s="176"/>
      <c r="AM41" s="176"/>
      <c r="AN41" s="176"/>
      <c r="AO41" s="176"/>
      <c r="AP41" s="176"/>
      <c r="AQ41" s="176"/>
      <c r="AR41" s="176"/>
      <c r="AS41" s="176"/>
      <c r="AT41" s="176"/>
      <c r="AU41" s="176"/>
      <c r="AV41" s="176"/>
      <c r="AW41" s="176"/>
      <c r="AX41" s="176"/>
      <c r="AY41" s="176"/>
      <c r="AZ41" s="176"/>
      <c r="BA41" s="176"/>
      <c r="BB41" s="176"/>
      <c r="BC41" s="176"/>
      <c r="BD41" s="176"/>
      <c r="BE41" s="176"/>
      <c r="BF41" s="176"/>
    </row>
    <row r="42" spans="1:61" ht="12.75" x14ac:dyDescent="0.2">
      <c r="A42" s="173">
        <f>+A41+1</f>
        <v>2044</v>
      </c>
      <c r="B42" s="175">
        <v>0</v>
      </c>
      <c r="V42" s="177"/>
      <c r="W42" s="177"/>
      <c r="X42" s="177"/>
      <c r="Y42" s="177"/>
      <c r="Z42" s="177"/>
      <c r="AA42" s="177"/>
      <c r="AD42" s="176">
        <f>ROUND(+$B42*[9]Table!$I$5,2)</f>
        <v>0</v>
      </c>
      <c r="AE42" s="176">
        <f>ROUND(+$B42*[9]Table!$I$6,2)</f>
        <v>0</v>
      </c>
      <c r="AF42" s="176">
        <f>ROUND(+$B42*[9]Table!$I$7,2)</f>
        <v>0</v>
      </c>
      <c r="AG42" s="176"/>
      <c r="AH42" s="176"/>
      <c r="AI42" s="176"/>
      <c r="AJ42" s="176"/>
      <c r="AK42" s="176"/>
      <c r="AL42" s="176"/>
      <c r="AM42" s="176"/>
      <c r="AN42" s="176"/>
      <c r="AO42" s="176"/>
      <c r="AP42" s="176"/>
      <c r="AQ42" s="176"/>
      <c r="AR42" s="176"/>
      <c r="AS42" s="176"/>
      <c r="AT42" s="176"/>
      <c r="AU42" s="176"/>
      <c r="AV42" s="176"/>
      <c r="AW42" s="176"/>
      <c r="AX42" s="176"/>
      <c r="AY42" s="176"/>
      <c r="AZ42" s="176"/>
      <c r="BA42" s="176"/>
      <c r="BB42" s="176"/>
      <c r="BC42" s="176"/>
      <c r="BD42" s="176"/>
      <c r="BE42" s="176"/>
      <c r="BF42" s="176"/>
      <c r="BG42" s="176"/>
    </row>
    <row r="43" spans="1:61" ht="12.75" x14ac:dyDescent="0.2">
      <c r="A43" s="173">
        <f>+A42+1</f>
        <v>2045</v>
      </c>
      <c r="B43" s="175">
        <v>0</v>
      </c>
      <c r="V43" s="177"/>
      <c r="W43" s="177"/>
      <c r="X43" s="177"/>
      <c r="Y43" s="177"/>
      <c r="Z43" s="177"/>
      <c r="AA43" s="177"/>
      <c r="AE43" s="176">
        <f>ROUND(+$B43*[9]Table!$I$5,2)</f>
        <v>0</v>
      </c>
      <c r="AF43" s="176">
        <f>ROUND(+$B43*[9]Table!$I$6,2)</f>
        <v>0</v>
      </c>
      <c r="AG43" s="176"/>
      <c r="AH43" s="176"/>
      <c r="AI43" s="176"/>
      <c r="AJ43" s="176"/>
      <c r="AK43" s="176"/>
      <c r="AL43" s="176"/>
      <c r="AM43" s="176"/>
      <c r="AN43" s="176"/>
      <c r="AO43" s="176"/>
      <c r="AP43" s="176"/>
      <c r="AQ43" s="176"/>
      <c r="AR43" s="176"/>
      <c r="AS43" s="176"/>
      <c r="AT43" s="176"/>
      <c r="AU43" s="176"/>
      <c r="AV43" s="176"/>
      <c r="AW43" s="176"/>
      <c r="AX43" s="176"/>
      <c r="AY43" s="176"/>
      <c r="AZ43" s="176"/>
      <c r="BA43" s="176"/>
      <c r="BB43" s="176"/>
      <c r="BC43" s="176"/>
      <c r="BD43" s="176"/>
      <c r="BE43" s="176"/>
      <c r="BF43" s="176"/>
      <c r="BG43" s="176"/>
      <c r="BH43" s="176"/>
    </row>
    <row r="44" spans="1:61" x14ac:dyDescent="0.25">
      <c r="A44" s="173">
        <f>+A43+1</f>
        <v>2046</v>
      </c>
      <c r="B44" s="175">
        <v>0</v>
      </c>
      <c r="V44" s="177"/>
      <c r="W44" s="177"/>
      <c r="X44" s="177"/>
      <c r="Y44" s="177"/>
      <c r="Z44" s="177"/>
      <c r="AA44" s="177"/>
      <c r="AF44" s="176">
        <f>ROUND(+$B44*[9]Table!$I$5,2)</f>
        <v>0</v>
      </c>
      <c r="AG44" s="176"/>
      <c r="AH44" s="176"/>
      <c r="AI44" s="176"/>
      <c r="AJ44" s="176"/>
      <c r="AK44" s="176"/>
      <c r="AL44" s="176"/>
      <c r="AM44" s="176"/>
      <c r="AN44" s="176"/>
      <c r="AO44" s="176"/>
      <c r="AP44" s="176"/>
      <c r="AQ44" s="176"/>
      <c r="AR44" s="176"/>
      <c r="AS44" s="176"/>
      <c r="AT44" s="176"/>
      <c r="AU44" s="176"/>
      <c r="AV44" s="176"/>
      <c r="AW44" s="176"/>
      <c r="AX44" s="176"/>
      <c r="AY44" s="176"/>
      <c r="AZ44" s="176"/>
      <c r="BA44" s="176"/>
      <c r="BB44" s="176"/>
      <c r="BC44" s="176"/>
      <c r="BD44" s="176"/>
      <c r="BE44" s="176"/>
      <c r="BF44" s="176"/>
      <c r="BG44" s="176"/>
      <c r="BH44" s="176"/>
      <c r="BI44" s="176"/>
    </row>
    <row r="46" spans="1:61" ht="13.8" thickBot="1" x14ac:dyDescent="0.3">
      <c r="A46" s="178" t="s">
        <v>212</v>
      </c>
      <c r="B46" s="179">
        <f t="shared" ref="B46:AF46" si="8">SUM(B15:B45)</f>
        <v>6793820</v>
      </c>
      <c r="C46" s="179">
        <f t="shared" si="8"/>
        <v>339691</v>
      </c>
      <c r="D46" s="179">
        <f t="shared" si="8"/>
        <v>645412.9</v>
      </c>
      <c r="E46" s="179">
        <f t="shared" si="8"/>
        <v>580871.61</v>
      </c>
      <c r="F46" s="179">
        <f t="shared" si="8"/>
        <v>523124.14</v>
      </c>
      <c r="G46" s="179">
        <f t="shared" si="8"/>
        <v>470811.73</v>
      </c>
      <c r="H46" s="179">
        <f t="shared" si="8"/>
        <v>423254.99</v>
      </c>
      <c r="I46" s="179">
        <f t="shared" si="8"/>
        <v>400835.38</v>
      </c>
      <c r="J46" s="179">
        <f t="shared" si="8"/>
        <v>400835.38</v>
      </c>
      <c r="K46" s="179">
        <f t="shared" si="8"/>
        <v>401514.76</v>
      </c>
      <c r="L46" s="179">
        <f t="shared" si="8"/>
        <v>400835.38</v>
      </c>
      <c r="M46" s="179">
        <f t="shared" si="8"/>
        <v>401514.76</v>
      </c>
      <c r="N46" s="179">
        <f t="shared" si="8"/>
        <v>400835.38</v>
      </c>
      <c r="O46" s="179">
        <f t="shared" si="8"/>
        <v>401514.76</v>
      </c>
      <c r="P46" s="179">
        <f t="shared" si="8"/>
        <v>400835.38</v>
      </c>
      <c r="Q46" s="179">
        <f t="shared" si="8"/>
        <v>401514.76</v>
      </c>
      <c r="R46" s="179">
        <f t="shared" si="8"/>
        <v>200417.69</v>
      </c>
      <c r="S46" s="179">
        <f t="shared" si="8"/>
        <v>0</v>
      </c>
      <c r="T46" s="179">
        <f t="shared" si="8"/>
        <v>0</v>
      </c>
      <c r="U46" s="179">
        <f t="shared" si="8"/>
        <v>0</v>
      </c>
      <c r="V46" s="179">
        <f t="shared" si="8"/>
        <v>0</v>
      </c>
      <c r="W46" s="179">
        <f t="shared" si="8"/>
        <v>0</v>
      </c>
      <c r="X46" s="179">
        <f t="shared" si="8"/>
        <v>0</v>
      </c>
      <c r="Y46" s="179">
        <f t="shared" si="8"/>
        <v>0</v>
      </c>
      <c r="Z46" s="179">
        <f t="shared" si="8"/>
        <v>0</v>
      </c>
      <c r="AA46" s="179">
        <f t="shared" si="8"/>
        <v>0</v>
      </c>
      <c r="AB46" s="179">
        <f t="shared" si="8"/>
        <v>0</v>
      </c>
      <c r="AC46" s="179">
        <f t="shared" si="8"/>
        <v>0</v>
      </c>
      <c r="AD46" s="179">
        <f t="shared" si="8"/>
        <v>0</v>
      </c>
      <c r="AE46" s="179">
        <f t="shared" si="8"/>
        <v>0</v>
      </c>
      <c r="AF46" s="179">
        <f t="shared" si="8"/>
        <v>0</v>
      </c>
    </row>
    <row r="47" spans="1:61" ht="13.8" thickTop="1" x14ac:dyDescent="0.25"/>
    <row r="50" spans="1:32" x14ac:dyDescent="0.25">
      <c r="A50" s="161" t="s">
        <v>460</v>
      </c>
      <c r="B50" s="161"/>
      <c r="C50" s="171" t="s">
        <v>74</v>
      </c>
    </row>
    <row r="51" spans="1:32" x14ac:dyDescent="0.25">
      <c r="A51" s="161" t="s">
        <v>461</v>
      </c>
      <c r="B51" s="161"/>
      <c r="C51" s="172">
        <f>+'[9]Rev Req'!B52</f>
        <v>7</v>
      </c>
    </row>
    <row r="53" spans="1:32" x14ac:dyDescent="0.25">
      <c r="B53" s="173" t="s">
        <v>462</v>
      </c>
      <c r="C53" s="65">
        <v>1</v>
      </c>
      <c r="D53" s="65">
        <f t="shared" ref="D53:AF53" si="9">C53+1</f>
        <v>2</v>
      </c>
      <c r="E53" s="65">
        <f t="shared" si="9"/>
        <v>3</v>
      </c>
      <c r="F53" s="65">
        <f t="shared" si="9"/>
        <v>4</v>
      </c>
      <c r="G53" s="65">
        <f t="shared" si="9"/>
        <v>5</v>
      </c>
      <c r="H53" s="65">
        <f t="shared" si="9"/>
        <v>6</v>
      </c>
      <c r="I53" s="65">
        <f t="shared" si="9"/>
        <v>7</v>
      </c>
      <c r="J53" s="65">
        <f t="shared" si="9"/>
        <v>8</v>
      </c>
      <c r="K53" s="65">
        <f t="shared" si="9"/>
        <v>9</v>
      </c>
      <c r="L53" s="65">
        <f t="shared" si="9"/>
        <v>10</v>
      </c>
      <c r="M53" s="65">
        <f t="shared" si="9"/>
        <v>11</v>
      </c>
      <c r="N53" s="65">
        <f t="shared" si="9"/>
        <v>12</v>
      </c>
      <c r="O53" s="65">
        <f t="shared" si="9"/>
        <v>13</v>
      </c>
      <c r="P53" s="65">
        <f t="shared" si="9"/>
        <v>14</v>
      </c>
      <c r="Q53" s="65">
        <f t="shared" si="9"/>
        <v>15</v>
      </c>
      <c r="R53" s="65">
        <f t="shared" si="9"/>
        <v>16</v>
      </c>
      <c r="S53" s="65">
        <f t="shared" si="9"/>
        <v>17</v>
      </c>
      <c r="T53" s="65">
        <f t="shared" si="9"/>
        <v>18</v>
      </c>
      <c r="U53" s="65">
        <f t="shared" si="9"/>
        <v>19</v>
      </c>
      <c r="V53" s="65">
        <f t="shared" si="9"/>
        <v>20</v>
      </c>
      <c r="W53" s="65">
        <f t="shared" si="9"/>
        <v>21</v>
      </c>
      <c r="X53" s="65">
        <f t="shared" si="9"/>
        <v>22</v>
      </c>
      <c r="Y53" s="65">
        <f t="shared" si="9"/>
        <v>23</v>
      </c>
      <c r="Z53" s="65">
        <f t="shared" si="9"/>
        <v>24</v>
      </c>
      <c r="AA53" s="65">
        <f t="shared" si="9"/>
        <v>25</v>
      </c>
      <c r="AB53" s="65">
        <f t="shared" si="9"/>
        <v>26</v>
      </c>
      <c r="AC53" s="65">
        <f t="shared" si="9"/>
        <v>27</v>
      </c>
      <c r="AD53" s="65">
        <f t="shared" si="9"/>
        <v>28</v>
      </c>
      <c r="AE53" s="65">
        <f t="shared" si="9"/>
        <v>29</v>
      </c>
      <c r="AF53" s="65">
        <f t="shared" si="9"/>
        <v>30</v>
      </c>
    </row>
    <row r="54" spans="1:32" x14ac:dyDescent="0.25">
      <c r="A54" s="174" t="s">
        <v>463</v>
      </c>
      <c r="B54" s="174" t="s">
        <v>464</v>
      </c>
      <c r="C54" s="67">
        <f>+C14</f>
        <v>2017</v>
      </c>
      <c r="D54" s="67">
        <f t="shared" ref="D54:AF54" si="10">+D14</f>
        <v>2018</v>
      </c>
      <c r="E54" s="67">
        <f t="shared" si="10"/>
        <v>2019</v>
      </c>
      <c r="F54" s="67">
        <f t="shared" si="10"/>
        <v>2020</v>
      </c>
      <c r="G54" s="67">
        <f t="shared" si="10"/>
        <v>2021</v>
      </c>
      <c r="H54" s="67">
        <f t="shared" si="10"/>
        <v>2022</v>
      </c>
      <c r="I54" s="67">
        <f t="shared" si="10"/>
        <v>2023</v>
      </c>
      <c r="J54" s="67">
        <f t="shared" si="10"/>
        <v>2024</v>
      </c>
      <c r="K54" s="67">
        <f t="shared" si="10"/>
        <v>2025</v>
      </c>
      <c r="L54" s="67">
        <f t="shared" si="10"/>
        <v>2026</v>
      </c>
      <c r="M54" s="67">
        <f t="shared" si="10"/>
        <v>2027</v>
      </c>
      <c r="N54" s="67">
        <f t="shared" si="10"/>
        <v>2028</v>
      </c>
      <c r="O54" s="67">
        <f t="shared" si="10"/>
        <v>2029</v>
      </c>
      <c r="P54" s="67">
        <f t="shared" si="10"/>
        <v>2030</v>
      </c>
      <c r="Q54" s="67">
        <f t="shared" si="10"/>
        <v>2031</v>
      </c>
      <c r="R54" s="67">
        <f t="shared" si="10"/>
        <v>2032</v>
      </c>
      <c r="S54" s="67">
        <f t="shared" si="10"/>
        <v>2033</v>
      </c>
      <c r="T54" s="67">
        <f t="shared" si="10"/>
        <v>2034</v>
      </c>
      <c r="U54" s="67">
        <f t="shared" si="10"/>
        <v>2035</v>
      </c>
      <c r="V54" s="67">
        <f t="shared" si="10"/>
        <v>2036</v>
      </c>
      <c r="W54" s="67">
        <f t="shared" si="10"/>
        <v>2037</v>
      </c>
      <c r="X54" s="67">
        <f t="shared" si="10"/>
        <v>2038</v>
      </c>
      <c r="Y54" s="67">
        <f t="shared" si="10"/>
        <v>2039</v>
      </c>
      <c r="Z54" s="67">
        <f t="shared" si="10"/>
        <v>2040</v>
      </c>
      <c r="AA54" s="67">
        <f t="shared" si="10"/>
        <v>2041</v>
      </c>
      <c r="AB54" s="67">
        <f t="shared" si="10"/>
        <v>2042</v>
      </c>
      <c r="AC54" s="67">
        <f t="shared" si="10"/>
        <v>2043</v>
      </c>
      <c r="AD54" s="67">
        <f t="shared" si="10"/>
        <v>2044</v>
      </c>
      <c r="AE54" s="67">
        <f t="shared" si="10"/>
        <v>2045</v>
      </c>
      <c r="AF54" s="67">
        <f t="shared" si="10"/>
        <v>2046</v>
      </c>
    </row>
    <row r="55" spans="1:32" x14ac:dyDescent="0.25">
      <c r="A55" s="173">
        <f>+A15</f>
        <v>2017</v>
      </c>
      <c r="B55" s="175">
        <f>+D7</f>
        <v>32068</v>
      </c>
      <c r="C55" s="176">
        <f>ROUND(+$B55*[9]Table!$C$5,2)</f>
        <v>4582.5200000000004</v>
      </c>
      <c r="D55" s="176">
        <f>ROUND(+$B55*[9]Table!$C$6,2)</f>
        <v>7853.45</v>
      </c>
      <c r="E55" s="176">
        <f>ROUND(+$B55*[9]Table!$C$7,2)</f>
        <v>5608.69</v>
      </c>
      <c r="F55" s="176">
        <f>ROUND(+$B55*[9]Table!$C$8,2)</f>
        <v>4005.29</v>
      </c>
      <c r="G55" s="176">
        <f>ROUND(+$B55*[9]Table!$C$9,2)</f>
        <v>2863.67</v>
      </c>
      <c r="H55" s="176">
        <f>ROUND(+$B55*[9]Table!$C$10,2)</f>
        <v>2860.47</v>
      </c>
      <c r="I55" s="176">
        <f>ROUND(+$B55*[9]Table!$C$11,2)</f>
        <v>2863.67</v>
      </c>
      <c r="J55" s="176">
        <f>ROUND(+$B55*[9]Table!$C$12,2)</f>
        <v>1430.23</v>
      </c>
      <c r="K55" s="176">
        <f>ROUND(+$B55*[9]Table!$C$13,2)</f>
        <v>0</v>
      </c>
      <c r="L55" s="176">
        <f>ROUND(+$B55*[9]Table!$C$14,2)</f>
        <v>0</v>
      </c>
      <c r="M55" s="176">
        <f>ROUND(+$B55*[9]Table!$C$15,2)</f>
        <v>0</v>
      </c>
      <c r="N55" s="176">
        <f>ROUND(+$B55*[9]Table!$C$16,2)</f>
        <v>0</v>
      </c>
      <c r="O55" s="176">
        <f>ROUND(+$B55*[9]Table!$C$17,2)</f>
        <v>0</v>
      </c>
      <c r="P55" s="176">
        <f>ROUND(+$B55*[9]Table!$C$18,2)</f>
        <v>0</v>
      </c>
      <c r="Q55" s="176">
        <f>ROUND(+$B55*[9]Table!$C$19,2)</f>
        <v>0</v>
      </c>
      <c r="R55" s="176">
        <f>ROUND(+$B55*[9]Table!$C$20,2)</f>
        <v>0</v>
      </c>
      <c r="S55" s="176">
        <f>ROUND(+$B55*[9]Table!$C$21,2)</f>
        <v>0</v>
      </c>
      <c r="T55" s="176">
        <f>ROUND(+$B55*[9]Table!$C$22,2)</f>
        <v>0</v>
      </c>
      <c r="U55" s="176">
        <f>ROUND(+$B55*[9]Table!$C$23,2)</f>
        <v>0</v>
      </c>
      <c r="V55" s="176">
        <f>ROUND(+$B55*[9]Table!$C$24,2)</f>
        <v>0</v>
      </c>
      <c r="W55" s="176">
        <f>ROUND(+$B55*[9]Table!$C$25,2)</f>
        <v>0</v>
      </c>
      <c r="X55" s="176">
        <f>ROUND(+$B55*[9]Table!$C$26,2)</f>
        <v>0</v>
      </c>
      <c r="Y55" s="176">
        <f>ROUND(+$B55*[9]Table!$C$27,2)</f>
        <v>0</v>
      </c>
      <c r="Z55" s="176">
        <f>ROUND(+$B55*[9]Table!$C$28,2)</f>
        <v>0</v>
      </c>
      <c r="AA55" s="176">
        <f>ROUND(+$B55*[9]Table!$C$29,2)</f>
        <v>0</v>
      </c>
      <c r="AB55" s="176">
        <f>ROUND(+$B55*[9]Table!$C$30,2)</f>
        <v>0</v>
      </c>
      <c r="AC55" s="176">
        <f>ROUND(+$B55*[9]Table!$C$31,2)</f>
        <v>0</v>
      </c>
      <c r="AD55" s="176">
        <f>ROUND(+$B55*[9]Table!$C$32,2)</f>
        <v>0</v>
      </c>
      <c r="AE55" s="176">
        <f>ROUND(+$B55*[9]Table!$C$33,2)</f>
        <v>0</v>
      </c>
      <c r="AF55" s="176">
        <f>ROUND(+$B55*[9]Table!$C$34,2)</f>
        <v>0</v>
      </c>
    </row>
    <row r="56" spans="1:32" x14ac:dyDescent="0.25">
      <c r="A56" s="173">
        <f>+A55+1</f>
        <v>2018</v>
      </c>
      <c r="B56" s="175">
        <v>0</v>
      </c>
      <c r="D56" s="176">
        <f>ROUND(+$B56*[9]Table!$C$5,2)</f>
        <v>0</v>
      </c>
      <c r="E56" s="176">
        <f>ROUND(+$B56*[9]Table!$C$6,2)</f>
        <v>0</v>
      </c>
      <c r="F56" s="176">
        <f>ROUND(+$B56*[9]Table!$C$7,2)</f>
        <v>0</v>
      </c>
      <c r="G56" s="176">
        <f>ROUND(+$B56*[9]Table!$C$8,2)</f>
        <v>0</v>
      </c>
      <c r="H56" s="176">
        <f>ROUND(+$B56*[9]Table!$C$9,2)</f>
        <v>0</v>
      </c>
      <c r="I56" s="176">
        <f>ROUND(+$B56*[9]Table!$C$10,2)</f>
        <v>0</v>
      </c>
      <c r="J56" s="176">
        <f>ROUND(+$B56*[9]Table!$C$11,2)</f>
        <v>0</v>
      </c>
      <c r="K56" s="176">
        <f>ROUND(+$B56*[9]Table!$C$12,2)</f>
        <v>0</v>
      </c>
      <c r="L56" s="176">
        <f>ROUND(+$B56*[9]Table!$C$13,2)</f>
        <v>0</v>
      </c>
      <c r="M56" s="176">
        <f>ROUND(+$B56*[9]Table!$C$14,2)</f>
        <v>0</v>
      </c>
      <c r="N56" s="176">
        <f>ROUND(+$B56*[9]Table!$C$15,2)</f>
        <v>0</v>
      </c>
      <c r="O56" s="176">
        <f>ROUND(+$B56*[9]Table!$C$16,2)</f>
        <v>0</v>
      </c>
      <c r="P56" s="176">
        <f>ROUND(+$B56*[9]Table!$C$17,2)</f>
        <v>0</v>
      </c>
      <c r="Q56" s="176">
        <f>ROUND(+$B56*[9]Table!$C$18,2)</f>
        <v>0</v>
      </c>
      <c r="R56" s="176">
        <f>ROUND(+$B56*[9]Table!$C$19,2)</f>
        <v>0</v>
      </c>
      <c r="S56" s="176">
        <f>ROUND(+$B56*[9]Table!$C$20,2)</f>
        <v>0</v>
      </c>
      <c r="T56" s="176">
        <f>ROUND(+$B56*[9]Table!$C$21,2)</f>
        <v>0</v>
      </c>
      <c r="U56" s="176">
        <f>ROUND(+$B56*[9]Table!$C$22,2)</f>
        <v>0</v>
      </c>
      <c r="V56" s="176">
        <f>ROUND(+$B56*[9]Table!$C$23,2)</f>
        <v>0</v>
      </c>
      <c r="W56" s="176">
        <f>ROUND(+$B56*[9]Table!$C$24,2)</f>
        <v>0</v>
      </c>
      <c r="X56" s="176">
        <f>ROUND(+$B56*[9]Table!$C$25,2)</f>
        <v>0</v>
      </c>
      <c r="Y56" s="176">
        <f>ROUND(+$B56*[9]Table!$C$26,2)</f>
        <v>0</v>
      </c>
      <c r="Z56" s="176">
        <f>ROUND(+$B56*[9]Table!$C$27,2)</f>
        <v>0</v>
      </c>
      <c r="AA56" s="176">
        <f>ROUND(+$B56*[9]Table!$C$28,2)</f>
        <v>0</v>
      </c>
      <c r="AB56" s="176">
        <f>ROUND(+$B56*[9]Table!$C$29,2)</f>
        <v>0</v>
      </c>
      <c r="AC56" s="176">
        <f>ROUND(+$B56*[9]Table!$C$30,2)</f>
        <v>0</v>
      </c>
      <c r="AD56" s="176">
        <f>ROUND(+$B56*[9]Table!$C$31,2)</f>
        <v>0</v>
      </c>
      <c r="AE56" s="176">
        <f>ROUND(+$B56*[9]Table!$C$32,2)</f>
        <v>0</v>
      </c>
      <c r="AF56" s="176">
        <f>ROUND(+$B56*[9]Table!$C$33,2)</f>
        <v>0</v>
      </c>
    </row>
    <row r="57" spans="1:32" x14ac:dyDescent="0.25">
      <c r="A57" s="173">
        <f t="shared" ref="A57:A79" si="11">+A56+1</f>
        <v>2019</v>
      </c>
      <c r="B57" s="175">
        <v>0</v>
      </c>
      <c r="E57" s="176">
        <f>ROUND(+$B57*[9]Table!$C$5,2)</f>
        <v>0</v>
      </c>
      <c r="F57" s="176">
        <f>ROUND(+$B57*[9]Table!$C$6,2)</f>
        <v>0</v>
      </c>
      <c r="G57" s="176">
        <f>ROUND(+$B57*[9]Table!$C$7,2)</f>
        <v>0</v>
      </c>
      <c r="H57" s="176">
        <f>ROUND(+$B57*[9]Table!$C$8,2)</f>
        <v>0</v>
      </c>
      <c r="I57" s="176">
        <f>ROUND(+$B57*[9]Table!$C$9,2)</f>
        <v>0</v>
      </c>
      <c r="J57" s="176">
        <f>ROUND(+$B57*[9]Table!$C$10,2)</f>
        <v>0</v>
      </c>
      <c r="K57" s="176">
        <f>ROUND(+$B57*[9]Table!$C$11,2)</f>
        <v>0</v>
      </c>
      <c r="L57" s="176">
        <f>ROUND(+$B57*[9]Table!$C$12,2)</f>
        <v>0</v>
      </c>
      <c r="M57" s="176">
        <f>ROUND(+$B57*[9]Table!$C$13,2)</f>
        <v>0</v>
      </c>
      <c r="N57" s="176">
        <f>ROUND(+$B57*[9]Table!$C$14,2)</f>
        <v>0</v>
      </c>
      <c r="O57" s="176">
        <f>ROUND(+$B57*[9]Table!$C$15,2)</f>
        <v>0</v>
      </c>
      <c r="P57" s="176">
        <f>ROUND(+$B57*[9]Table!$C$16,2)</f>
        <v>0</v>
      </c>
      <c r="Q57" s="176">
        <f>ROUND(+$B57*[9]Table!$C$17,2)</f>
        <v>0</v>
      </c>
      <c r="R57" s="176">
        <f>ROUND(+$B57*[9]Table!$C$18,2)</f>
        <v>0</v>
      </c>
      <c r="S57" s="176">
        <f>ROUND(+$B57*[9]Table!$C$19,2)</f>
        <v>0</v>
      </c>
      <c r="T57" s="176">
        <f>ROUND(+$B57*[9]Table!$C$20,2)</f>
        <v>0</v>
      </c>
      <c r="U57" s="176">
        <f>ROUND(+$B57*[9]Table!$C$21,2)</f>
        <v>0</v>
      </c>
      <c r="V57" s="176">
        <f>ROUND(+$B57*[9]Table!$C$22,2)</f>
        <v>0</v>
      </c>
      <c r="W57" s="176">
        <f>ROUND(+$B57*[9]Table!$C$23,2)</f>
        <v>0</v>
      </c>
      <c r="X57" s="176">
        <f>ROUND(+$B57*[9]Table!$C$24,2)</f>
        <v>0</v>
      </c>
      <c r="Y57" s="176">
        <f>ROUND(+$B57*[9]Table!$C$25,2)</f>
        <v>0</v>
      </c>
      <c r="Z57" s="176">
        <f>ROUND(+$B57*[9]Table!$C$26,2)</f>
        <v>0</v>
      </c>
      <c r="AA57" s="176">
        <f>ROUND(+$B57*[9]Table!$C$27,2)</f>
        <v>0</v>
      </c>
      <c r="AB57" s="176">
        <f>ROUND(+$B57*[9]Table!$C$28,2)</f>
        <v>0</v>
      </c>
      <c r="AC57" s="176">
        <f>ROUND(+$B57*[9]Table!$C$29,2)</f>
        <v>0</v>
      </c>
      <c r="AD57" s="176">
        <f>ROUND(+$B57*[9]Table!$C$30,2)</f>
        <v>0</v>
      </c>
      <c r="AE57" s="176">
        <f>ROUND(+$B57*[9]Table!$C$31,2)</f>
        <v>0</v>
      </c>
      <c r="AF57" s="176">
        <f>ROUND(+$B57*[9]Table!$C$32,2)</f>
        <v>0</v>
      </c>
    </row>
    <row r="58" spans="1:32" x14ac:dyDescent="0.25">
      <c r="A58" s="173">
        <f t="shared" si="11"/>
        <v>2020</v>
      </c>
      <c r="B58" s="175">
        <f t="shared" ref="B58:B84" si="12">+B16</f>
        <v>0</v>
      </c>
      <c r="F58" s="176">
        <f>ROUND(+$B58*[9]Table!$C$5,2)</f>
        <v>0</v>
      </c>
      <c r="G58" s="176">
        <f>ROUND(+$B58*[9]Table!$C$6,2)</f>
        <v>0</v>
      </c>
      <c r="H58" s="176">
        <f>ROUND(+$B58*[9]Table!$C$7,2)</f>
        <v>0</v>
      </c>
      <c r="I58" s="176">
        <f>ROUND(+$B58*[9]Table!$C$8,2)</f>
        <v>0</v>
      </c>
      <c r="J58" s="176">
        <f>ROUND(+$B58*[9]Table!$C$9,2)</f>
        <v>0</v>
      </c>
      <c r="K58" s="176">
        <f>ROUND(+$B58*[9]Table!$C$10,2)</f>
        <v>0</v>
      </c>
      <c r="L58" s="176">
        <f>ROUND(+$B58*[9]Table!$C$11,2)</f>
        <v>0</v>
      </c>
      <c r="M58" s="176">
        <f>ROUND(+$B58*[9]Table!$C$12,2)</f>
        <v>0</v>
      </c>
      <c r="N58" s="176">
        <f>ROUND(+$B58*[9]Table!$C$13,2)</f>
        <v>0</v>
      </c>
      <c r="O58" s="176">
        <f>ROUND(+$B58*[9]Table!$C$14,2)</f>
        <v>0</v>
      </c>
      <c r="P58" s="176">
        <f>ROUND(+$B58*[9]Table!$C$15,2)</f>
        <v>0</v>
      </c>
      <c r="Q58" s="176">
        <f>ROUND(+$B58*[9]Table!$C$16,2)</f>
        <v>0</v>
      </c>
      <c r="R58" s="176">
        <f>ROUND(+$B58*[9]Table!$C$17,2)</f>
        <v>0</v>
      </c>
      <c r="S58" s="176">
        <f>ROUND(+$B58*[9]Table!$C$18,2)</f>
        <v>0</v>
      </c>
      <c r="T58" s="176">
        <f>ROUND(+$B58*[9]Table!$C$19,2)</f>
        <v>0</v>
      </c>
      <c r="U58" s="176">
        <f>ROUND(+$B58*[9]Table!$C$20,2)</f>
        <v>0</v>
      </c>
      <c r="V58" s="176">
        <f>ROUND(+$B58*[9]Table!$C$21,2)</f>
        <v>0</v>
      </c>
      <c r="W58" s="176">
        <f>ROUND(+$B58*[9]Table!$C$22,2)</f>
        <v>0</v>
      </c>
      <c r="X58" s="176">
        <f>ROUND(+$B58*[9]Table!$C$23,2)</f>
        <v>0</v>
      </c>
      <c r="Y58" s="176">
        <f>ROUND(+$B58*[9]Table!$C$24,2)</f>
        <v>0</v>
      </c>
      <c r="Z58" s="176">
        <f>ROUND(+$B58*[9]Table!$C$25,2)</f>
        <v>0</v>
      </c>
      <c r="AA58" s="176">
        <f>ROUND(+$B58*[9]Table!$C$26,2)</f>
        <v>0</v>
      </c>
      <c r="AB58" s="176">
        <f>ROUND(+$B58*[9]Table!$C$27,2)</f>
        <v>0</v>
      </c>
      <c r="AC58" s="176">
        <f>ROUND(+$B58*[9]Table!$C$28,2)</f>
        <v>0</v>
      </c>
      <c r="AD58" s="176">
        <f>ROUND(+$B58*[9]Table!$C$29,2)</f>
        <v>0</v>
      </c>
      <c r="AE58" s="176">
        <f>ROUND(+$B58*[9]Table!$C$30,2)</f>
        <v>0</v>
      </c>
      <c r="AF58" s="176">
        <f>ROUND(+$B58*[9]Table!$C$31,2)</f>
        <v>0</v>
      </c>
    </row>
    <row r="59" spans="1:32" x14ac:dyDescent="0.25">
      <c r="A59" s="173">
        <f t="shared" si="11"/>
        <v>2021</v>
      </c>
      <c r="B59" s="175">
        <f t="shared" si="12"/>
        <v>0</v>
      </c>
      <c r="G59" s="176">
        <f>ROUND(+$B59*[9]Table!$C$5,2)</f>
        <v>0</v>
      </c>
      <c r="H59" s="176">
        <f>ROUND(+$B59*[9]Table!$C$6,2)</f>
        <v>0</v>
      </c>
      <c r="I59" s="176">
        <f>ROUND(+$B59*[9]Table!$C$7,2)</f>
        <v>0</v>
      </c>
      <c r="J59" s="176">
        <f>ROUND(+$B59*[9]Table!$C$8,2)</f>
        <v>0</v>
      </c>
      <c r="K59" s="176">
        <f>ROUND(+$B59*[9]Table!$C$9,2)</f>
        <v>0</v>
      </c>
      <c r="L59" s="176">
        <f>ROUND(+$B59*[9]Table!$C$10,2)</f>
        <v>0</v>
      </c>
      <c r="M59" s="176">
        <f>ROUND(+$B59*[9]Table!$C$11,2)</f>
        <v>0</v>
      </c>
      <c r="N59" s="176">
        <f>ROUND(+$B59*[9]Table!$C$12,2)</f>
        <v>0</v>
      </c>
      <c r="O59" s="176">
        <f>ROUND(+$B59*[9]Table!$C$13,2)</f>
        <v>0</v>
      </c>
      <c r="P59" s="176">
        <f>ROUND(+$B59*[9]Table!$C$14,2)</f>
        <v>0</v>
      </c>
      <c r="Q59" s="176">
        <f>ROUND(+$B59*[9]Table!$C$15,2)</f>
        <v>0</v>
      </c>
      <c r="R59" s="176">
        <f>ROUND(+$B59*[9]Table!$C$16,2)</f>
        <v>0</v>
      </c>
      <c r="S59" s="176">
        <f>ROUND(+$B59*[9]Table!$C$17,2)</f>
        <v>0</v>
      </c>
      <c r="T59" s="176">
        <f>ROUND(+$B59*[9]Table!$C$18,2)</f>
        <v>0</v>
      </c>
      <c r="U59" s="176">
        <f>ROUND(+$B59*[9]Table!$C$19,2)</f>
        <v>0</v>
      </c>
      <c r="V59" s="176">
        <f>ROUND(+$B59*[9]Table!$C$20,2)</f>
        <v>0</v>
      </c>
      <c r="W59" s="176">
        <f>ROUND(+$B59*[9]Table!$C$21,2)</f>
        <v>0</v>
      </c>
      <c r="X59" s="176">
        <f>ROUND(+$B59*[9]Table!$C$22,2)</f>
        <v>0</v>
      </c>
      <c r="Y59" s="176">
        <f>ROUND(+$B59*[9]Table!$C$23,2)</f>
        <v>0</v>
      </c>
      <c r="Z59" s="176">
        <f>ROUND(+$B59*[9]Table!$C$24,2)</f>
        <v>0</v>
      </c>
      <c r="AA59" s="176">
        <f>ROUND(+$B59*[9]Table!$C$25,2)</f>
        <v>0</v>
      </c>
      <c r="AB59" s="176">
        <f>ROUND(+$B59*[9]Table!$C$26,2)</f>
        <v>0</v>
      </c>
      <c r="AC59" s="176">
        <f>ROUND(+$B59*[9]Table!$C$27,2)</f>
        <v>0</v>
      </c>
      <c r="AD59" s="176">
        <f>ROUND(+$B59*[9]Table!$C$28,2)</f>
        <v>0</v>
      </c>
      <c r="AE59" s="176">
        <f>ROUND(+$B59*[9]Table!$C$29,2)</f>
        <v>0</v>
      </c>
      <c r="AF59" s="176">
        <f>ROUND(+$B59*[9]Table!$C$30,2)</f>
        <v>0</v>
      </c>
    </row>
    <row r="60" spans="1:32" x14ac:dyDescent="0.25">
      <c r="A60" s="173">
        <f t="shared" si="11"/>
        <v>2022</v>
      </c>
      <c r="B60" s="175">
        <f t="shared" si="12"/>
        <v>0</v>
      </c>
      <c r="H60" s="176">
        <f>ROUND(+$B60*[9]Table!$C$5,2)</f>
        <v>0</v>
      </c>
      <c r="I60" s="176">
        <f>ROUND(+$B60*[9]Table!$C$6,2)</f>
        <v>0</v>
      </c>
      <c r="J60" s="176">
        <f>ROUND(+$B60*[9]Table!$C$7,2)</f>
        <v>0</v>
      </c>
      <c r="K60" s="176">
        <f>ROUND(+$B60*[9]Table!$C$8,2)</f>
        <v>0</v>
      </c>
      <c r="L60" s="176">
        <f>ROUND(+$B60*[9]Table!$C$9,2)</f>
        <v>0</v>
      </c>
      <c r="M60" s="176">
        <f>ROUND(+$B60*[9]Table!$C$10,2)</f>
        <v>0</v>
      </c>
      <c r="N60" s="176">
        <f>ROUND(+$B60*[9]Table!$C$11,2)</f>
        <v>0</v>
      </c>
      <c r="O60" s="176">
        <f>ROUND(+$B60*[9]Table!$C$12,2)</f>
        <v>0</v>
      </c>
      <c r="P60" s="176">
        <f>ROUND(+$B60*[9]Table!$C$13,2)</f>
        <v>0</v>
      </c>
      <c r="Q60" s="176">
        <f>ROUND(+$B60*[9]Table!$C$14,2)</f>
        <v>0</v>
      </c>
      <c r="R60" s="176">
        <f>ROUND(+$B60*[9]Table!$C$15,2)</f>
        <v>0</v>
      </c>
      <c r="S60" s="176">
        <f>ROUND(+$B60*[9]Table!$C$16,2)</f>
        <v>0</v>
      </c>
      <c r="T60" s="176">
        <f>ROUND(+$B60*[9]Table!$C$17,2)</f>
        <v>0</v>
      </c>
      <c r="U60" s="176">
        <f>ROUND(+$B60*[9]Table!$C$18,2)</f>
        <v>0</v>
      </c>
      <c r="V60" s="176">
        <f>ROUND(+$B60*[9]Table!$C$19,2)</f>
        <v>0</v>
      </c>
      <c r="W60" s="176">
        <f>ROUND(+$B60*[9]Table!$C$20,2)</f>
        <v>0</v>
      </c>
      <c r="X60" s="176">
        <f>ROUND(+$B60*[9]Table!$C$21,2)</f>
        <v>0</v>
      </c>
      <c r="Y60" s="176">
        <f>ROUND(+$B60*[9]Table!$C$22,2)</f>
        <v>0</v>
      </c>
      <c r="Z60" s="176">
        <f>ROUND(+$B60*[9]Table!$C$23,2)</f>
        <v>0</v>
      </c>
      <c r="AA60" s="176">
        <f>ROUND(+$B60*[9]Table!$C$24,2)</f>
        <v>0</v>
      </c>
      <c r="AB60" s="176">
        <f>ROUND(+$B60*[9]Table!$C$25,2)</f>
        <v>0</v>
      </c>
      <c r="AC60" s="176">
        <f>ROUND(+$B60*[9]Table!$C$26,2)</f>
        <v>0</v>
      </c>
      <c r="AD60" s="176">
        <f>ROUND(+$B60*[9]Table!$C$27,2)</f>
        <v>0</v>
      </c>
      <c r="AE60" s="176">
        <f>ROUND(+$B60*[9]Table!$C$28,2)</f>
        <v>0</v>
      </c>
      <c r="AF60" s="176">
        <f>ROUND(+$B60*[9]Table!$C$29,2)</f>
        <v>0</v>
      </c>
    </row>
    <row r="61" spans="1:32" x14ac:dyDescent="0.25">
      <c r="A61" s="173">
        <f t="shared" si="11"/>
        <v>2023</v>
      </c>
      <c r="B61" s="175">
        <f t="shared" si="12"/>
        <v>0</v>
      </c>
      <c r="I61" s="176">
        <f>ROUND(+$B61*[9]Table!$C$5,2)</f>
        <v>0</v>
      </c>
      <c r="J61" s="176">
        <f>ROUND(+$B61*[9]Table!$C$6,2)</f>
        <v>0</v>
      </c>
      <c r="K61" s="176">
        <f>ROUND(+$B61*[9]Table!$C$7,2)</f>
        <v>0</v>
      </c>
      <c r="L61" s="176">
        <f>ROUND(+$B61*[9]Table!$C$8,2)</f>
        <v>0</v>
      </c>
      <c r="M61" s="176">
        <f>ROUND(+$B61*[9]Table!$C$9,2)</f>
        <v>0</v>
      </c>
      <c r="N61" s="176">
        <f>ROUND(+$B61*[9]Table!$C$10,2)</f>
        <v>0</v>
      </c>
      <c r="O61" s="176">
        <f>ROUND(+$B61*[9]Table!$C$11,2)</f>
        <v>0</v>
      </c>
      <c r="P61" s="176">
        <f>ROUND(+$B61*[9]Table!$C$12,2)</f>
        <v>0</v>
      </c>
      <c r="Q61" s="176">
        <f>ROUND(+$B61*[9]Table!$C$13,2)</f>
        <v>0</v>
      </c>
      <c r="R61" s="176">
        <f>ROUND(+$B61*[9]Table!$C$14,2)</f>
        <v>0</v>
      </c>
      <c r="S61" s="176">
        <f>ROUND(+$B61*[9]Table!$C$15,2)</f>
        <v>0</v>
      </c>
      <c r="T61" s="176">
        <f>ROUND(+$B61*[9]Table!$C$16,2)</f>
        <v>0</v>
      </c>
      <c r="U61" s="176">
        <f>ROUND(+$B61*[9]Table!$C$17,2)</f>
        <v>0</v>
      </c>
      <c r="V61" s="176">
        <f>ROUND(+$B61*[9]Table!$C$18,2)</f>
        <v>0</v>
      </c>
      <c r="W61" s="176">
        <f>ROUND(+$B61*[9]Table!$C$19,2)</f>
        <v>0</v>
      </c>
      <c r="X61" s="176">
        <f>ROUND(+$B61*[9]Table!$C$20,2)</f>
        <v>0</v>
      </c>
      <c r="Y61" s="176">
        <f>ROUND(+$B61*[9]Table!$C$21,2)</f>
        <v>0</v>
      </c>
      <c r="Z61" s="176">
        <f>ROUND(+$B61*[9]Table!$C$22,2)</f>
        <v>0</v>
      </c>
      <c r="AA61" s="176">
        <f>ROUND(+$B61*[9]Table!$C$23,2)</f>
        <v>0</v>
      </c>
      <c r="AB61" s="176">
        <f>ROUND(+$B61*[9]Table!$C$24,2)</f>
        <v>0</v>
      </c>
      <c r="AC61" s="176">
        <f>ROUND(+$B61*[9]Table!$C$25,2)</f>
        <v>0</v>
      </c>
      <c r="AD61" s="176">
        <f>ROUND(+$B61*[9]Table!$C$26,2)</f>
        <v>0</v>
      </c>
      <c r="AE61" s="176">
        <f>ROUND(+$B61*[9]Table!$C$27,2)</f>
        <v>0</v>
      </c>
      <c r="AF61" s="176">
        <f>ROUND(+$B61*[9]Table!$C$28,2)</f>
        <v>0</v>
      </c>
    </row>
    <row r="62" spans="1:32" x14ac:dyDescent="0.25">
      <c r="A62" s="173">
        <f t="shared" si="11"/>
        <v>2024</v>
      </c>
      <c r="B62" s="175">
        <f t="shared" si="12"/>
        <v>0</v>
      </c>
      <c r="J62" s="176">
        <f>ROUND(+$B62*[9]Table!$C$5,2)</f>
        <v>0</v>
      </c>
      <c r="K62" s="176">
        <f>ROUND(+$B62*[9]Table!$C$6,2)</f>
        <v>0</v>
      </c>
      <c r="L62" s="176">
        <f>ROUND(+$B62*[9]Table!$C$7,2)</f>
        <v>0</v>
      </c>
      <c r="M62" s="176">
        <f>ROUND(+$B62*[9]Table!$C$8,2)</f>
        <v>0</v>
      </c>
      <c r="N62" s="176">
        <f>ROUND(+$B62*[9]Table!$C$9,2)</f>
        <v>0</v>
      </c>
      <c r="O62" s="176">
        <f>ROUND(+$B62*[9]Table!$C$10,2)</f>
        <v>0</v>
      </c>
      <c r="P62" s="176">
        <f>ROUND(+$B62*[9]Table!$C$11,2)</f>
        <v>0</v>
      </c>
      <c r="Q62" s="176">
        <f>ROUND(+$B62*[9]Table!$C$12,2)</f>
        <v>0</v>
      </c>
      <c r="R62" s="176">
        <f>ROUND(+$B62*[9]Table!$C$13,2)</f>
        <v>0</v>
      </c>
      <c r="S62" s="176">
        <f>ROUND(+$B62*[9]Table!$C$14,2)</f>
        <v>0</v>
      </c>
      <c r="T62" s="176">
        <f>ROUND(+$B62*[9]Table!$C$15,2)</f>
        <v>0</v>
      </c>
      <c r="U62" s="176">
        <f>ROUND(+$B62*[9]Table!$C$16,2)</f>
        <v>0</v>
      </c>
      <c r="V62" s="176">
        <f>ROUND(+$B62*[9]Table!$C$17,2)</f>
        <v>0</v>
      </c>
      <c r="W62" s="176">
        <f>ROUND(+$B62*[9]Table!$C$18,2)</f>
        <v>0</v>
      </c>
      <c r="X62" s="176">
        <f>ROUND(+$B62*[9]Table!$C$19,2)</f>
        <v>0</v>
      </c>
      <c r="Y62" s="176">
        <f>ROUND(+$B62*[9]Table!$C$20,2)</f>
        <v>0</v>
      </c>
      <c r="Z62" s="176">
        <f>ROUND(+$B62*[9]Table!$C$21,2)</f>
        <v>0</v>
      </c>
      <c r="AA62" s="176">
        <f>ROUND(+$B62*[9]Table!$C$22,2)</f>
        <v>0</v>
      </c>
      <c r="AB62" s="176">
        <f>ROUND(+$B62*[9]Table!$C$23,2)</f>
        <v>0</v>
      </c>
      <c r="AC62" s="176">
        <f>ROUND(+$B62*[9]Table!$C$24,2)</f>
        <v>0</v>
      </c>
      <c r="AD62" s="176">
        <f>ROUND(+$B62*[9]Table!$C$25,2)</f>
        <v>0</v>
      </c>
      <c r="AE62" s="176">
        <f>ROUND(+$B62*[9]Table!$C$26,2)</f>
        <v>0</v>
      </c>
      <c r="AF62" s="176">
        <f>ROUND(+$B62*[9]Table!$C$27,2)</f>
        <v>0</v>
      </c>
    </row>
    <row r="63" spans="1:32" x14ac:dyDescent="0.25">
      <c r="A63" s="173">
        <f t="shared" si="11"/>
        <v>2025</v>
      </c>
      <c r="B63" s="175">
        <f t="shared" si="12"/>
        <v>0</v>
      </c>
      <c r="K63" s="176">
        <f>ROUND(+$B63*[9]Table!$C$5,2)</f>
        <v>0</v>
      </c>
      <c r="L63" s="176">
        <f>ROUND(+$B63*[9]Table!$C$6,2)</f>
        <v>0</v>
      </c>
      <c r="M63" s="176">
        <f>ROUND(+$B63*[9]Table!$C$7,2)</f>
        <v>0</v>
      </c>
      <c r="N63" s="176">
        <f>ROUND(+$B63*[9]Table!$C$8,2)</f>
        <v>0</v>
      </c>
      <c r="O63" s="176">
        <f>ROUND(+$B63*[9]Table!$C$9,2)</f>
        <v>0</v>
      </c>
      <c r="P63" s="176">
        <f>ROUND(+$B63*[9]Table!$C$10,2)</f>
        <v>0</v>
      </c>
      <c r="Q63" s="176">
        <f>ROUND(+$B63*[9]Table!$C$11,2)</f>
        <v>0</v>
      </c>
      <c r="R63" s="176">
        <f>ROUND(+$B63*[9]Table!$C$12,2)</f>
        <v>0</v>
      </c>
      <c r="S63" s="176">
        <f>ROUND(+$B63*[9]Table!$C$13,2)</f>
        <v>0</v>
      </c>
      <c r="T63" s="176">
        <f>ROUND(+$B63*[9]Table!$C$14,2)</f>
        <v>0</v>
      </c>
      <c r="U63" s="176">
        <f>ROUND(+$B63*[9]Table!$C$15,2)</f>
        <v>0</v>
      </c>
      <c r="V63" s="176">
        <f>ROUND(+$B63*[9]Table!$C$16,2)</f>
        <v>0</v>
      </c>
      <c r="W63" s="176">
        <f>ROUND(+$B63*[9]Table!$C$17,2)</f>
        <v>0</v>
      </c>
      <c r="X63" s="176">
        <f>ROUND(+$B63*[9]Table!$C$18,2)</f>
        <v>0</v>
      </c>
      <c r="Y63" s="176">
        <f>ROUND(+$B63*[9]Table!$C$19,2)</f>
        <v>0</v>
      </c>
      <c r="Z63" s="176">
        <f>ROUND(+$B63*[9]Table!$C$20,2)</f>
        <v>0</v>
      </c>
      <c r="AA63" s="176">
        <f>ROUND(+$B63*[9]Table!$C$21,2)</f>
        <v>0</v>
      </c>
      <c r="AB63" s="176">
        <f>ROUND(+$B63*[9]Table!$C$22,2)</f>
        <v>0</v>
      </c>
      <c r="AC63" s="176">
        <f>ROUND(+$B63*[9]Table!$C$23,2)</f>
        <v>0</v>
      </c>
      <c r="AD63" s="176">
        <f>ROUND(+$B63*[9]Table!$C$24,2)</f>
        <v>0</v>
      </c>
      <c r="AE63" s="176">
        <f>ROUND(+$B63*[9]Table!$C$25,2)</f>
        <v>0</v>
      </c>
      <c r="AF63" s="176">
        <f>ROUND(+$B63*[9]Table!$C$26,2)</f>
        <v>0</v>
      </c>
    </row>
    <row r="64" spans="1:32" x14ac:dyDescent="0.25">
      <c r="A64" s="173">
        <f t="shared" si="11"/>
        <v>2026</v>
      </c>
      <c r="B64" s="175">
        <f t="shared" si="12"/>
        <v>0</v>
      </c>
      <c r="L64" s="176">
        <f>ROUND(+$B64*[9]Table!$C$5,2)</f>
        <v>0</v>
      </c>
      <c r="M64" s="176">
        <f>ROUND(+$B64*[9]Table!$C$6,2)</f>
        <v>0</v>
      </c>
      <c r="N64" s="176">
        <f>ROUND(+$B64*[9]Table!$C$7,2)</f>
        <v>0</v>
      </c>
      <c r="O64" s="176">
        <f>ROUND(+$B64*[9]Table!$C$8,2)</f>
        <v>0</v>
      </c>
      <c r="P64" s="176">
        <f>ROUND(+$B64*[9]Table!$C$9,2)</f>
        <v>0</v>
      </c>
      <c r="Q64" s="176">
        <f>ROUND(+$B64*[9]Table!$C$10,2)</f>
        <v>0</v>
      </c>
      <c r="R64" s="176">
        <f>ROUND(+$B64*[9]Table!$C$11,2)</f>
        <v>0</v>
      </c>
      <c r="S64" s="176">
        <f>ROUND(+$B64*[9]Table!$C$12,2)</f>
        <v>0</v>
      </c>
      <c r="T64" s="176">
        <f>ROUND(+$B64*[9]Table!$C$13,2)</f>
        <v>0</v>
      </c>
      <c r="U64" s="176">
        <f>ROUND(+$B64*[9]Table!$C$14,2)</f>
        <v>0</v>
      </c>
      <c r="V64" s="176">
        <f>ROUND(+$B64*[9]Table!$C$15,2)</f>
        <v>0</v>
      </c>
      <c r="W64" s="176">
        <f>ROUND(+$B64*[9]Table!$C$16,2)</f>
        <v>0</v>
      </c>
      <c r="X64" s="176">
        <f>ROUND(+$B64*[9]Table!$C$17,2)</f>
        <v>0</v>
      </c>
      <c r="Y64" s="176">
        <f>ROUND(+$B64*[9]Table!$C$18,2)</f>
        <v>0</v>
      </c>
      <c r="Z64" s="176">
        <f>ROUND(+$B64*[9]Table!$C$19,2)</f>
        <v>0</v>
      </c>
      <c r="AA64" s="176">
        <f>ROUND(+$B64*[9]Table!$C$20,2)</f>
        <v>0</v>
      </c>
      <c r="AB64" s="176">
        <f>ROUND(+$B64*[9]Table!$C$21,2)</f>
        <v>0</v>
      </c>
      <c r="AC64" s="176">
        <f>ROUND(+$B64*[9]Table!$C$22,2)</f>
        <v>0</v>
      </c>
      <c r="AD64" s="176">
        <f>ROUND(+$B64*[9]Table!$C$23,2)</f>
        <v>0</v>
      </c>
      <c r="AE64" s="176">
        <f>ROUND(+$B64*[9]Table!$C$24,2)</f>
        <v>0</v>
      </c>
      <c r="AF64" s="176">
        <f>ROUND(+$B64*[9]Table!$C$25,2)</f>
        <v>0</v>
      </c>
    </row>
    <row r="65" spans="1:32" x14ac:dyDescent="0.25">
      <c r="A65" s="173">
        <f t="shared" si="11"/>
        <v>2027</v>
      </c>
      <c r="B65" s="175">
        <f t="shared" si="12"/>
        <v>0</v>
      </c>
      <c r="M65" s="176">
        <f>ROUND(+$B65*[9]Table!$C$5,2)</f>
        <v>0</v>
      </c>
      <c r="N65" s="176">
        <f>ROUND(+$B65*[9]Table!$C$6,2)</f>
        <v>0</v>
      </c>
      <c r="O65" s="176">
        <f>ROUND(+$B65*[9]Table!$C$7,2)</f>
        <v>0</v>
      </c>
      <c r="P65" s="176">
        <f>ROUND(+$B65*[9]Table!$C$8,2)</f>
        <v>0</v>
      </c>
      <c r="Q65" s="176">
        <f>ROUND(+$B65*[9]Table!$C$9,2)</f>
        <v>0</v>
      </c>
      <c r="R65" s="176">
        <f>ROUND(+$B65*[9]Table!$C$10,2)</f>
        <v>0</v>
      </c>
      <c r="S65" s="176">
        <f>ROUND(+$B65*[9]Table!$C$11,2)</f>
        <v>0</v>
      </c>
      <c r="T65" s="176">
        <f>ROUND(+$B65*[9]Table!$C$12,2)</f>
        <v>0</v>
      </c>
      <c r="U65" s="176">
        <f>ROUND(+$B65*[9]Table!$C$13,2)</f>
        <v>0</v>
      </c>
      <c r="V65" s="176">
        <f>ROUND(+$B65*[9]Table!$C$14,2)</f>
        <v>0</v>
      </c>
      <c r="W65" s="176">
        <f>ROUND(+$B65*[9]Table!$C$15,2)</f>
        <v>0</v>
      </c>
      <c r="X65" s="176">
        <f>ROUND(+$B65*[9]Table!$C$16,2)</f>
        <v>0</v>
      </c>
      <c r="Y65" s="176">
        <f>ROUND(+$B65*[9]Table!$C$17,2)</f>
        <v>0</v>
      </c>
      <c r="Z65" s="176">
        <f>ROUND(+$B65*[9]Table!$C$18,2)</f>
        <v>0</v>
      </c>
      <c r="AA65" s="176">
        <f>ROUND(+$B65*[9]Table!$C$19,2)</f>
        <v>0</v>
      </c>
      <c r="AB65" s="176">
        <f>ROUND(+$B65*[9]Table!$C$20,2)</f>
        <v>0</v>
      </c>
      <c r="AC65" s="176">
        <f>ROUND(+$B65*[9]Table!$C$21,2)</f>
        <v>0</v>
      </c>
      <c r="AD65" s="176">
        <f>ROUND(+$B65*[9]Table!$C$22,2)</f>
        <v>0</v>
      </c>
      <c r="AE65" s="176">
        <f>ROUND(+$B65*[9]Table!$C$23,2)</f>
        <v>0</v>
      </c>
      <c r="AF65" s="176">
        <f>ROUND(+$B65*[9]Table!$C$24,2)</f>
        <v>0</v>
      </c>
    </row>
    <row r="66" spans="1:32" x14ac:dyDescent="0.25">
      <c r="A66" s="173">
        <f t="shared" si="11"/>
        <v>2028</v>
      </c>
      <c r="B66" s="175">
        <f t="shared" si="12"/>
        <v>0</v>
      </c>
      <c r="N66" s="176">
        <f>ROUND(+$B66*[9]Table!$C$5,2)</f>
        <v>0</v>
      </c>
      <c r="O66" s="176">
        <f>ROUND(+$B66*[9]Table!$C$6,2)</f>
        <v>0</v>
      </c>
      <c r="P66" s="176">
        <f>ROUND(+$B66*[9]Table!$C$7,2)</f>
        <v>0</v>
      </c>
      <c r="Q66" s="176">
        <f>ROUND(+$B66*[9]Table!$C$8,2)</f>
        <v>0</v>
      </c>
      <c r="R66" s="176">
        <f>ROUND(+$B66*[9]Table!$C$9,2)</f>
        <v>0</v>
      </c>
      <c r="S66" s="176">
        <f>ROUND(+$B66*[9]Table!$C$10,2)</f>
        <v>0</v>
      </c>
      <c r="T66" s="176">
        <f>ROUND(+$B66*[9]Table!$C$11,2)</f>
        <v>0</v>
      </c>
      <c r="U66" s="176">
        <f>ROUND(+$B66*[9]Table!$C$12,2)</f>
        <v>0</v>
      </c>
      <c r="V66" s="176">
        <f>ROUND(+$B66*[9]Table!$C$13,2)</f>
        <v>0</v>
      </c>
      <c r="W66" s="176">
        <f>ROUND(+$B66*[9]Table!$C$14,2)</f>
        <v>0</v>
      </c>
      <c r="X66" s="176">
        <f>ROUND(+$B66*[9]Table!$C$15,2)</f>
        <v>0</v>
      </c>
      <c r="Y66" s="176">
        <f>ROUND(+$B66*[9]Table!$C$16,2)</f>
        <v>0</v>
      </c>
      <c r="Z66" s="176">
        <f>ROUND(+$B66*[9]Table!$C$17,2)</f>
        <v>0</v>
      </c>
      <c r="AA66" s="176">
        <f>ROUND(+$B66*[9]Table!$C$18,2)</f>
        <v>0</v>
      </c>
      <c r="AB66" s="176">
        <f>ROUND(+$B66*[9]Table!$C$19,2)</f>
        <v>0</v>
      </c>
      <c r="AC66" s="176">
        <f>ROUND(+$B66*[9]Table!$C$20,2)</f>
        <v>0</v>
      </c>
      <c r="AD66" s="176">
        <f>ROUND(+$B66*[9]Table!$C$21,2)</f>
        <v>0</v>
      </c>
      <c r="AE66" s="176">
        <f>ROUND(+$B66*[9]Table!$C$22,2)</f>
        <v>0</v>
      </c>
      <c r="AF66" s="176">
        <f>ROUND(+$B66*[9]Table!$C$23,2)</f>
        <v>0</v>
      </c>
    </row>
    <row r="67" spans="1:32" x14ac:dyDescent="0.25">
      <c r="A67" s="173">
        <f t="shared" si="11"/>
        <v>2029</v>
      </c>
      <c r="B67" s="175">
        <f t="shared" si="12"/>
        <v>0</v>
      </c>
      <c r="O67" s="176">
        <f>ROUND(+$B67*[9]Table!$C$5,2)</f>
        <v>0</v>
      </c>
      <c r="P67" s="176">
        <f>ROUND(+$B67*[9]Table!$C$6,2)</f>
        <v>0</v>
      </c>
      <c r="Q67" s="176">
        <f>ROUND(+$B67*[9]Table!$C$7,2)</f>
        <v>0</v>
      </c>
      <c r="R67" s="176">
        <f>ROUND(+$B67*[9]Table!$C$8,2)</f>
        <v>0</v>
      </c>
      <c r="S67" s="176">
        <f>ROUND(+$B67*[9]Table!$C$9,2)</f>
        <v>0</v>
      </c>
      <c r="T67" s="176">
        <f>ROUND(+$B67*[9]Table!$C$10,2)</f>
        <v>0</v>
      </c>
      <c r="U67" s="176">
        <f>ROUND(+$B67*[9]Table!$C$11,2)</f>
        <v>0</v>
      </c>
      <c r="V67" s="176">
        <f>ROUND(+$B67*[9]Table!$C$12,2)</f>
        <v>0</v>
      </c>
      <c r="W67" s="176">
        <f>ROUND(+$B67*[9]Table!$C$13,2)</f>
        <v>0</v>
      </c>
      <c r="X67" s="176">
        <f>ROUND(+$B67*[9]Table!$C$14,2)</f>
        <v>0</v>
      </c>
      <c r="Y67" s="176">
        <f>ROUND(+$B67*[9]Table!$C$15,2)</f>
        <v>0</v>
      </c>
      <c r="Z67" s="176">
        <f>ROUND(+$B67*[9]Table!$C$16,2)</f>
        <v>0</v>
      </c>
      <c r="AA67" s="176">
        <f>ROUND(+$B67*[9]Table!$C$17,2)</f>
        <v>0</v>
      </c>
      <c r="AB67" s="176">
        <f>ROUND(+$B67*[9]Table!$C$18,2)</f>
        <v>0</v>
      </c>
      <c r="AC67" s="176">
        <f>ROUND(+$B67*[9]Table!$C$19,2)</f>
        <v>0</v>
      </c>
      <c r="AD67" s="176">
        <f>ROUND(+$B67*[9]Table!$C$20,2)</f>
        <v>0</v>
      </c>
      <c r="AE67" s="176">
        <f>ROUND(+$B67*[9]Table!$C$21,2)</f>
        <v>0</v>
      </c>
      <c r="AF67" s="176">
        <f>ROUND(+$B67*[9]Table!$C$22,2)</f>
        <v>0</v>
      </c>
    </row>
    <row r="68" spans="1:32" x14ac:dyDescent="0.25">
      <c r="A68" s="173">
        <f t="shared" si="11"/>
        <v>2030</v>
      </c>
      <c r="B68" s="175">
        <f t="shared" si="12"/>
        <v>0</v>
      </c>
      <c r="P68" s="176">
        <f>ROUND(+$B68*[9]Table!$C$5,2)</f>
        <v>0</v>
      </c>
      <c r="Q68" s="176">
        <f>ROUND(+$B68*[9]Table!$C$6,2)</f>
        <v>0</v>
      </c>
      <c r="R68" s="176">
        <f>ROUND(+$B68*[9]Table!$C$7,2)</f>
        <v>0</v>
      </c>
      <c r="S68" s="176">
        <f>ROUND(+$B68*[9]Table!$C$8,2)</f>
        <v>0</v>
      </c>
      <c r="T68" s="176">
        <f>ROUND(+$B68*[9]Table!$C$9,2)</f>
        <v>0</v>
      </c>
      <c r="U68" s="176">
        <f>ROUND(+$B68*[9]Table!$C$10,2)</f>
        <v>0</v>
      </c>
      <c r="V68" s="176">
        <f>ROUND(+$B68*[9]Table!$C$11,2)</f>
        <v>0</v>
      </c>
      <c r="W68" s="176">
        <f>ROUND(+$B68*[9]Table!$C$12,2)</f>
        <v>0</v>
      </c>
      <c r="X68" s="176">
        <f>ROUND(+$B68*[9]Table!$C$13,2)</f>
        <v>0</v>
      </c>
      <c r="Y68" s="176">
        <f>ROUND(+$B68*[9]Table!$C$14,2)</f>
        <v>0</v>
      </c>
      <c r="Z68" s="176">
        <f>ROUND(+$B68*[9]Table!$C$15,2)</f>
        <v>0</v>
      </c>
      <c r="AA68" s="176">
        <f>ROUND(+$B68*[9]Table!$C$16,2)</f>
        <v>0</v>
      </c>
      <c r="AB68" s="176">
        <f>ROUND(+$B68*[9]Table!$C$17,2)</f>
        <v>0</v>
      </c>
      <c r="AC68" s="176">
        <f>ROUND(+$B68*[9]Table!$C$18,2)</f>
        <v>0</v>
      </c>
      <c r="AD68" s="176">
        <f>ROUND(+$B68*[9]Table!$C$19,2)</f>
        <v>0</v>
      </c>
      <c r="AE68" s="176">
        <f>ROUND(+$B68*[9]Table!$C$20,2)</f>
        <v>0</v>
      </c>
      <c r="AF68" s="176">
        <f>ROUND(+$B68*[9]Table!$C$21,2)</f>
        <v>0</v>
      </c>
    </row>
    <row r="69" spans="1:32" x14ac:dyDescent="0.25">
      <c r="A69" s="173">
        <f t="shared" si="11"/>
        <v>2031</v>
      </c>
      <c r="B69" s="175">
        <f t="shared" si="12"/>
        <v>0</v>
      </c>
      <c r="Q69" s="176">
        <f>ROUND(+$B69*[9]Table!$C$5,2)</f>
        <v>0</v>
      </c>
      <c r="R69" s="176">
        <f>ROUND(+$B69*[9]Table!$C$6,2)</f>
        <v>0</v>
      </c>
      <c r="S69" s="176">
        <f>ROUND(+$B69*[9]Table!$C$7,2)</f>
        <v>0</v>
      </c>
      <c r="T69" s="176">
        <f>ROUND(+$B69*[9]Table!$C$8,2)</f>
        <v>0</v>
      </c>
      <c r="U69" s="176">
        <f>ROUND(+$B69*[9]Table!$C$9,2)</f>
        <v>0</v>
      </c>
      <c r="V69" s="176">
        <f>ROUND(+$B69*[9]Table!$C$10,2)</f>
        <v>0</v>
      </c>
      <c r="W69" s="176">
        <f>ROUND(+$B69*[9]Table!$C$11,2)</f>
        <v>0</v>
      </c>
      <c r="X69" s="176">
        <f>ROUND(+$B69*[9]Table!$C$12,2)</f>
        <v>0</v>
      </c>
      <c r="Y69" s="176">
        <f>ROUND(+$B69*[9]Table!$C$13,2)</f>
        <v>0</v>
      </c>
      <c r="Z69" s="176">
        <f>ROUND(+$B69*[9]Table!$C$14,2)</f>
        <v>0</v>
      </c>
      <c r="AA69" s="176">
        <f>ROUND(+$B69*[9]Table!$C$15,2)</f>
        <v>0</v>
      </c>
      <c r="AB69" s="176">
        <f>ROUND(+$B69*[9]Table!$C$16,2)</f>
        <v>0</v>
      </c>
      <c r="AC69" s="176">
        <f>ROUND(+$B69*[9]Table!$C$17,2)</f>
        <v>0</v>
      </c>
      <c r="AD69" s="176">
        <f>ROUND(+$B69*[9]Table!$C$18,2)</f>
        <v>0</v>
      </c>
      <c r="AE69" s="176">
        <f>ROUND(+$B69*[9]Table!$C$19,2)</f>
        <v>0</v>
      </c>
      <c r="AF69" s="176">
        <f>ROUND(+$B69*[9]Table!$C$20,2)</f>
        <v>0</v>
      </c>
    </row>
    <row r="70" spans="1:32" x14ac:dyDescent="0.25">
      <c r="A70" s="173">
        <f t="shared" si="11"/>
        <v>2032</v>
      </c>
      <c r="B70" s="175">
        <f t="shared" si="12"/>
        <v>0</v>
      </c>
      <c r="R70" s="176">
        <f>ROUND(+$B70*[9]Table!$C$5,2)</f>
        <v>0</v>
      </c>
      <c r="S70" s="176">
        <f>ROUND(+$B70*[9]Table!$C$6,2)</f>
        <v>0</v>
      </c>
      <c r="T70" s="176">
        <f>ROUND(+$B70*[9]Table!$C$7,2)</f>
        <v>0</v>
      </c>
      <c r="U70" s="176">
        <f>ROUND(+$B70*[9]Table!$C$8,2)</f>
        <v>0</v>
      </c>
      <c r="V70" s="176">
        <f>ROUND(+$B70*[9]Table!$C$9,2)</f>
        <v>0</v>
      </c>
      <c r="W70" s="176">
        <f>ROUND(+$B70*[9]Table!$C$10,2)</f>
        <v>0</v>
      </c>
      <c r="X70" s="176">
        <f>ROUND(+$B70*[9]Table!$C$11,2)</f>
        <v>0</v>
      </c>
      <c r="Y70" s="176">
        <f>ROUND(+$B70*[9]Table!$C$12,2)</f>
        <v>0</v>
      </c>
      <c r="Z70" s="176">
        <f>ROUND(+$B70*[9]Table!$C$13,2)</f>
        <v>0</v>
      </c>
      <c r="AA70" s="176">
        <f>ROUND(+$B70*[9]Table!$C$14,2)</f>
        <v>0</v>
      </c>
      <c r="AB70" s="176">
        <f>ROUND(+$B70*[9]Table!$C$15,2)</f>
        <v>0</v>
      </c>
      <c r="AC70" s="176">
        <f>ROUND(+$B70*[9]Table!$C$16,2)</f>
        <v>0</v>
      </c>
      <c r="AD70" s="176">
        <f>ROUND(+$B70*[9]Table!$C$17,2)</f>
        <v>0</v>
      </c>
      <c r="AE70" s="176">
        <f>ROUND(+$B70*[9]Table!$C$18,2)</f>
        <v>0</v>
      </c>
      <c r="AF70" s="176">
        <f>ROUND(+$B70*[9]Table!$C$19,2)</f>
        <v>0</v>
      </c>
    </row>
    <row r="71" spans="1:32" x14ac:dyDescent="0.25">
      <c r="A71" s="173">
        <f t="shared" si="11"/>
        <v>2033</v>
      </c>
      <c r="B71" s="175">
        <f t="shared" si="12"/>
        <v>0</v>
      </c>
      <c r="S71" s="176">
        <f>ROUND(+$B71*[9]Table!$C$5,2)</f>
        <v>0</v>
      </c>
      <c r="T71" s="176">
        <f>ROUND(+$B71*[9]Table!$C$6,2)</f>
        <v>0</v>
      </c>
      <c r="U71" s="176">
        <f>ROUND(+$B71*[9]Table!$C$7,2)</f>
        <v>0</v>
      </c>
      <c r="V71" s="176">
        <f>ROUND(+$B71*[9]Table!$C$8,2)</f>
        <v>0</v>
      </c>
      <c r="W71" s="176">
        <f>ROUND(+$B71*[9]Table!$C$9,2)</f>
        <v>0</v>
      </c>
      <c r="X71" s="176">
        <f>ROUND(+$B71*[9]Table!$C$10,2)</f>
        <v>0</v>
      </c>
      <c r="Y71" s="176">
        <f>ROUND(+$B71*[9]Table!$C$11,2)</f>
        <v>0</v>
      </c>
      <c r="Z71" s="176">
        <f>ROUND(+$B71*[9]Table!$C$12,2)</f>
        <v>0</v>
      </c>
      <c r="AA71" s="176">
        <f>ROUND(+$B71*[9]Table!$C$13,2)</f>
        <v>0</v>
      </c>
      <c r="AB71" s="176">
        <f>ROUND(+$B71*[9]Table!$C$14,2)</f>
        <v>0</v>
      </c>
      <c r="AC71" s="176">
        <f>ROUND(+$B71*[9]Table!$C$15,2)</f>
        <v>0</v>
      </c>
      <c r="AD71" s="176">
        <f>ROUND(+$B71*[9]Table!$C$16,2)</f>
        <v>0</v>
      </c>
      <c r="AE71" s="176">
        <f>ROUND(+$B71*[9]Table!$C$17,2)</f>
        <v>0</v>
      </c>
      <c r="AF71" s="176">
        <f>ROUND(+$B71*[9]Table!$C$18,2)</f>
        <v>0</v>
      </c>
    </row>
    <row r="72" spans="1:32" x14ac:dyDescent="0.25">
      <c r="A72" s="173">
        <f t="shared" si="11"/>
        <v>2034</v>
      </c>
      <c r="B72" s="175">
        <f t="shared" si="12"/>
        <v>0</v>
      </c>
      <c r="T72" s="176">
        <f>ROUND(+$B72*[9]Table!$C$5,2)</f>
        <v>0</v>
      </c>
      <c r="U72" s="176">
        <f>ROUND(+$B72*[9]Table!$C$6,2)</f>
        <v>0</v>
      </c>
      <c r="V72" s="176">
        <f>ROUND(+$B72*[9]Table!$C$7,2)</f>
        <v>0</v>
      </c>
      <c r="W72" s="176">
        <f>ROUND(+$B72*[9]Table!$C$8,2)</f>
        <v>0</v>
      </c>
      <c r="X72" s="176">
        <f>ROUND(+$B72*[9]Table!$C$9,2)</f>
        <v>0</v>
      </c>
      <c r="Y72" s="176">
        <f>ROUND(+$B72*[9]Table!$C$10,2)</f>
        <v>0</v>
      </c>
      <c r="Z72" s="176">
        <f>ROUND(+$B72*[9]Table!$C$11,2)</f>
        <v>0</v>
      </c>
      <c r="AA72" s="176">
        <f>ROUND(+$B72*[9]Table!$C$12,2)</f>
        <v>0</v>
      </c>
      <c r="AB72" s="176">
        <f>ROUND(+$B72*[9]Table!$C$13,2)</f>
        <v>0</v>
      </c>
      <c r="AC72" s="176">
        <f>ROUND(+$B72*[9]Table!$C$14,2)</f>
        <v>0</v>
      </c>
      <c r="AD72" s="176">
        <f>ROUND(+$B72*[9]Table!$C$15,2)</f>
        <v>0</v>
      </c>
      <c r="AE72" s="176">
        <f>ROUND(+$B72*[9]Table!$C$16,2)</f>
        <v>0</v>
      </c>
      <c r="AF72" s="176">
        <f>ROUND(+$B72*[9]Table!$C$17,2)</f>
        <v>0</v>
      </c>
    </row>
    <row r="73" spans="1:32" x14ac:dyDescent="0.25">
      <c r="A73" s="173">
        <f t="shared" si="11"/>
        <v>2035</v>
      </c>
      <c r="B73" s="175">
        <f t="shared" si="12"/>
        <v>0</v>
      </c>
      <c r="U73" s="176">
        <f>ROUND(+$B73*[9]Table!$C$5,2)</f>
        <v>0</v>
      </c>
      <c r="V73" s="176">
        <f>ROUND(+$B73*[9]Table!$C$6,2)</f>
        <v>0</v>
      </c>
      <c r="W73" s="176">
        <f>ROUND(+$B73*[9]Table!$C$7,2)</f>
        <v>0</v>
      </c>
      <c r="X73" s="176">
        <f>ROUND(+$B73*[9]Table!$C$8,2)</f>
        <v>0</v>
      </c>
      <c r="Y73" s="176">
        <f>ROUND(+$B73*[9]Table!$C$9,2)</f>
        <v>0</v>
      </c>
      <c r="Z73" s="176">
        <f>ROUND(+$B73*[9]Table!$C$10,2)</f>
        <v>0</v>
      </c>
      <c r="AA73" s="176">
        <f>ROUND(+$B73*[9]Table!$C$11,2)</f>
        <v>0</v>
      </c>
      <c r="AB73" s="176">
        <f>ROUND(+$B73*[9]Table!$C$12,2)</f>
        <v>0</v>
      </c>
      <c r="AC73" s="176">
        <f>ROUND(+$B73*[9]Table!$C$13,2)</f>
        <v>0</v>
      </c>
      <c r="AD73" s="176">
        <f>ROUND(+$B73*[9]Table!$C$14,2)</f>
        <v>0</v>
      </c>
      <c r="AE73" s="176">
        <f>ROUND(+$B73*[9]Table!$C$15,2)</f>
        <v>0</v>
      </c>
      <c r="AF73" s="176">
        <f>ROUND(+$B73*[9]Table!$C$16,2)</f>
        <v>0</v>
      </c>
    </row>
    <row r="74" spans="1:32" x14ac:dyDescent="0.25">
      <c r="A74" s="173">
        <f t="shared" si="11"/>
        <v>2036</v>
      </c>
      <c r="B74" s="175">
        <f t="shared" si="12"/>
        <v>0</v>
      </c>
      <c r="V74" s="176">
        <f>ROUND(+$B74*[9]Table!$C$5,2)</f>
        <v>0</v>
      </c>
      <c r="W74" s="176">
        <f>ROUND(+$B74*[9]Table!$C$6,2)</f>
        <v>0</v>
      </c>
      <c r="X74" s="176">
        <f>ROUND(+$B74*[9]Table!$C$7,2)</f>
        <v>0</v>
      </c>
      <c r="Y74" s="176">
        <f>ROUND(+$B74*[9]Table!$C$8,2)</f>
        <v>0</v>
      </c>
      <c r="Z74" s="176">
        <f>ROUND(+$B74*[9]Table!$C$9,2)</f>
        <v>0</v>
      </c>
      <c r="AA74" s="176">
        <f>ROUND(+$B74*[9]Table!$C$10,2)</f>
        <v>0</v>
      </c>
      <c r="AB74" s="176">
        <f>ROUND(+$B74*[9]Table!$C$21,2)</f>
        <v>0</v>
      </c>
      <c r="AC74" s="176">
        <f>ROUND(+$B74*[9]Table!$C$22,2)</f>
        <v>0</v>
      </c>
      <c r="AD74" s="176">
        <f>ROUND(+$B74*[9]Table!$C$23,2)</f>
        <v>0</v>
      </c>
      <c r="AE74" s="176">
        <f>ROUND(+$B74*[9]Table!$C$24,2)</f>
        <v>0</v>
      </c>
      <c r="AF74" s="176">
        <f>ROUND(+$B74*[9]Table!$C$25,2)</f>
        <v>0</v>
      </c>
    </row>
    <row r="75" spans="1:32" x14ac:dyDescent="0.25">
      <c r="A75" s="173">
        <f t="shared" si="11"/>
        <v>2037</v>
      </c>
      <c r="B75" s="175">
        <f t="shared" si="12"/>
        <v>0</v>
      </c>
      <c r="V75" s="177"/>
      <c r="W75" s="176">
        <f>ROUND(+$B75*[9]Table!$C$5,2)</f>
        <v>0</v>
      </c>
      <c r="X75" s="176">
        <f>ROUND(+$B75*[9]Table!$C$6,2)</f>
        <v>0</v>
      </c>
      <c r="Y75" s="176">
        <f>ROUND(+$B75*[9]Table!$C$7,2)</f>
        <v>0</v>
      </c>
      <c r="Z75" s="176">
        <f>ROUND(+$B75*[9]Table!$C$8,2)</f>
        <v>0</v>
      </c>
      <c r="AA75" s="176">
        <f>ROUND(+$B75*[9]Table!$C$9,2)</f>
        <v>0</v>
      </c>
      <c r="AB75" s="176">
        <f>ROUND(+$B75*[9]Table!$C$10,2)</f>
        <v>0</v>
      </c>
      <c r="AC75" s="176">
        <f>ROUND(+$B75*[9]Table!$C$11,2)</f>
        <v>0</v>
      </c>
      <c r="AD75" s="176">
        <f>ROUND(+$B75*[9]Table!$C$12,2)</f>
        <v>0</v>
      </c>
      <c r="AE75" s="176">
        <f>ROUND(+$B75*[9]Table!$C$13,2)</f>
        <v>0</v>
      </c>
      <c r="AF75" s="176">
        <f>ROUND(+$B75*[9]Table!$C$14,2)</f>
        <v>0</v>
      </c>
    </row>
    <row r="76" spans="1:32" x14ac:dyDescent="0.25">
      <c r="A76" s="173">
        <f t="shared" si="11"/>
        <v>2038</v>
      </c>
      <c r="B76" s="175">
        <f t="shared" si="12"/>
        <v>0</v>
      </c>
      <c r="V76" s="177"/>
      <c r="W76" s="177"/>
      <c r="X76" s="176">
        <f>ROUND(+$B76*[9]Table!$C$5,2)</f>
        <v>0</v>
      </c>
      <c r="Y76" s="176">
        <f>ROUND(+$B76*[9]Table!$C$6,2)</f>
        <v>0</v>
      </c>
      <c r="Z76" s="176">
        <f>ROUND(+$B76*[9]Table!$C$7,2)</f>
        <v>0</v>
      </c>
      <c r="AA76" s="176">
        <f>ROUND(+$B76*[9]Table!$C$8,2)</f>
        <v>0</v>
      </c>
      <c r="AB76" s="176">
        <f>ROUND(+$B76*[9]Table!$C$9,2)</f>
        <v>0</v>
      </c>
      <c r="AC76" s="176">
        <f>ROUND(+$B76*[9]Table!$C$10,2)</f>
        <v>0</v>
      </c>
      <c r="AD76" s="176">
        <f>ROUND(+$B76*[9]Table!$C$11,2)</f>
        <v>0</v>
      </c>
      <c r="AE76" s="176">
        <f>ROUND(+$B76*[9]Table!$C$12,2)</f>
        <v>0</v>
      </c>
      <c r="AF76" s="176">
        <f>ROUND(+$B76*[9]Table!$C$13,2)</f>
        <v>0</v>
      </c>
    </row>
    <row r="77" spans="1:32" x14ac:dyDescent="0.25">
      <c r="A77" s="173">
        <f t="shared" si="11"/>
        <v>2039</v>
      </c>
      <c r="B77" s="175">
        <f t="shared" si="12"/>
        <v>0</v>
      </c>
      <c r="V77" s="177"/>
      <c r="W77" s="177"/>
      <c r="X77" s="177"/>
      <c r="Y77" s="176">
        <f>ROUND(+$B77*[9]Table!$C$5,2)</f>
        <v>0</v>
      </c>
      <c r="Z77" s="176">
        <f>ROUND(+$B77*[9]Table!$C$6,2)</f>
        <v>0</v>
      </c>
      <c r="AA77" s="176">
        <f>ROUND(+$B77*[9]Table!$C$7,2)</f>
        <v>0</v>
      </c>
      <c r="AB77" s="176">
        <f>ROUND(+$B77*[9]Table!$C$8,2)</f>
        <v>0</v>
      </c>
      <c r="AC77" s="176">
        <f>ROUND(+$B77*[9]Table!$C$9,2)</f>
        <v>0</v>
      </c>
      <c r="AD77" s="176">
        <f>ROUND(+$B77*[9]Table!$C$10,2)</f>
        <v>0</v>
      </c>
      <c r="AE77" s="176">
        <f>ROUND(+$B77*[9]Table!$C$11,2)</f>
        <v>0</v>
      </c>
      <c r="AF77" s="176">
        <f>ROUND(+$B77*[9]Table!$C$12,2)</f>
        <v>0</v>
      </c>
    </row>
    <row r="78" spans="1:32" x14ac:dyDescent="0.25">
      <c r="A78" s="173">
        <f t="shared" si="11"/>
        <v>2040</v>
      </c>
      <c r="B78" s="175">
        <f t="shared" si="12"/>
        <v>0</v>
      </c>
      <c r="V78" s="177"/>
      <c r="W78" s="177"/>
      <c r="X78" s="177"/>
      <c r="Y78" s="177"/>
      <c r="Z78" s="176">
        <f>ROUND(+$B78*[9]Table!$C$5,2)</f>
        <v>0</v>
      </c>
      <c r="AA78" s="176">
        <f>ROUND(+$B78*[9]Table!$C$6,2)</f>
        <v>0</v>
      </c>
      <c r="AB78" s="176">
        <f>ROUND(+$B78*[9]Table!$C$7,2)</f>
        <v>0</v>
      </c>
      <c r="AC78" s="176">
        <f>ROUND(+$B78*[9]Table!$C$8,2)</f>
        <v>0</v>
      </c>
      <c r="AD78" s="176">
        <f>ROUND(+$B78*[9]Table!$C$9,2)</f>
        <v>0</v>
      </c>
      <c r="AE78" s="176">
        <f>ROUND(+$B78*[9]Table!$C$10,2)</f>
        <v>0</v>
      </c>
      <c r="AF78" s="176">
        <f>ROUND(+$B78*[9]Table!$C$11,2)</f>
        <v>0</v>
      </c>
    </row>
    <row r="79" spans="1:32" x14ac:dyDescent="0.25">
      <c r="A79" s="173">
        <f t="shared" si="11"/>
        <v>2041</v>
      </c>
      <c r="B79" s="175">
        <f t="shared" si="12"/>
        <v>0</v>
      </c>
      <c r="V79" s="177"/>
      <c r="W79" s="177"/>
      <c r="X79" s="177"/>
      <c r="Y79" s="177"/>
      <c r="Z79" s="177"/>
      <c r="AA79" s="176">
        <f>ROUND(+$B79*[9]Table!$C$5,2)</f>
        <v>0</v>
      </c>
      <c r="AB79" s="176">
        <f>ROUND(+$B79*[9]Table!$C$6,2)</f>
        <v>0</v>
      </c>
      <c r="AC79" s="176">
        <f>ROUND(+$B79*[9]Table!$C$7,2)</f>
        <v>0</v>
      </c>
      <c r="AD79" s="176">
        <f>ROUND(+$B79*[9]Table!$C$8,2)</f>
        <v>0</v>
      </c>
      <c r="AE79" s="176">
        <f>ROUND(+$B79*[9]Table!$C$9,2)</f>
        <v>0</v>
      </c>
      <c r="AF79" s="176">
        <f>ROUND(+$B79*[9]Table!$C$10,2)</f>
        <v>0</v>
      </c>
    </row>
    <row r="80" spans="1:32" x14ac:dyDescent="0.25">
      <c r="A80" s="173">
        <f>+A79+1</f>
        <v>2042</v>
      </c>
      <c r="B80" s="175">
        <f t="shared" si="12"/>
        <v>0</v>
      </c>
      <c r="V80" s="177"/>
      <c r="W80" s="177"/>
      <c r="X80" s="177"/>
      <c r="Y80" s="177"/>
      <c r="Z80" s="177"/>
      <c r="AA80" s="177"/>
      <c r="AB80" s="176">
        <f>ROUND(+$B80*[9]Table!$C$5,2)</f>
        <v>0</v>
      </c>
      <c r="AC80" s="176">
        <f>ROUND(+$B80*[9]Table!$C$6,2)</f>
        <v>0</v>
      </c>
      <c r="AD80" s="176">
        <f>ROUND(+$B80*[9]Table!$C$7,2)</f>
        <v>0</v>
      </c>
      <c r="AE80" s="176">
        <f>ROUND(+$B80*[9]Table!$C$8,2)</f>
        <v>0</v>
      </c>
      <c r="AF80" s="176">
        <f>ROUND(+$B80*[9]Table!$C$9,2)</f>
        <v>0</v>
      </c>
    </row>
    <row r="81" spans="1:32" x14ac:dyDescent="0.25">
      <c r="A81" s="173">
        <f>+A80+1</f>
        <v>2043</v>
      </c>
      <c r="B81" s="175">
        <f t="shared" si="12"/>
        <v>0</v>
      </c>
      <c r="V81" s="177"/>
      <c r="W81" s="177"/>
      <c r="X81" s="177"/>
      <c r="Y81" s="177"/>
      <c r="Z81" s="177"/>
      <c r="AA81" s="177"/>
      <c r="AC81" s="176">
        <f>ROUND(+$B81*[9]Table!$C$5,2)</f>
        <v>0</v>
      </c>
      <c r="AD81" s="176">
        <f>ROUND(+$B81*[9]Table!$C$6,2)</f>
        <v>0</v>
      </c>
      <c r="AE81" s="176">
        <f>ROUND(+$B81*[9]Table!$C$7,2)</f>
        <v>0</v>
      </c>
      <c r="AF81" s="176">
        <f>ROUND(+$B81*[9]Table!$C$8,2)</f>
        <v>0</v>
      </c>
    </row>
    <row r="82" spans="1:32" x14ac:dyDescent="0.25">
      <c r="A82" s="173">
        <f>+A81+1</f>
        <v>2044</v>
      </c>
      <c r="B82" s="175">
        <f t="shared" si="12"/>
        <v>0</v>
      </c>
      <c r="V82" s="177"/>
      <c r="W82" s="177"/>
      <c r="X82" s="177"/>
      <c r="Y82" s="177"/>
      <c r="Z82" s="177"/>
      <c r="AA82" s="177"/>
      <c r="AD82" s="176">
        <f>ROUND(+$B82*[9]Table!$C$5,2)</f>
        <v>0</v>
      </c>
      <c r="AE82" s="176">
        <f>ROUND(+$B82*[9]Table!$C$6,2)</f>
        <v>0</v>
      </c>
      <c r="AF82" s="176">
        <f>ROUND(+$B82*[9]Table!$C$7,2)</f>
        <v>0</v>
      </c>
    </row>
    <row r="83" spans="1:32" x14ac:dyDescent="0.25">
      <c r="A83" s="173">
        <f>+A82+1</f>
        <v>2045</v>
      </c>
      <c r="B83" s="175">
        <f t="shared" si="12"/>
        <v>0</v>
      </c>
      <c r="V83" s="177"/>
      <c r="W83" s="177"/>
      <c r="X83" s="177"/>
      <c r="Y83" s="177"/>
      <c r="Z83" s="177"/>
      <c r="AA83" s="177"/>
      <c r="AE83" s="176">
        <f>ROUND(+$B83*[9]Table!$C$5,2)</f>
        <v>0</v>
      </c>
      <c r="AF83" s="176">
        <f>ROUND(+$B83*[9]Table!$C$6,2)</f>
        <v>0</v>
      </c>
    </row>
    <row r="84" spans="1:32" x14ac:dyDescent="0.25">
      <c r="A84" s="173">
        <f>+A83+1</f>
        <v>2046</v>
      </c>
      <c r="B84" s="175">
        <f t="shared" si="12"/>
        <v>0</v>
      </c>
      <c r="V84" s="177"/>
      <c r="W84" s="177"/>
      <c r="X84" s="177"/>
      <c r="Y84" s="177"/>
      <c r="Z84" s="177"/>
      <c r="AA84" s="177"/>
      <c r="AF84" s="176">
        <f>ROUND(+$B84*[9]Table!$C$5,2)</f>
        <v>0</v>
      </c>
    </row>
    <row r="86" spans="1:32" ht="13.8" thickBot="1" x14ac:dyDescent="0.3">
      <c r="A86" s="178" t="s">
        <v>212</v>
      </c>
      <c r="B86" s="179">
        <f t="shared" ref="B86:AF86" si="13">SUM(B55:B85)</f>
        <v>32068</v>
      </c>
      <c r="C86" s="179">
        <f t="shared" si="13"/>
        <v>4582.5200000000004</v>
      </c>
      <c r="D86" s="179">
        <f t="shared" si="13"/>
        <v>7853.45</v>
      </c>
      <c r="E86" s="179">
        <f t="shared" si="13"/>
        <v>5608.69</v>
      </c>
      <c r="F86" s="179">
        <f t="shared" si="13"/>
        <v>4005.29</v>
      </c>
      <c r="G86" s="179">
        <f t="shared" si="13"/>
        <v>2863.67</v>
      </c>
      <c r="H86" s="179">
        <f t="shared" si="13"/>
        <v>2860.47</v>
      </c>
      <c r="I86" s="179">
        <f t="shared" si="13"/>
        <v>2863.67</v>
      </c>
      <c r="J86" s="179">
        <f t="shared" si="13"/>
        <v>1430.23</v>
      </c>
      <c r="K86" s="179">
        <f t="shared" si="13"/>
        <v>0</v>
      </c>
      <c r="L86" s="179">
        <f t="shared" si="13"/>
        <v>0</v>
      </c>
      <c r="M86" s="179">
        <f t="shared" si="13"/>
        <v>0</v>
      </c>
      <c r="N86" s="179">
        <f t="shared" si="13"/>
        <v>0</v>
      </c>
      <c r="O86" s="179">
        <f t="shared" si="13"/>
        <v>0</v>
      </c>
      <c r="P86" s="179">
        <f t="shared" si="13"/>
        <v>0</v>
      </c>
      <c r="Q86" s="179">
        <f t="shared" si="13"/>
        <v>0</v>
      </c>
      <c r="R86" s="179">
        <f t="shared" si="13"/>
        <v>0</v>
      </c>
      <c r="S86" s="179">
        <f t="shared" si="13"/>
        <v>0</v>
      </c>
      <c r="T86" s="179">
        <f t="shared" si="13"/>
        <v>0</v>
      </c>
      <c r="U86" s="179">
        <f t="shared" si="13"/>
        <v>0</v>
      </c>
      <c r="V86" s="179">
        <f t="shared" si="13"/>
        <v>0</v>
      </c>
      <c r="W86" s="179">
        <f t="shared" si="13"/>
        <v>0</v>
      </c>
      <c r="X86" s="179">
        <f t="shared" si="13"/>
        <v>0</v>
      </c>
      <c r="Y86" s="179">
        <f t="shared" si="13"/>
        <v>0</v>
      </c>
      <c r="Z86" s="179">
        <f t="shared" si="13"/>
        <v>0</v>
      </c>
      <c r="AA86" s="179">
        <f t="shared" si="13"/>
        <v>0</v>
      </c>
      <c r="AB86" s="179">
        <f t="shared" si="13"/>
        <v>0</v>
      </c>
      <c r="AC86" s="179">
        <f t="shared" si="13"/>
        <v>0</v>
      </c>
      <c r="AD86" s="179">
        <f t="shared" si="13"/>
        <v>0</v>
      </c>
      <c r="AE86" s="179">
        <f t="shared" si="13"/>
        <v>0</v>
      </c>
      <c r="AF86" s="179">
        <f t="shared" si="13"/>
        <v>0</v>
      </c>
    </row>
    <row r="87" spans="1:32" ht="13.8" thickTop="1" x14ac:dyDescent="0.25"/>
  </sheetData>
  <pageMargins left="0.75" right="0.75" top="1" bottom="1" header="0.5" footer="0.5"/>
  <pageSetup scale="45" orientation="landscape"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G144"/>
  <sheetViews>
    <sheetView workbookViewId="0">
      <pane xSplit="4" ySplit="5" topLeftCell="E120" activePane="bottomRight" state="frozen"/>
      <selection pane="topRight" activeCell="E1" sqref="E1"/>
      <selection pane="bottomLeft" activeCell="A6" sqref="A6"/>
      <selection pane="bottomRight" activeCell="A138" sqref="A138"/>
    </sheetView>
  </sheetViews>
  <sheetFormatPr defaultColWidth="9.109375" defaultRowHeight="14.4" x14ac:dyDescent="0.3"/>
  <cols>
    <col min="1" max="1" width="47.6640625" style="36" customWidth="1"/>
    <col min="2" max="16384" width="9.109375" style="36"/>
  </cols>
  <sheetData>
    <row r="1" spans="1:33" x14ac:dyDescent="0.25">
      <c r="A1" s="36" t="s">
        <v>99</v>
      </c>
    </row>
    <row r="2" spans="1:33" x14ac:dyDescent="0.25">
      <c r="A2" s="36" t="s">
        <v>100</v>
      </c>
    </row>
    <row r="3" spans="1:33" x14ac:dyDescent="0.25">
      <c r="A3" s="36" t="s">
        <v>101</v>
      </c>
    </row>
    <row r="4" spans="1:33" x14ac:dyDescent="0.25">
      <c r="A4" s="36" t="s">
        <v>102</v>
      </c>
    </row>
    <row r="5" spans="1:33" x14ac:dyDescent="0.25">
      <c r="A5" s="36" t="s">
        <v>103</v>
      </c>
      <c r="B5" s="36" t="s">
        <v>104</v>
      </c>
      <c r="C5" s="36" t="s">
        <v>105</v>
      </c>
      <c r="D5" s="36" t="s">
        <v>106</v>
      </c>
      <c r="E5" s="36">
        <v>2014</v>
      </c>
      <c r="F5" s="36">
        <v>2015</v>
      </c>
      <c r="G5" s="36">
        <v>2016</v>
      </c>
      <c r="H5" s="36">
        <v>2017</v>
      </c>
      <c r="I5" s="36">
        <v>2018</v>
      </c>
      <c r="J5" s="36">
        <v>2019</v>
      </c>
      <c r="K5" s="36">
        <v>2020</v>
      </c>
      <c r="L5" s="36">
        <v>2021</v>
      </c>
      <c r="M5" s="36">
        <v>2022</v>
      </c>
      <c r="N5" s="36">
        <v>2023</v>
      </c>
      <c r="O5" s="36">
        <v>2024</v>
      </c>
      <c r="P5" s="36">
        <v>2025</v>
      </c>
      <c r="Q5" s="36">
        <v>2026</v>
      </c>
      <c r="R5" s="36">
        <v>2027</v>
      </c>
      <c r="S5" s="36">
        <v>2028</v>
      </c>
      <c r="T5" s="36">
        <v>2029</v>
      </c>
      <c r="U5" s="36">
        <v>2030</v>
      </c>
      <c r="V5" s="36">
        <v>2031</v>
      </c>
      <c r="W5" s="36">
        <v>2032</v>
      </c>
      <c r="X5" s="36">
        <v>2033</v>
      </c>
      <c r="Y5" s="36">
        <v>2034</v>
      </c>
      <c r="Z5" s="36">
        <v>2035</v>
      </c>
      <c r="AA5" s="36">
        <v>2036</v>
      </c>
      <c r="AB5" s="36">
        <v>2037</v>
      </c>
      <c r="AC5" s="36">
        <v>2038</v>
      </c>
      <c r="AD5" s="36">
        <v>2039</v>
      </c>
      <c r="AE5" s="36">
        <v>2040</v>
      </c>
      <c r="AF5" s="36" t="s">
        <v>107</v>
      </c>
    </row>
    <row r="6" spans="1:33" x14ac:dyDescent="0.25">
      <c r="A6" s="36" t="s">
        <v>108</v>
      </c>
      <c r="C6" s="36" t="s">
        <v>109</v>
      </c>
    </row>
    <row r="7" spans="1:33" x14ac:dyDescent="0.25">
      <c r="A7" s="36" t="s">
        <v>94</v>
      </c>
      <c r="C7" s="36" t="s">
        <v>110</v>
      </c>
    </row>
    <row r="8" spans="1:33" x14ac:dyDescent="0.25">
      <c r="A8" s="36" t="s">
        <v>111</v>
      </c>
      <c r="C8" s="36" t="s">
        <v>112</v>
      </c>
    </row>
    <row r="9" spans="1:33" x14ac:dyDescent="0.25">
      <c r="A9" s="36" t="s">
        <v>113</v>
      </c>
      <c r="B9" s="36" t="s">
        <v>114</v>
      </c>
      <c r="C9" s="36" t="s">
        <v>115</v>
      </c>
      <c r="D9" s="36" t="s">
        <v>116</v>
      </c>
      <c r="E9" s="36">
        <v>8.508699</v>
      </c>
      <c r="F9" s="36">
        <v>8.4402000000000008</v>
      </c>
      <c r="G9" s="36">
        <v>7.5739999999999998</v>
      </c>
      <c r="H9" s="36">
        <v>7.5739999999999998</v>
      </c>
      <c r="I9" s="36">
        <v>7.5739999999999998</v>
      </c>
      <c r="J9" s="36">
        <v>7.5739999999999998</v>
      </c>
      <c r="K9" s="36">
        <v>7.4771000000000001</v>
      </c>
      <c r="L9" s="36">
        <v>7.4771000000000001</v>
      </c>
      <c r="M9" s="36">
        <v>7.1371000000000002</v>
      </c>
      <c r="N9" s="36">
        <v>7.5011999999999999</v>
      </c>
      <c r="O9" s="36">
        <v>7.5011999999999999</v>
      </c>
      <c r="P9" s="36">
        <v>7.5011999999999999</v>
      </c>
      <c r="Q9" s="36">
        <v>7.5011999999999999</v>
      </c>
      <c r="R9" s="36">
        <v>7.5011999999999999</v>
      </c>
      <c r="S9" s="36">
        <v>7.5011999999999999</v>
      </c>
      <c r="T9" s="36">
        <v>7.5011999999999999</v>
      </c>
      <c r="U9" s="36">
        <v>7.5011999999999999</v>
      </c>
      <c r="V9" s="36">
        <v>7.5011999999999999</v>
      </c>
      <c r="W9" s="36">
        <v>7.5011999999999999</v>
      </c>
      <c r="X9" s="36">
        <v>7.5011999999999999</v>
      </c>
      <c r="Y9" s="36">
        <v>7.5011999999999999</v>
      </c>
      <c r="Z9" s="36">
        <v>7.5011999999999999</v>
      </c>
      <c r="AA9" s="36">
        <v>7.5011999999999999</v>
      </c>
      <c r="AB9" s="36">
        <v>7.5011999999999999</v>
      </c>
      <c r="AC9" s="36">
        <v>7.5011999999999999</v>
      </c>
      <c r="AD9" s="36">
        <v>7.5011999999999999</v>
      </c>
      <c r="AE9" s="36">
        <v>7.5011999999999999</v>
      </c>
      <c r="AF9" s="50">
        <v>-5.0000000000000001E-3</v>
      </c>
    </row>
    <row r="10" spans="1:33" x14ac:dyDescent="0.25">
      <c r="A10" s="36" t="s">
        <v>117</v>
      </c>
      <c r="C10" s="36" t="s">
        <v>118</v>
      </c>
      <c r="D10" s="36" t="s">
        <v>119</v>
      </c>
      <c r="E10" s="36" t="s">
        <v>116</v>
      </c>
      <c r="F10" s="36">
        <v>1.7544</v>
      </c>
      <c r="G10" s="36">
        <v>1.6694</v>
      </c>
      <c r="H10" s="36">
        <v>1.7657</v>
      </c>
      <c r="I10" s="36">
        <v>1.7657</v>
      </c>
      <c r="J10" s="36">
        <v>1.7657</v>
      </c>
      <c r="K10" s="36">
        <v>1.7657</v>
      </c>
      <c r="L10" s="36">
        <v>1.736</v>
      </c>
      <c r="M10" s="36">
        <v>1.3458000000000001</v>
      </c>
      <c r="N10" s="36">
        <v>0.84279999999999999</v>
      </c>
      <c r="O10" s="36">
        <v>0.52400000000000002</v>
      </c>
      <c r="P10" s="36">
        <v>0.52400000000000002</v>
      </c>
      <c r="Q10" s="36">
        <v>0.52400000000000002</v>
      </c>
      <c r="R10" s="36">
        <v>0.52400000000000002</v>
      </c>
      <c r="S10" s="36">
        <v>0.52400000000000002</v>
      </c>
      <c r="T10" s="36">
        <v>0.52400000000000002</v>
      </c>
      <c r="U10" s="36">
        <v>0.52400000000000002</v>
      </c>
      <c r="V10" s="36">
        <v>0.52400000000000002</v>
      </c>
      <c r="W10" s="36">
        <v>0.52400000000000002</v>
      </c>
      <c r="X10" s="36">
        <v>0.52400000000000002</v>
      </c>
      <c r="Y10" s="36">
        <v>0.52400000000000002</v>
      </c>
      <c r="Z10" s="36">
        <v>0.52400000000000002</v>
      </c>
      <c r="AA10" s="36">
        <v>0.52400000000000002</v>
      </c>
      <c r="AB10" s="36">
        <v>0.52400000000000002</v>
      </c>
      <c r="AC10" s="36">
        <v>0.52400000000000002</v>
      </c>
      <c r="AD10" s="36">
        <v>0.52400000000000002</v>
      </c>
      <c r="AE10" s="36">
        <v>0.52400000000000002</v>
      </c>
      <c r="AF10" s="36">
        <v>0.52400000000000002</v>
      </c>
      <c r="AG10" s="36" t="s">
        <v>95</v>
      </c>
    </row>
    <row r="11" spans="1:33" x14ac:dyDescent="0.25">
      <c r="A11" s="36" t="s">
        <v>120</v>
      </c>
      <c r="B11" s="36" t="s">
        <v>121</v>
      </c>
      <c r="C11" s="36" t="s">
        <v>122</v>
      </c>
      <c r="D11" s="36" t="s">
        <v>116</v>
      </c>
      <c r="E11" s="36">
        <v>1.3382000000000001</v>
      </c>
      <c r="F11" s="36">
        <v>1.3382000000000001</v>
      </c>
      <c r="G11" s="36">
        <v>1.4762</v>
      </c>
      <c r="H11" s="36">
        <v>1.4762</v>
      </c>
      <c r="I11" s="36">
        <v>1.4762</v>
      </c>
      <c r="J11" s="36">
        <v>1.4762</v>
      </c>
      <c r="K11" s="36">
        <v>1.4762</v>
      </c>
      <c r="L11" s="36">
        <v>1.4762</v>
      </c>
      <c r="M11" s="36">
        <v>1.4762</v>
      </c>
      <c r="N11" s="36">
        <v>1.4762</v>
      </c>
      <c r="O11" s="36">
        <v>1.4762</v>
      </c>
      <c r="P11" s="36">
        <v>1.4762</v>
      </c>
      <c r="Q11" s="36">
        <v>1.4762</v>
      </c>
      <c r="R11" s="36">
        <v>1.4762</v>
      </c>
      <c r="S11" s="36">
        <v>1.4762</v>
      </c>
      <c r="T11" s="36">
        <v>1.4762</v>
      </c>
      <c r="U11" s="36">
        <v>1.4762</v>
      </c>
      <c r="V11" s="36">
        <v>1.4762</v>
      </c>
      <c r="W11" s="36">
        <v>1.4762</v>
      </c>
      <c r="X11" s="36">
        <v>1.4762</v>
      </c>
      <c r="Y11" s="36">
        <v>1.4762</v>
      </c>
      <c r="Z11" s="36">
        <v>1.519636</v>
      </c>
      <c r="AA11" s="36">
        <v>1.519636</v>
      </c>
      <c r="AB11" s="36">
        <v>1.519636</v>
      </c>
      <c r="AC11" s="36">
        <v>1.519636</v>
      </c>
      <c r="AD11" s="36">
        <v>1.519636</v>
      </c>
      <c r="AE11" s="36">
        <v>1.519636</v>
      </c>
      <c r="AF11" s="50">
        <v>5.0000000000000001E-3</v>
      </c>
    </row>
    <row r="12" spans="1:33" x14ac:dyDescent="0.25">
      <c r="A12" s="36" t="s">
        <v>123</v>
      </c>
      <c r="B12" s="36" t="s">
        <v>124</v>
      </c>
      <c r="C12" s="36" t="s">
        <v>125</v>
      </c>
      <c r="D12" s="36" t="s">
        <v>116</v>
      </c>
      <c r="E12" s="36">
        <v>5.3216000000000001</v>
      </c>
      <c r="F12" s="36">
        <v>5.3015999999999996</v>
      </c>
      <c r="G12" s="36">
        <v>5.3292000000000002</v>
      </c>
      <c r="H12" s="36">
        <v>5.3853</v>
      </c>
      <c r="I12" s="36">
        <v>5.5831799999999996</v>
      </c>
      <c r="J12" s="36">
        <v>5.2651810000000001</v>
      </c>
      <c r="K12" s="36">
        <v>4.9042810000000001</v>
      </c>
      <c r="L12" s="36">
        <v>4.9042810000000001</v>
      </c>
      <c r="M12" s="36">
        <v>4.9042810000000001</v>
      </c>
      <c r="N12" s="36">
        <v>4.9042810000000001</v>
      </c>
      <c r="O12" s="36">
        <v>4.9042810000000001</v>
      </c>
      <c r="P12" s="36">
        <v>4.9985749999999998</v>
      </c>
      <c r="Q12" s="36">
        <v>5.0621929999999997</v>
      </c>
      <c r="R12" s="36">
        <v>5.1305079999999998</v>
      </c>
      <c r="S12" s="36">
        <v>5.2355799999999997</v>
      </c>
      <c r="T12" s="36">
        <v>5.3524390000000004</v>
      </c>
      <c r="U12" s="36">
        <v>5.4842139999999997</v>
      </c>
      <c r="V12" s="36">
        <v>5.6487689999999997</v>
      </c>
      <c r="W12" s="36">
        <v>5.6878500000000001</v>
      </c>
      <c r="X12" s="36">
        <v>5.8010429999999999</v>
      </c>
      <c r="Y12" s="36">
        <v>5.9154039999999997</v>
      </c>
      <c r="Z12" s="36">
        <v>5.9431649999999996</v>
      </c>
      <c r="AA12" s="36">
        <v>6.0470499999999996</v>
      </c>
      <c r="AB12" s="36">
        <v>6.210127</v>
      </c>
      <c r="AC12" s="36">
        <v>6.3375300000000001</v>
      </c>
      <c r="AD12" s="36">
        <v>6.5061400000000003</v>
      </c>
      <c r="AE12" s="36">
        <v>6.6323420000000004</v>
      </c>
      <c r="AF12" s="50">
        <v>8.9999999999999993E-3</v>
      </c>
    </row>
    <row r="13" spans="1:33" x14ac:dyDescent="0.25">
      <c r="A13" s="36" t="s">
        <v>126</v>
      </c>
      <c r="B13" s="36" t="s">
        <v>127</v>
      </c>
      <c r="C13" s="36" t="s">
        <v>128</v>
      </c>
      <c r="D13" s="36" t="s">
        <v>116</v>
      </c>
      <c r="E13" s="36">
        <v>1.175</v>
      </c>
      <c r="F13" s="36">
        <v>1.175</v>
      </c>
      <c r="G13" s="36">
        <v>1.175</v>
      </c>
      <c r="H13" s="36">
        <v>1.175</v>
      </c>
      <c r="I13" s="36">
        <v>1.175</v>
      </c>
      <c r="J13" s="36">
        <v>1.175</v>
      </c>
      <c r="K13" s="36">
        <v>1.175</v>
      </c>
      <c r="L13" s="36">
        <v>1.175</v>
      </c>
      <c r="M13" s="36">
        <v>1.175</v>
      </c>
      <c r="N13" s="36">
        <v>1.175</v>
      </c>
      <c r="O13" s="36">
        <v>1.175</v>
      </c>
      <c r="P13" s="36">
        <v>1.175</v>
      </c>
      <c r="Q13" s="36">
        <v>1.175</v>
      </c>
      <c r="R13" s="36">
        <v>1.175</v>
      </c>
      <c r="S13" s="36">
        <v>1.175</v>
      </c>
      <c r="T13" s="36">
        <v>1.175</v>
      </c>
      <c r="U13" s="36">
        <v>1.175</v>
      </c>
      <c r="V13" s="36">
        <v>1.175</v>
      </c>
      <c r="W13" s="36">
        <v>1.175</v>
      </c>
      <c r="X13" s="36">
        <v>1.175</v>
      </c>
      <c r="Y13" s="36">
        <v>1.175</v>
      </c>
      <c r="Z13" s="36">
        <v>1.175</v>
      </c>
      <c r="AA13" s="36">
        <v>1.175</v>
      </c>
      <c r="AB13" s="36">
        <v>1.175</v>
      </c>
      <c r="AC13" s="36">
        <v>1.175</v>
      </c>
      <c r="AD13" s="36">
        <v>1.175</v>
      </c>
      <c r="AE13" s="36">
        <v>1.175</v>
      </c>
      <c r="AF13" s="50">
        <v>0</v>
      </c>
    </row>
    <row r="14" spans="1:33" x14ac:dyDescent="0.25">
      <c r="A14" s="36" t="s">
        <v>129</v>
      </c>
      <c r="B14" s="36" t="s">
        <v>130</v>
      </c>
      <c r="C14" s="36" t="s">
        <v>131</v>
      </c>
      <c r="D14" s="36" t="s">
        <v>116</v>
      </c>
      <c r="AF14" s="36" t="s">
        <v>95</v>
      </c>
    </row>
    <row r="15" spans="1:33" x14ac:dyDescent="0.25">
      <c r="A15" s="36" t="s">
        <v>132</v>
      </c>
      <c r="B15" s="36" t="s">
        <v>133</v>
      </c>
      <c r="C15" s="36" t="s">
        <v>134</v>
      </c>
      <c r="D15" s="36" t="s">
        <v>116</v>
      </c>
      <c r="AF15" s="36" t="s">
        <v>95</v>
      </c>
    </row>
    <row r="16" spans="1:33" x14ac:dyDescent="0.25">
      <c r="A16" s="36" t="s">
        <v>135</v>
      </c>
      <c r="B16" s="36" t="s">
        <v>136</v>
      </c>
      <c r="C16" s="36" t="s">
        <v>137</v>
      </c>
      <c r="D16" s="36" t="s">
        <v>116</v>
      </c>
      <c r="E16" s="36">
        <v>3.0024999999999999</v>
      </c>
      <c r="F16" s="36">
        <v>3.9813999999999998</v>
      </c>
      <c r="G16" s="36">
        <v>4.4352</v>
      </c>
      <c r="H16" s="36">
        <v>4.4352</v>
      </c>
      <c r="I16" s="36">
        <v>5.2073159999999996</v>
      </c>
      <c r="J16" s="36">
        <v>6.3049119999999998</v>
      </c>
      <c r="K16" s="36">
        <v>7.2628539999999999</v>
      </c>
      <c r="L16" s="36">
        <v>7.8676190000000004</v>
      </c>
      <c r="M16" s="36">
        <v>7.8676190000000004</v>
      </c>
      <c r="N16" s="36">
        <v>7.8676190000000004</v>
      </c>
      <c r="O16" s="36">
        <v>7.8676190000000004</v>
      </c>
      <c r="P16" s="36">
        <v>7.9110670000000001</v>
      </c>
      <c r="Q16" s="36">
        <v>7.9632560000000003</v>
      </c>
      <c r="R16" s="36">
        <v>8.01675</v>
      </c>
      <c r="S16" s="36">
        <v>8.0698799999999995</v>
      </c>
      <c r="T16" s="36">
        <v>8.1295059999999992</v>
      </c>
      <c r="U16" s="36">
        <v>8.1945859999999993</v>
      </c>
      <c r="V16" s="36">
        <v>8.1945859999999993</v>
      </c>
      <c r="W16" s="36">
        <v>8.2279420000000005</v>
      </c>
      <c r="X16" s="36">
        <v>8.2706540000000004</v>
      </c>
      <c r="Y16" s="36">
        <v>8.3317460000000008</v>
      </c>
      <c r="Z16" s="36">
        <v>8.3317460000000008</v>
      </c>
      <c r="AA16" s="36">
        <v>8.3661630000000002</v>
      </c>
      <c r="AB16" s="36">
        <v>8.3661630000000002</v>
      </c>
      <c r="AC16" s="36">
        <v>8.4049949999999995</v>
      </c>
      <c r="AD16" s="36">
        <v>8.4049949999999995</v>
      </c>
      <c r="AE16" s="36">
        <v>8.4417790000000004</v>
      </c>
      <c r="AF16" s="50">
        <v>3.1E-2</v>
      </c>
    </row>
    <row r="17" spans="1:32" x14ac:dyDescent="0.25">
      <c r="A17" s="36" t="s">
        <v>138</v>
      </c>
      <c r="B17" s="36" t="s">
        <v>139</v>
      </c>
      <c r="C17" s="36" t="s">
        <v>140</v>
      </c>
      <c r="D17" s="36" t="s">
        <v>116</v>
      </c>
      <c r="AF17" s="36" t="s">
        <v>95</v>
      </c>
    </row>
    <row r="18" spans="1:32" x14ac:dyDescent="0.25">
      <c r="A18" s="36" t="s">
        <v>141</v>
      </c>
      <c r="B18" s="36" t="s">
        <v>142</v>
      </c>
      <c r="C18" s="36" t="s">
        <v>143</v>
      </c>
      <c r="D18" s="36" t="s">
        <v>116</v>
      </c>
      <c r="E18" s="36">
        <v>21.100398999999999</v>
      </c>
      <c r="F18" s="36">
        <v>21.905798000000001</v>
      </c>
      <c r="G18" s="36">
        <v>21.755299000000001</v>
      </c>
      <c r="H18" s="36">
        <v>21.811399000000002</v>
      </c>
      <c r="I18" s="36">
        <v>22.781396999999998</v>
      </c>
      <c r="J18" s="36">
        <v>23.560993</v>
      </c>
      <c r="K18" s="36">
        <v>24.031434999999998</v>
      </c>
      <c r="L18" s="36">
        <v>24.245998</v>
      </c>
      <c r="M18" s="36">
        <v>23.402999999999999</v>
      </c>
      <c r="N18" s="36">
        <v>23.448298999999999</v>
      </c>
      <c r="O18" s="36">
        <v>22.924299000000001</v>
      </c>
      <c r="P18" s="36">
        <v>23.062042000000002</v>
      </c>
      <c r="Q18" s="36">
        <v>23.177848999999998</v>
      </c>
      <c r="R18" s="36">
        <v>23.299659999999999</v>
      </c>
      <c r="S18" s="36">
        <v>23.457861000000001</v>
      </c>
      <c r="T18" s="36">
        <v>23.634346000000001</v>
      </c>
      <c r="U18" s="36">
        <v>23.831199999999999</v>
      </c>
      <c r="V18" s="36">
        <v>23.995754000000002</v>
      </c>
      <c r="W18" s="36">
        <v>24.068192</v>
      </c>
      <c r="X18" s="36">
        <v>24.224095999999999</v>
      </c>
      <c r="Y18" s="36">
        <v>24.399550999999999</v>
      </c>
      <c r="Z18" s="36">
        <v>24.470749000000001</v>
      </c>
      <c r="AA18" s="36">
        <v>24.609051000000001</v>
      </c>
      <c r="AB18" s="36">
        <v>24.772127000000001</v>
      </c>
      <c r="AC18" s="36">
        <v>24.938359999999999</v>
      </c>
      <c r="AD18" s="36">
        <v>25.106971999999999</v>
      </c>
      <c r="AE18" s="36">
        <v>25.269957999999999</v>
      </c>
      <c r="AF18" s="50">
        <v>6.0000000000000001E-3</v>
      </c>
    </row>
    <row r="19" spans="1:32" x14ac:dyDescent="0.25">
      <c r="A19" s="36" t="s">
        <v>144</v>
      </c>
      <c r="C19" s="36" t="s">
        <v>145</v>
      </c>
    </row>
    <row r="20" spans="1:32" x14ac:dyDescent="0.25">
      <c r="A20" s="36" t="s">
        <v>113</v>
      </c>
      <c r="B20" s="36" t="s">
        <v>146</v>
      </c>
      <c r="C20" s="36" t="s">
        <v>147</v>
      </c>
      <c r="D20" s="36" t="s">
        <v>116</v>
      </c>
      <c r="E20" s="36" t="s">
        <v>95</v>
      </c>
      <c r="F20" s="36" t="s">
        <v>95</v>
      </c>
      <c r="AF20" s="36" t="s">
        <v>95</v>
      </c>
    </row>
    <row r="21" spans="1:32" x14ac:dyDescent="0.25">
      <c r="A21" s="36" t="s">
        <v>148</v>
      </c>
      <c r="B21" s="36" t="s">
        <v>149</v>
      </c>
      <c r="C21" s="36" t="s">
        <v>150</v>
      </c>
      <c r="D21" s="36" t="s">
        <v>116</v>
      </c>
      <c r="E21" s="36" t="s">
        <v>95</v>
      </c>
      <c r="F21" s="36" t="s">
        <v>95</v>
      </c>
      <c r="AF21" s="36" t="s">
        <v>95</v>
      </c>
    </row>
    <row r="22" spans="1:32" x14ac:dyDescent="0.25">
      <c r="A22" s="36" t="s">
        <v>120</v>
      </c>
      <c r="B22" s="36" t="s">
        <v>151</v>
      </c>
      <c r="C22" s="36" t="s">
        <v>152</v>
      </c>
      <c r="D22" s="36" t="s">
        <v>116</v>
      </c>
      <c r="E22" s="36" t="s">
        <v>95</v>
      </c>
      <c r="F22" s="36" t="s">
        <v>95</v>
      </c>
      <c r="G22" s="36">
        <v>0.13800000000000001</v>
      </c>
      <c r="H22" s="36">
        <v>0.13800000000000001</v>
      </c>
      <c r="I22" s="36">
        <v>0.13800000000000001</v>
      </c>
      <c r="J22" s="36">
        <v>0.13800000000000001</v>
      </c>
      <c r="K22" s="36">
        <v>0.13800000000000001</v>
      </c>
      <c r="L22" s="36">
        <v>0.13800000000000001</v>
      </c>
      <c r="M22" s="36">
        <v>0.13800000000000001</v>
      </c>
      <c r="N22" s="36">
        <v>0.13800000000000001</v>
      </c>
      <c r="O22" s="36">
        <v>0.13800000000000001</v>
      </c>
      <c r="P22" s="36">
        <v>0.13800000000000001</v>
      </c>
      <c r="Q22" s="36">
        <v>0.13800000000000001</v>
      </c>
      <c r="R22" s="36">
        <v>0.13800000000000001</v>
      </c>
      <c r="S22" s="36">
        <v>0.13800000000000001</v>
      </c>
      <c r="T22" s="36">
        <v>0.13800000000000001</v>
      </c>
      <c r="U22" s="36">
        <v>0.13800000000000001</v>
      </c>
      <c r="V22" s="36">
        <v>0.13800000000000001</v>
      </c>
      <c r="W22" s="36">
        <v>0.13800000000000001</v>
      </c>
      <c r="X22" s="36">
        <v>0.13800000000000001</v>
      </c>
      <c r="Y22" s="36">
        <v>0.13800000000000001</v>
      </c>
      <c r="Z22" s="36">
        <v>0.13800000000000001</v>
      </c>
      <c r="AA22" s="36">
        <v>0.13800000000000001</v>
      </c>
      <c r="AB22" s="36">
        <v>0.13800000000000001</v>
      </c>
      <c r="AC22" s="36">
        <v>0.13800000000000001</v>
      </c>
      <c r="AD22" s="36">
        <v>0.13800000000000001</v>
      </c>
      <c r="AE22" s="36">
        <v>0.13800000000000001</v>
      </c>
      <c r="AF22" s="36" t="s">
        <v>95</v>
      </c>
    </row>
    <row r="23" spans="1:32" x14ac:dyDescent="0.25">
      <c r="A23" s="36" t="s">
        <v>123</v>
      </c>
      <c r="B23" s="36" t="s">
        <v>153</v>
      </c>
      <c r="C23" s="36" t="s">
        <v>154</v>
      </c>
      <c r="D23" s="36" t="s">
        <v>116</v>
      </c>
      <c r="E23" s="36" t="s">
        <v>95</v>
      </c>
      <c r="F23" s="36" t="s">
        <v>95</v>
      </c>
      <c r="G23" s="36">
        <v>2.76E-2</v>
      </c>
      <c r="H23" s="36">
        <v>8.3699999999999997E-2</v>
      </c>
      <c r="I23" s="36">
        <v>8.3699999999999997E-2</v>
      </c>
      <c r="J23" s="36">
        <v>8.3699999999999997E-2</v>
      </c>
      <c r="K23" s="36">
        <v>8.3699999999999997E-2</v>
      </c>
      <c r="L23" s="36">
        <v>8.3699999999999997E-2</v>
      </c>
      <c r="M23" s="36">
        <v>8.3699999999999997E-2</v>
      </c>
      <c r="N23" s="36">
        <v>8.3699999999999997E-2</v>
      </c>
      <c r="O23" s="36">
        <v>8.3699999999999997E-2</v>
      </c>
      <c r="P23" s="36">
        <v>8.3699999999999997E-2</v>
      </c>
      <c r="Q23" s="36">
        <v>8.3699999999999997E-2</v>
      </c>
      <c r="R23" s="36">
        <v>8.3699999999999997E-2</v>
      </c>
      <c r="S23" s="36">
        <v>8.3699999999999997E-2</v>
      </c>
      <c r="T23" s="36">
        <v>8.3699999999999997E-2</v>
      </c>
      <c r="U23" s="36">
        <v>8.3699999999999997E-2</v>
      </c>
      <c r="V23" s="36">
        <v>8.3699999999999997E-2</v>
      </c>
      <c r="W23" s="36">
        <v>8.3699999999999997E-2</v>
      </c>
      <c r="X23" s="36">
        <v>8.3699999999999997E-2</v>
      </c>
      <c r="Y23" s="36">
        <v>8.3699999999999997E-2</v>
      </c>
      <c r="Z23" s="36">
        <v>8.3699999999999997E-2</v>
      </c>
      <c r="AA23" s="36">
        <v>8.3699999999999997E-2</v>
      </c>
      <c r="AB23" s="36">
        <v>8.3699999999999997E-2</v>
      </c>
      <c r="AC23" s="36">
        <v>8.3699999999999997E-2</v>
      </c>
      <c r="AD23" s="36">
        <v>8.3699999999999997E-2</v>
      </c>
      <c r="AE23" s="36">
        <v>8.3699999999999997E-2</v>
      </c>
      <c r="AF23" s="36" t="s">
        <v>95</v>
      </c>
    </row>
    <row r="24" spans="1:32" x14ac:dyDescent="0.25">
      <c r="A24" s="36" t="s">
        <v>126</v>
      </c>
      <c r="B24" s="36" t="s">
        <v>155</v>
      </c>
      <c r="C24" s="36" t="s">
        <v>156</v>
      </c>
      <c r="D24" s="36" t="s">
        <v>116</v>
      </c>
      <c r="E24" s="36" t="s">
        <v>95</v>
      </c>
      <c r="F24" s="36" t="s">
        <v>95</v>
      </c>
      <c r="AF24" s="36" t="s">
        <v>95</v>
      </c>
    </row>
    <row r="25" spans="1:32" x14ac:dyDescent="0.25">
      <c r="A25" s="36" t="s">
        <v>129</v>
      </c>
      <c r="B25" s="36" t="s">
        <v>157</v>
      </c>
      <c r="C25" s="36" t="s">
        <v>158</v>
      </c>
      <c r="D25" s="36" t="s">
        <v>116</v>
      </c>
      <c r="E25" s="36" t="s">
        <v>95</v>
      </c>
      <c r="F25" s="36" t="s">
        <v>95</v>
      </c>
      <c r="AF25" s="36" t="s">
        <v>95</v>
      </c>
    </row>
    <row r="26" spans="1:32" x14ac:dyDescent="0.25">
      <c r="A26" s="36" t="s">
        <v>132</v>
      </c>
      <c r="B26" s="36" t="s">
        <v>159</v>
      </c>
      <c r="C26" s="36" t="s">
        <v>160</v>
      </c>
      <c r="D26" s="36" t="s">
        <v>116</v>
      </c>
      <c r="E26" s="36" t="s">
        <v>95</v>
      </c>
      <c r="F26" s="36" t="s">
        <v>95</v>
      </c>
      <c r="AF26" s="36" t="s">
        <v>95</v>
      </c>
    </row>
    <row r="27" spans="1:32" x14ac:dyDescent="0.25">
      <c r="A27" s="36" t="s">
        <v>135</v>
      </c>
      <c r="B27" s="36" t="s">
        <v>161</v>
      </c>
      <c r="C27" s="36" t="s">
        <v>162</v>
      </c>
      <c r="D27" s="36" t="s">
        <v>116</v>
      </c>
      <c r="E27" s="36" t="s">
        <v>95</v>
      </c>
      <c r="F27" s="36" t="s">
        <v>95</v>
      </c>
      <c r="G27" s="36">
        <v>0.45379999999999998</v>
      </c>
      <c r="H27" s="36">
        <v>0.45379999999999998</v>
      </c>
      <c r="I27" s="36">
        <v>0.45379999999999998</v>
      </c>
      <c r="J27" s="36">
        <v>0.45379999999999998</v>
      </c>
      <c r="K27" s="36">
        <v>0.45379999999999998</v>
      </c>
      <c r="L27" s="36">
        <v>0.45379999999999998</v>
      </c>
      <c r="M27" s="36">
        <v>0.45379999999999998</v>
      </c>
      <c r="N27" s="36">
        <v>0.45379999999999998</v>
      </c>
      <c r="O27" s="36">
        <v>0.45379999999999998</v>
      </c>
      <c r="P27" s="36">
        <v>0.45379999999999998</v>
      </c>
      <c r="Q27" s="36">
        <v>0.45379999999999998</v>
      </c>
      <c r="R27" s="36">
        <v>0.45379999999999998</v>
      </c>
      <c r="S27" s="36">
        <v>0.45379999999999998</v>
      </c>
      <c r="T27" s="36">
        <v>0.45379999999999998</v>
      </c>
      <c r="U27" s="36">
        <v>0.45379999999999998</v>
      </c>
      <c r="V27" s="36">
        <v>0.45379999999999998</v>
      </c>
      <c r="W27" s="36">
        <v>0.45379999999999998</v>
      </c>
      <c r="X27" s="36">
        <v>0.45379999999999998</v>
      </c>
      <c r="Y27" s="36">
        <v>0.45379999999999998</v>
      </c>
      <c r="Z27" s="36">
        <v>0.45379999999999998</v>
      </c>
      <c r="AA27" s="36">
        <v>0.45379999999999998</v>
      </c>
      <c r="AB27" s="36">
        <v>0.45379999999999998</v>
      </c>
      <c r="AC27" s="36">
        <v>0.45379999999999998</v>
      </c>
      <c r="AD27" s="36">
        <v>0.45379999999999998</v>
      </c>
      <c r="AE27" s="36">
        <v>0.45379999999999998</v>
      </c>
      <c r="AF27" s="36" t="s">
        <v>95</v>
      </c>
    </row>
    <row r="28" spans="1:32" x14ac:dyDescent="0.25">
      <c r="A28" s="36" t="s">
        <v>138</v>
      </c>
      <c r="B28" s="36" t="s">
        <v>163</v>
      </c>
      <c r="C28" s="36" t="s">
        <v>164</v>
      </c>
      <c r="D28" s="36" t="s">
        <v>116</v>
      </c>
      <c r="E28" s="36" t="s">
        <v>95</v>
      </c>
      <c r="F28" s="36" t="s">
        <v>95</v>
      </c>
      <c r="AF28" s="36" t="s">
        <v>95</v>
      </c>
    </row>
    <row r="29" spans="1:32" x14ac:dyDescent="0.25">
      <c r="A29" s="36" t="s">
        <v>165</v>
      </c>
      <c r="B29" s="36" t="s">
        <v>166</v>
      </c>
      <c r="C29" s="36" t="s">
        <v>167</v>
      </c>
      <c r="D29" s="36" t="s">
        <v>116</v>
      </c>
      <c r="E29" s="36" t="s">
        <v>95</v>
      </c>
      <c r="F29" s="36" t="s">
        <v>95</v>
      </c>
      <c r="G29" s="36">
        <v>0.61939999999999995</v>
      </c>
      <c r="H29" s="36">
        <v>0.67549999999999999</v>
      </c>
      <c r="I29" s="36">
        <v>0.67549999999999999</v>
      </c>
      <c r="J29" s="36">
        <v>0.67549999999999999</v>
      </c>
      <c r="K29" s="36">
        <v>0.67549999999999999</v>
      </c>
      <c r="L29" s="36">
        <v>0.67549999999999999</v>
      </c>
      <c r="M29" s="36">
        <v>0.67549999999999999</v>
      </c>
      <c r="N29" s="36">
        <v>0.67549999999999999</v>
      </c>
      <c r="O29" s="36">
        <v>0.67549999999999999</v>
      </c>
      <c r="P29" s="36">
        <v>0.67549999999999999</v>
      </c>
      <c r="Q29" s="36">
        <v>0.67549999999999999</v>
      </c>
      <c r="R29" s="36">
        <v>0.67549999999999999</v>
      </c>
      <c r="S29" s="36">
        <v>0.67549999999999999</v>
      </c>
      <c r="T29" s="36">
        <v>0.67549999999999999</v>
      </c>
      <c r="U29" s="36">
        <v>0.67549999999999999</v>
      </c>
      <c r="V29" s="36">
        <v>0.67549999999999999</v>
      </c>
      <c r="W29" s="36">
        <v>0.67549999999999999</v>
      </c>
      <c r="X29" s="36">
        <v>0.67549999999999999</v>
      </c>
      <c r="Y29" s="36">
        <v>0.67549999999999999</v>
      </c>
      <c r="Z29" s="36">
        <v>0.67549999999999999</v>
      </c>
      <c r="AA29" s="36">
        <v>0.67549999999999999</v>
      </c>
      <c r="AB29" s="36">
        <v>0.67549999999999999</v>
      </c>
      <c r="AC29" s="36">
        <v>0.67549999999999999</v>
      </c>
      <c r="AD29" s="36">
        <v>0.67549999999999999</v>
      </c>
      <c r="AE29" s="36">
        <v>0.67549999999999999</v>
      </c>
      <c r="AF29" s="36" t="s">
        <v>95</v>
      </c>
    </row>
    <row r="30" spans="1:32" x14ac:dyDescent="0.25">
      <c r="A30" s="36" t="s">
        <v>168</v>
      </c>
      <c r="C30" s="36" t="s">
        <v>169</v>
      </c>
    </row>
    <row r="31" spans="1:32" x14ac:dyDescent="0.25">
      <c r="A31" s="36" t="s">
        <v>113</v>
      </c>
      <c r="B31" s="36" t="s">
        <v>170</v>
      </c>
      <c r="C31" s="36" t="s">
        <v>171</v>
      </c>
      <c r="D31" s="36" t="s">
        <v>116</v>
      </c>
      <c r="E31" s="36" t="s">
        <v>95</v>
      </c>
      <c r="F31" s="36" t="s">
        <v>95</v>
      </c>
      <c r="AF31" s="36" t="s">
        <v>95</v>
      </c>
    </row>
    <row r="32" spans="1:32" x14ac:dyDescent="0.25">
      <c r="A32" s="36" t="s">
        <v>148</v>
      </c>
      <c r="B32" s="36" t="s">
        <v>172</v>
      </c>
      <c r="C32" s="36" t="s">
        <v>173</v>
      </c>
      <c r="D32" s="36" t="s">
        <v>116</v>
      </c>
      <c r="E32" s="36" t="s">
        <v>95</v>
      </c>
      <c r="F32" s="36" t="s">
        <v>95</v>
      </c>
      <c r="AF32" s="36" t="s">
        <v>95</v>
      </c>
    </row>
    <row r="33" spans="1:32" x14ac:dyDescent="0.25">
      <c r="A33" s="36" t="s">
        <v>120</v>
      </c>
      <c r="B33" s="36" t="s">
        <v>174</v>
      </c>
      <c r="C33" s="36" t="s">
        <v>175</v>
      </c>
      <c r="D33" s="36" t="s">
        <v>116</v>
      </c>
      <c r="E33" s="36" t="s">
        <v>95</v>
      </c>
      <c r="F33" s="36" t="s">
        <v>95</v>
      </c>
      <c r="Z33" s="36">
        <v>4.3436000000000002E-2</v>
      </c>
      <c r="AA33" s="36">
        <v>4.3436000000000002E-2</v>
      </c>
      <c r="AB33" s="36">
        <v>4.3436000000000002E-2</v>
      </c>
      <c r="AC33" s="36">
        <v>4.3436000000000002E-2</v>
      </c>
      <c r="AD33" s="36">
        <v>4.3436000000000002E-2</v>
      </c>
      <c r="AE33" s="36">
        <v>4.3436000000000002E-2</v>
      </c>
      <c r="AF33" s="36" t="s">
        <v>95</v>
      </c>
    </row>
    <row r="34" spans="1:32" x14ac:dyDescent="0.25">
      <c r="A34" s="36" t="s">
        <v>123</v>
      </c>
      <c r="B34" s="36" t="s">
        <v>176</v>
      </c>
      <c r="C34" s="36" t="s">
        <v>177</v>
      </c>
      <c r="D34" s="36" t="s">
        <v>116</v>
      </c>
      <c r="E34" s="36" t="s">
        <v>95</v>
      </c>
      <c r="F34" s="36" t="s">
        <v>95</v>
      </c>
      <c r="I34" s="36">
        <v>0.197881</v>
      </c>
      <c r="J34" s="36">
        <v>0.197881</v>
      </c>
      <c r="K34" s="36">
        <v>0.197881</v>
      </c>
      <c r="L34" s="36">
        <v>0.197881</v>
      </c>
      <c r="M34" s="36">
        <v>0.197881</v>
      </c>
      <c r="N34" s="36">
        <v>0.197881</v>
      </c>
      <c r="O34" s="36">
        <v>0.197881</v>
      </c>
      <c r="P34" s="36">
        <v>0.29367599999999999</v>
      </c>
      <c r="Q34" s="36">
        <v>0.35839300000000002</v>
      </c>
      <c r="R34" s="36">
        <v>0.42670799999999998</v>
      </c>
      <c r="S34" s="36">
        <v>0.53178000000000003</v>
      </c>
      <c r="T34" s="36">
        <v>0.64863899999999997</v>
      </c>
      <c r="U34" s="36">
        <v>0.78041400000000005</v>
      </c>
      <c r="V34" s="36">
        <v>0.94496899999999995</v>
      </c>
      <c r="W34" s="36">
        <v>0.98404999999999998</v>
      </c>
      <c r="X34" s="36">
        <v>1.097243</v>
      </c>
      <c r="Y34" s="36">
        <v>1.2116039999999999</v>
      </c>
      <c r="Z34" s="36">
        <v>1.3131649999999999</v>
      </c>
      <c r="AA34" s="36">
        <v>1.4170499999999999</v>
      </c>
      <c r="AB34" s="36">
        <v>1.5801270000000001</v>
      </c>
      <c r="AC34" s="36">
        <v>1.70753</v>
      </c>
      <c r="AD34" s="36">
        <v>1.8761399999999999</v>
      </c>
      <c r="AE34" s="36">
        <v>2.0023420000000001</v>
      </c>
      <c r="AF34" s="36" t="s">
        <v>95</v>
      </c>
    </row>
    <row r="35" spans="1:32" x14ac:dyDescent="0.25">
      <c r="A35" s="36" t="s">
        <v>126</v>
      </c>
      <c r="B35" s="36" t="s">
        <v>178</v>
      </c>
      <c r="C35" s="36" t="s">
        <v>179</v>
      </c>
      <c r="D35" s="36" t="s">
        <v>116</v>
      </c>
      <c r="E35" s="36" t="s">
        <v>95</v>
      </c>
      <c r="F35" s="36" t="s">
        <v>95</v>
      </c>
      <c r="AF35" s="36" t="s">
        <v>95</v>
      </c>
    </row>
    <row r="36" spans="1:32" x14ac:dyDescent="0.25">
      <c r="A36" s="36" t="s">
        <v>129</v>
      </c>
      <c r="B36" s="36" t="s">
        <v>180</v>
      </c>
      <c r="C36" s="36" t="s">
        <v>181</v>
      </c>
      <c r="D36" s="36" t="s">
        <v>116</v>
      </c>
      <c r="E36" s="36" t="s">
        <v>95</v>
      </c>
      <c r="F36" s="36" t="s">
        <v>95</v>
      </c>
      <c r="AF36" s="36" t="s">
        <v>95</v>
      </c>
    </row>
    <row r="37" spans="1:32" x14ac:dyDescent="0.25">
      <c r="A37" s="36" t="s">
        <v>132</v>
      </c>
      <c r="B37" s="36" t="s">
        <v>182</v>
      </c>
      <c r="C37" s="36" t="s">
        <v>183</v>
      </c>
      <c r="D37" s="36" t="s">
        <v>116</v>
      </c>
      <c r="E37" s="36" t="s">
        <v>95</v>
      </c>
      <c r="F37" s="36" t="s">
        <v>95</v>
      </c>
      <c r="AF37" s="36" t="s">
        <v>95</v>
      </c>
    </row>
    <row r="38" spans="1:32" x14ac:dyDescent="0.25">
      <c r="A38" s="36" t="s">
        <v>135</v>
      </c>
      <c r="B38" s="36" t="s">
        <v>184</v>
      </c>
      <c r="C38" s="36" t="s">
        <v>185</v>
      </c>
      <c r="D38" s="36" t="s">
        <v>116</v>
      </c>
      <c r="E38" s="36" t="s">
        <v>95</v>
      </c>
      <c r="F38" s="36" t="s">
        <v>95</v>
      </c>
      <c r="I38" s="36">
        <v>0.77211600000000002</v>
      </c>
      <c r="J38" s="36">
        <v>1.869712</v>
      </c>
      <c r="K38" s="36">
        <v>2.8276539999999999</v>
      </c>
      <c r="L38" s="36">
        <v>3.4324180000000002</v>
      </c>
      <c r="M38" s="36">
        <v>3.4324180000000002</v>
      </c>
      <c r="N38" s="36">
        <v>3.4324180000000002</v>
      </c>
      <c r="O38" s="36">
        <v>3.4324180000000002</v>
      </c>
      <c r="P38" s="36">
        <v>3.475867</v>
      </c>
      <c r="Q38" s="36">
        <v>3.5280559999999999</v>
      </c>
      <c r="R38" s="36">
        <v>3.58155</v>
      </c>
      <c r="S38" s="36">
        <v>3.6346810000000001</v>
      </c>
      <c r="T38" s="36">
        <v>3.6943060000000001</v>
      </c>
      <c r="U38" s="36">
        <v>3.7593860000000001</v>
      </c>
      <c r="V38" s="36">
        <v>3.7593860000000001</v>
      </c>
      <c r="W38" s="36">
        <v>3.7927430000000002</v>
      </c>
      <c r="X38" s="36">
        <v>3.8354539999999999</v>
      </c>
      <c r="Y38" s="36">
        <v>3.8965459999999998</v>
      </c>
      <c r="Z38" s="36">
        <v>3.8965459999999998</v>
      </c>
      <c r="AA38" s="36">
        <v>3.9309630000000002</v>
      </c>
      <c r="AB38" s="36">
        <v>3.9309630000000002</v>
      </c>
      <c r="AC38" s="36">
        <v>3.969795</v>
      </c>
      <c r="AD38" s="36">
        <v>3.969795</v>
      </c>
      <c r="AE38" s="36">
        <v>4.0065790000000003</v>
      </c>
      <c r="AF38" s="36" t="s">
        <v>95</v>
      </c>
    </row>
    <row r="39" spans="1:32" x14ac:dyDescent="0.25">
      <c r="A39" s="36" t="s">
        <v>138</v>
      </c>
      <c r="B39" s="36" t="s">
        <v>186</v>
      </c>
      <c r="C39" s="36" t="s">
        <v>187</v>
      </c>
      <c r="D39" s="36" t="s">
        <v>116</v>
      </c>
      <c r="E39" s="36" t="s">
        <v>95</v>
      </c>
      <c r="F39" s="36" t="s">
        <v>95</v>
      </c>
      <c r="AF39" s="36" t="s">
        <v>95</v>
      </c>
    </row>
    <row r="40" spans="1:32" x14ac:dyDescent="0.25">
      <c r="A40" s="36" t="s">
        <v>188</v>
      </c>
      <c r="B40" s="36" t="s">
        <v>189</v>
      </c>
      <c r="C40" s="36" t="s">
        <v>190</v>
      </c>
      <c r="D40" s="36" t="s">
        <v>116</v>
      </c>
      <c r="E40" s="36" t="s">
        <v>95</v>
      </c>
      <c r="F40" s="36" t="s">
        <v>95</v>
      </c>
      <c r="I40" s="36">
        <v>0.969997</v>
      </c>
      <c r="J40" s="36">
        <v>2.067593</v>
      </c>
      <c r="K40" s="36">
        <v>3.0255350000000001</v>
      </c>
      <c r="L40" s="36">
        <v>3.6302989999999999</v>
      </c>
      <c r="M40" s="36">
        <v>3.6302989999999999</v>
      </c>
      <c r="N40" s="36">
        <v>3.6302989999999999</v>
      </c>
      <c r="O40" s="36">
        <v>3.6302989999999999</v>
      </c>
      <c r="P40" s="36">
        <v>3.7695430000000001</v>
      </c>
      <c r="Q40" s="36">
        <v>3.8864489999999998</v>
      </c>
      <c r="R40" s="36">
        <v>4.0082579999999997</v>
      </c>
      <c r="S40" s="36">
        <v>4.166461</v>
      </c>
      <c r="T40" s="36">
        <v>4.3429460000000004</v>
      </c>
      <c r="U40" s="36">
        <v>4.5397990000000004</v>
      </c>
      <c r="V40" s="36">
        <v>4.7043540000000004</v>
      </c>
      <c r="W40" s="36">
        <v>4.7767929999999996</v>
      </c>
      <c r="X40" s="36">
        <v>4.9326970000000001</v>
      </c>
      <c r="Y40" s="36">
        <v>5.1081500000000002</v>
      </c>
      <c r="Z40" s="36">
        <v>5.2531480000000004</v>
      </c>
      <c r="AA40" s="36">
        <v>5.3914489999999997</v>
      </c>
      <c r="AB40" s="36">
        <v>5.5545260000000001</v>
      </c>
      <c r="AC40" s="36">
        <v>5.7207610000000004</v>
      </c>
      <c r="AD40" s="36">
        <v>5.8893709999999997</v>
      </c>
      <c r="AE40" s="36">
        <v>6.0523579999999999</v>
      </c>
      <c r="AF40" s="36" t="s">
        <v>95</v>
      </c>
    </row>
    <row r="41" spans="1:32" x14ac:dyDescent="0.25">
      <c r="A41" s="36" t="s">
        <v>191</v>
      </c>
      <c r="B41" s="36" t="s">
        <v>192</v>
      </c>
      <c r="C41" s="36" t="s">
        <v>193</v>
      </c>
      <c r="D41" s="36" t="s">
        <v>116</v>
      </c>
      <c r="E41" s="36" t="s">
        <v>95</v>
      </c>
      <c r="F41" s="36" t="s">
        <v>95</v>
      </c>
      <c r="G41" s="36">
        <v>0.61939999999999995</v>
      </c>
      <c r="H41" s="36">
        <v>0.67549999999999999</v>
      </c>
      <c r="I41" s="36">
        <v>1.645497</v>
      </c>
      <c r="J41" s="36">
        <v>2.743093</v>
      </c>
      <c r="K41" s="36">
        <v>3.7010350000000001</v>
      </c>
      <c r="L41" s="36">
        <v>4.3057990000000004</v>
      </c>
      <c r="M41" s="36">
        <v>4.3057990000000004</v>
      </c>
      <c r="N41" s="36">
        <v>4.3057990000000004</v>
      </c>
      <c r="O41" s="36">
        <v>4.3057990000000004</v>
      </c>
      <c r="P41" s="36">
        <v>4.4450430000000001</v>
      </c>
      <c r="Q41" s="36">
        <v>4.5619490000000003</v>
      </c>
      <c r="R41" s="36">
        <v>4.6837580000000001</v>
      </c>
      <c r="S41" s="36">
        <v>4.8419610000000004</v>
      </c>
      <c r="T41" s="36">
        <v>5.0184449999999998</v>
      </c>
      <c r="U41" s="36">
        <v>5.2152989999999999</v>
      </c>
      <c r="V41" s="36">
        <v>5.3798539999999999</v>
      </c>
      <c r="W41" s="36">
        <v>5.4522919999999999</v>
      </c>
      <c r="X41" s="36">
        <v>5.6081969999999997</v>
      </c>
      <c r="Y41" s="36">
        <v>5.7836499999999997</v>
      </c>
      <c r="Z41" s="36">
        <v>5.9286479999999999</v>
      </c>
      <c r="AA41" s="36">
        <v>6.0669490000000001</v>
      </c>
      <c r="AB41" s="36">
        <v>6.2300259999999996</v>
      </c>
      <c r="AC41" s="36">
        <v>6.396261</v>
      </c>
      <c r="AD41" s="36">
        <v>6.5648710000000001</v>
      </c>
      <c r="AE41" s="36">
        <v>6.7278580000000003</v>
      </c>
      <c r="AF41" s="36" t="s">
        <v>95</v>
      </c>
    </row>
    <row r="42" spans="1:32" x14ac:dyDescent="0.25">
      <c r="A42" s="36" t="s">
        <v>194</v>
      </c>
      <c r="C42" s="36" t="s">
        <v>195</v>
      </c>
    </row>
    <row r="43" spans="1:32" x14ac:dyDescent="0.25">
      <c r="A43" s="36" t="s">
        <v>113</v>
      </c>
      <c r="B43" s="36" t="s">
        <v>196</v>
      </c>
      <c r="C43" s="36" t="s">
        <v>197</v>
      </c>
      <c r="D43" s="36" t="s">
        <v>116</v>
      </c>
      <c r="E43" s="36" t="s">
        <v>95</v>
      </c>
      <c r="F43" s="36" t="s">
        <v>95</v>
      </c>
      <c r="G43" s="36">
        <v>0.40579999999999999</v>
      </c>
      <c r="H43" s="36">
        <v>0.40579999999999999</v>
      </c>
      <c r="I43" s="36">
        <v>0.40579999999999999</v>
      </c>
      <c r="J43" s="36">
        <v>0.40579999999999999</v>
      </c>
      <c r="K43" s="36">
        <v>0.50270000000000004</v>
      </c>
      <c r="L43" s="36">
        <v>0.50270000000000004</v>
      </c>
      <c r="M43" s="36">
        <v>0.8427</v>
      </c>
      <c r="N43" s="36">
        <v>0.8427</v>
      </c>
      <c r="O43" s="36">
        <v>0.8427</v>
      </c>
      <c r="P43" s="36">
        <v>0.8427</v>
      </c>
      <c r="Q43" s="36">
        <v>0.8427</v>
      </c>
      <c r="R43" s="36">
        <v>0.8427</v>
      </c>
      <c r="S43" s="36">
        <v>0.8427</v>
      </c>
      <c r="T43" s="36">
        <v>0.8427</v>
      </c>
      <c r="U43" s="36">
        <v>0.8427</v>
      </c>
      <c r="V43" s="36">
        <v>0.8427</v>
      </c>
      <c r="W43" s="36">
        <v>0.8427</v>
      </c>
      <c r="X43" s="36">
        <v>0.8427</v>
      </c>
      <c r="Y43" s="36">
        <v>0.8427</v>
      </c>
      <c r="Z43" s="36">
        <v>0.8427</v>
      </c>
      <c r="AA43" s="36">
        <v>0.8427</v>
      </c>
      <c r="AB43" s="36">
        <v>0.8427</v>
      </c>
      <c r="AC43" s="36">
        <v>0.8427</v>
      </c>
      <c r="AD43" s="36">
        <v>0.8427</v>
      </c>
      <c r="AE43" s="36">
        <v>0.8427</v>
      </c>
      <c r="AF43" s="36" t="s">
        <v>95</v>
      </c>
    </row>
    <row r="44" spans="1:32" x14ac:dyDescent="0.25">
      <c r="A44" s="36" t="s">
        <v>148</v>
      </c>
      <c r="B44" s="36" t="s">
        <v>198</v>
      </c>
      <c r="C44" s="36" t="s">
        <v>199</v>
      </c>
      <c r="D44" s="36" t="s">
        <v>116</v>
      </c>
      <c r="E44" s="36" t="s">
        <v>95</v>
      </c>
      <c r="F44" s="36" t="s">
        <v>95</v>
      </c>
      <c r="K44" s="36">
        <v>2.9700000000000001E-2</v>
      </c>
      <c r="L44" s="36">
        <v>0.4199</v>
      </c>
      <c r="M44" s="36">
        <v>0.92290000000000005</v>
      </c>
      <c r="N44" s="36">
        <v>1.2417</v>
      </c>
      <c r="O44" s="36">
        <v>1.7657</v>
      </c>
      <c r="P44" s="36">
        <v>1.7657</v>
      </c>
      <c r="Q44" s="36">
        <v>1.7657</v>
      </c>
      <c r="R44" s="36">
        <v>1.7657</v>
      </c>
      <c r="S44" s="36">
        <v>1.7657</v>
      </c>
      <c r="T44" s="36">
        <v>1.7657</v>
      </c>
      <c r="U44" s="36">
        <v>1.7657</v>
      </c>
      <c r="V44" s="36">
        <v>1.7657</v>
      </c>
      <c r="W44" s="36">
        <v>1.7657</v>
      </c>
      <c r="X44" s="36">
        <v>1.7657</v>
      </c>
      <c r="Y44" s="36">
        <v>1.7657</v>
      </c>
      <c r="Z44" s="36">
        <v>1.7657</v>
      </c>
      <c r="AA44" s="36">
        <v>1.7657</v>
      </c>
      <c r="AB44" s="36">
        <v>1.7657</v>
      </c>
      <c r="AC44" s="36">
        <v>1.7657</v>
      </c>
      <c r="AD44" s="36">
        <v>1.7657</v>
      </c>
      <c r="AE44" s="36">
        <v>1.7657</v>
      </c>
      <c r="AF44" s="36" t="s">
        <v>95</v>
      </c>
    </row>
    <row r="45" spans="1:32" x14ac:dyDescent="0.25">
      <c r="A45" s="36" t="s">
        <v>120</v>
      </c>
      <c r="B45" s="36" t="s">
        <v>200</v>
      </c>
      <c r="C45" s="36" t="s">
        <v>201</v>
      </c>
      <c r="D45" s="36" t="s">
        <v>116</v>
      </c>
      <c r="E45" s="36" t="s">
        <v>95</v>
      </c>
      <c r="F45" s="36" t="s">
        <v>95</v>
      </c>
      <c r="AF45" s="36" t="s">
        <v>95</v>
      </c>
    </row>
    <row r="46" spans="1:32" x14ac:dyDescent="0.25">
      <c r="A46" s="36" t="s">
        <v>123</v>
      </c>
      <c r="B46" s="36" t="s">
        <v>202</v>
      </c>
      <c r="C46" s="36" t="s">
        <v>203</v>
      </c>
      <c r="D46" s="36" t="s">
        <v>116</v>
      </c>
      <c r="E46" s="36" t="s">
        <v>95</v>
      </c>
      <c r="F46" s="36" t="s">
        <v>95</v>
      </c>
      <c r="J46" s="36">
        <v>0.318</v>
      </c>
      <c r="K46" s="36">
        <v>0.67889999999999995</v>
      </c>
      <c r="L46" s="36">
        <v>0.67889999999999995</v>
      </c>
      <c r="M46" s="36">
        <v>0.67889999999999995</v>
      </c>
      <c r="N46" s="36">
        <v>0.67889999999999995</v>
      </c>
      <c r="O46" s="36">
        <v>0.67889999999999995</v>
      </c>
      <c r="P46" s="36">
        <v>0.6804</v>
      </c>
      <c r="Q46" s="36">
        <v>0.68149999999999999</v>
      </c>
      <c r="R46" s="36">
        <v>0.68149999999999999</v>
      </c>
      <c r="S46" s="36">
        <v>0.68149999999999999</v>
      </c>
      <c r="T46" s="36">
        <v>0.68149999999999999</v>
      </c>
      <c r="U46" s="36">
        <v>0.68149999999999999</v>
      </c>
      <c r="V46" s="36">
        <v>0.68149999999999999</v>
      </c>
      <c r="W46" s="36">
        <v>0.68149999999999999</v>
      </c>
      <c r="X46" s="36">
        <v>0.68149999999999999</v>
      </c>
      <c r="Y46" s="36">
        <v>0.68149999999999999</v>
      </c>
      <c r="Z46" s="36">
        <v>0.75529999999999997</v>
      </c>
      <c r="AA46" s="36">
        <v>0.75529999999999997</v>
      </c>
      <c r="AB46" s="36">
        <v>0.75529999999999997</v>
      </c>
      <c r="AC46" s="36">
        <v>0.75529999999999997</v>
      </c>
      <c r="AD46" s="36">
        <v>0.75529999999999997</v>
      </c>
      <c r="AE46" s="36">
        <v>0.75529999999999997</v>
      </c>
      <c r="AF46" s="36" t="s">
        <v>95</v>
      </c>
    </row>
    <row r="47" spans="1:32" x14ac:dyDescent="0.25">
      <c r="A47" s="36" t="s">
        <v>126</v>
      </c>
      <c r="B47" s="36" t="s">
        <v>204</v>
      </c>
      <c r="C47" s="36" t="s">
        <v>205</v>
      </c>
      <c r="D47" s="36" t="s">
        <v>116</v>
      </c>
      <c r="E47" s="36" t="s">
        <v>95</v>
      </c>
      <c r="F47" s="36" t="s">
        <v>95</v>
      </c>
      <c r="AF47" s="36" t="s">
        <v>95</v>
      </c>
    </row>
    <row r="48" spans="1:32" x14ac:dyDescent="0.25">
      <c r="A48" s="36" t="s">
        <v>129</v>
      </c>
      <c r="B48" s="36" t="s">
        <v>206</v>
      </c>
      <c r="C48" s="36" t="s">
        <v>207</v>
      </c>
      <c r="D48" s="36" t="s">
        <v>116</v>
      </c>
      <c r="E48" s="36" t="s">
        <v>95</v>
      </c>
      <c r="F48" s="36" t="s">
        <v>95</v>
      </c>
      <c r="AF48" s="36" t="s">
        <v>95</v>
      </c>
    </row>
    <row r="49" spans="1:32" x14ac:dyDescent="0.25">
      <c r="A49" s="36" t="s">
        <v>132</v>
      </c>
      <c r="B49" s="36" t="s">
        <v>208</v>
      </c>
      <c r="C49" s="36" t="s">
        <v>209</v>
      </c>
      <c r="D49" s="36" t="s">
        <v>116</v>
      </c>
      <c r="E49" s="36" t="s">
        <v>95</v>
      </c>
      <c r="F49" s="36" t="s">
        <v>95</v>
      </c>
      <c r="AF49" s="36" t="s">
        <v>95</v>
      </c>
    </row>
    <row r="50" spans="1:32" x14ac:dyDescent="0.25">
      <c r="A50" s="36" t="s">
        <v>135</v>
      </c>
      <c r="B50" s="36" t="s">
        <v>210</v>
      </c>
      <c r="C50" s="36" t="s">
        <v>211</v>
      </c>
      <c r="D50" s="36" t="s">
        <v>116</v>
      </c>
      <c r="E50" s="36" t="s">
        <v>95</v>
      </c>
      <c r="F50" s="36" t="s">
        <v>95</v>
      </c>
      <c r="AF50" s="36" t="s">
        <v>95</v>
      </c>
    </row>
    <row r="51" spans="1:32" x14ac:dyDescent="0.25">
      <c r="A51" s="36" t="s">
        <v>212</v>
      </c>
      <c r="B51" s="36" t="s">
        <v>213</v>
      </c>
      <c r="C51" s="36" t="s">
        <v>214</v>
      </c>
      <c r="D51" s="36" t="s">
        <v>116</v>
      </c>
      <c r="E51" s="36" t="s">
        <v>95</v>
      </c>
      <c r="F51" s="36" t="s">
        <v>95</v>
      </c>
      <c r="G51" s="36">
        <v>0.40579999999999999</v>
      </c>
      <c r="H51" s="36">
        <v>0.40579999999999999</v>
      </c>
      <c r="I51" s="36">
        <v>0.40579999999999999</v>
      </c>
      <c r="J51" s="36">
        <v>0.7238</v>
      </c>
      <c r="K51" s="36">
        <v>1.2113</v>
      </c>
      <c r="L51" s="36">
        <v>1.6014999999999999</v>
      </c>
      <c r="M51" s="36">
        <v>2.4445000000000001</v>
      </c>
      <c r="N51" s="36">
        <v>2.7633000000000001</v>
      </c>
      <c r="O51" s="36">
        <v>3.2873000000000001</v>
      </c>
      <c r="P51" s="36">
        <v>3.2888000000000002</v>
      </c>
      <c r="Q51" s="36">
        <v>3.2898999999999998</v>
      </c>
      <c r="R51" s="36">
        <v>3.2898999999999998</v>
      </c>
      <c r="S51" s="36">
        <v>3.2898999999999998</v>
      </c>
      <c r="T51" s="36">
        <v>3.2898999999999998</v>
      </c>
      <c r="U51" s="36">
        <v>3.2898999999999998</v>
      </c>
      <c r="V51" s="36">
        <v>3.2898999999999998</v>
      </c>
      <c r="W51" s="36">
        <v>3.2898999999999998</v>
      </c>
      <c r="X51" s="36">
        <v>3.2898999999999998</v>
      </c>
      <c r="Y51" s="36">
        <v>3.2898999999999998</v>
      </c>
      <c r="Z51" s="36">
        <v>3.3637000000000001</v>
      </c>
      <c r="AA51" s="36">
        <v>3.3637000000000001</v>
      </c>
      <c r="AB51" s="36">
        <v>3.3637000000000001</v>
      </c>
      <c r="AC51" s="36">
        <v>3.3637000000000001</v>
      </c>
      <c r="AD51" s="36">
        <v>3.3637000000000001</v>
      </c>
      <c r="AE51" s="36">
        <v>3.3637000000000001</v>
      </c>
      <c r="AF51" s="36" t="s">
        <v>95</v>
      </c>
    </row>
    <row r="52" spans="1:32" x14ac:dyDescent="0.25">
      <c r="A52" s="36" t="s">
        <v>215</v>
      </c>
      <c r="C52" s="36" t="s">
        <v>216</v>
      </c>
    </row>
    <row r="53" spans="1:32" x14ac:dyDescent="0.25">
      <c r="A53" s="36" t="s">
        <v>113</v>
      </c>
      <c r="B53" s="36" t="s">
        <v>217</v>
      </c>
      <c r="C53" s="36" t="s">
        <v>218</v>
      </c>
      <c r="D53" s="36" t="s">
        <v>116</v>
      </c>
      <c r="AF53" s="36" t="s">
        <v>95</v>
      </c>
    </row>
    <row r="54" spans="1:32" x14ac:dyDescent="0.25">
      <c r="A54" s="36" t="s">
        <v>219</v>
      </c>
      <c r="B54" s="36" t="s">
        <v>220</v>
      </c>
      <c r="C54" s="36" t="s">
        <v>221</v>
      </c>
      <c r="D54" s="36" t="s">
        <v>116</v>
      </c>
      <c r="AF54" s="36" t="s">
        <v>95</v>
      </c>
    </row>
    <row r="55" spans="1:32" x14ac:dyDescent="0.25">
      <c r="A55" s="36" t="s">
        <v>222</v>
      </c>
      <c r="B55" s="36" t="s">
        <v>223</v>
      </c>
      <c r="C55" s="36" t="s">
        <v>224</v>
      </c>
      <c r="D55" s="36" t="s">
        <v>116</v>
      </c>
      <c r="E55" s="36">
        <v>3.0283000000000001E-2</v>
      </c>
      <c r="F55" s="36">
        <v>3.2183000000000003E-2</v>
      </c>
      <c r="G55" s="36">
        <v>3.4417000000000003E-2</v>
      </c>
      <c r="H55" s="36">
        <v>3.6061000000000003E-2</v>
      </c>
      <c r="I55" s="36">
        <v>3.7255999999999997E-2</v>
      </c>
      <c r="J55" s="36">
        <v>3.8800000000000001E-2</v>
      </c>
      <c r="K55" s="36">
        <v>4.0375000000000001E-2</v>
      </c>
      <c r="L55" s="36">
        <v>4.2140999999999998E-2</v>
      </c>
      <c r="M55" s="36">
        <v>4.4074000000000002E-2</v>
      </c>
      <c r="N55" s="36">
        <v>4.6192999999999998E-2</v>
      </c>
      <c r="O55" s="36">
        <v>4.8521000000000002E-2</v>
      </c>
      <c r="P55" s="36">
        <v>5.1132999999999998E-2</v>
      </c>
      <c r="Q55" s="36">
        <v>5.4134000000000002E-2</v>
      </c>
      <c r="R55" s="36">
        <v>5.7464000000000001E-2</v>
      </c>
      <c r="S55" s="36">
        <v>6.1038000000000002E-2</v>
      </c>
      <c r="T55" s="36">
        <v>6.4962000000000006E-2</v>
      </c>
      <c r="U55" s="36">
        <v>6.9362999999999994E-2</v>
      </c>
      <c r="V55" s="36">
        <v>7.3943999999999996E-2</v>
      </c>
      <c r="W55" s="36">
        <v>7.8687999999999994E-2</v>
      </c>
      <c r="X55" s="36">
        <v>8.3625000000000005E-2</v>
      </c>
      <c r="Y55" s="36">
        <v>8.8842000000000004E-2</v>
      </c>
      <c r="Z55" s="36">
        <v>9.4377000000000003E-2</v>
      </c>
      <c r="AA55" s="36">
        <v>9.8666000000000004E-2</v>
      </c>
      <c r="AB55" s="36">
        <v>0.102067</v>
      </c>
      <c r="AC55" s="36">
        <v>0.10488500000000001</v>
      </c>
      <c r="AD55" s="36">
        <v>0.107458</v>
      </c>
      <c r="AE55" s="36">
        <v>0.11007</v>
      </c>
      <c r="AF55" s="50">
        <v>0.05</v>
      </c>
    </row>
    <row r="56" spans="1:32" x14ac:dyDescent="0.25">
      <c r="A56" s="36" t="s">
        <v>225</v>
      </c>
      <c r="B56" s="36" t="s">
        <v>226</v>
      </c>
      <c r="C56" s="36" t="s">
        <v>227</v>
      </c>
      <c r="D56" s="36" t="s">
        <v>116</v>
      </c>
      <c r="AF56" s="36" t="s">
        <v>95</v>
      </c>
    </row>
    <row r="57" spans="1:32" x14ac:dyDescent="0.25">
      <c r="A57" s="36" t="s">
        <v>135</v>
      </c>
      <c r="B57" s="36" t="s">
        <v>228</v>
      </c>
      <c r="C57" s="36" t="s">
        <v>229</v>
      </c>
      <c r="D57" s="36" t="s">
        <v>116</v>
      </c>
      <c r="E57" s="36">
        <v>4.058E-3</v>
      </c>
      <c r="F57" s="36">
        <v>1.0329E-2</v>
      </c>
      <c r="G57" s="36">
        <v>1.7930999999999999E-2</v>
      </c>
      <c r="H57" s="36">
        <v>2.5715999999999999E-2</v>
      </c>
      <c r="I57" s="36">
        <v>3.4615E-2</v>
      </c>
      <c r="J57" s="36">
        <v>4.4218E-2</v>
      </c>
      <c r="K57" s="36">
        <v>5.4059999999999997E-2</v>
      </c>
      <c r="L57" s="36">
        <v>6.411E-2</v>
      </c>
      <c r="M57" s="36">
        <v>6.8489999999999995E-2</v>
      </c>
      <c r="N57" s="36">
        <v>6.9631999999999999E-2</v>
      </c>
      <c r="O57" s="36">
        <v>7.1146000000000001E-2</v>
      </c>
      <c r="P57" s="36">
        <v>7.3247000000000007E-2</v>
      </c>
      <c r="Q57" s="36">
        <v>7.5739000000000001E-2</v>
      </c>
      <c r="R57" s="36">
        <v>7.8670000000000004E-2</v>
      </c>
      <c r="S57" s="36">
        <v>8.1949999999999995E-2</v>
      </c>
      <c r="T57" s="36">
        <v>8.5511000000000004E-2</v>
      </c>
      <c r="U57" s="36">
        <v>8.9425000000000004E-2</v>
      </c>
      <c r="V57" s="36">
        <v>9.3543000000000001E-2</v>
      </c>
      <c r="W57" s="36">
        <v>9.7822999999999993E-2</v>
      </c>
      <c r="X57" s="36">
        <v>0.102147</v>
      </c>
      <c r="Y57" s="36">
        <v>0.10653</v>
      </c>
      <c r="Z57" s="36">
        <v>0.111031</v>
      </c>
      <c r="AA57" s="36">
        <v>0.115485</v>
      </c>
      <c r="AB57" s="36">
        <v>0.119949</v>
      </c>
      <c r="AC57" s="36">
        <v>0.124456</v>
      </c>
      <c r="AD57" s="36">
        <v>0.12898100000000001</v>
      </c>
      <c r="AE57" s="36">
        <v>0.133543</v>
      </c>
      <c r="AF57" s="50">
        <v>0.108</v>
      </c>
    </row>
    <row r="58" spans="1:32" x14ac:dyDescent="0.25">
      <c r="A58" s="36" t="s">
        <v>230</v>
      </c>
      <c r="B58" s="36" t="s">
        <v>231</v>
      </c>
      <c r="C58" s="36" t="s">
        <v>232</v>
      </c>
      <c r="D58" s="36" t="s">
        <v>116</v>
      </c>
      <c r="AF58" s="36" t="s">
        <v>95</v>
      </c>
    </row>
    <row r="59" spans="1:32" x14ac:dyDescent="0.25">
      <c r="A59" s="36" t="s">
        <v>212</v>
      </c>
      <c r="B59" s="36" t="s">
        <v>233</v>
      </c>
      <c r="C59" s="36" t="s">
        <v>234</v>
      </c>
      <c r="D59" s="36" t="s">
        <v>116</v>
      </c>
      <c r="E59" s="36">
        <v>3.4341999999999998E-2</v>
      </c>
      <c r="F59" s="36">
        <v>4.2512000000000001E-2</v>
      </c>
      <c r="G59" s="36">
        <v>5.2347999999999999E-2</v>
      </c>
      <c r="H59" s="36">
        <v>6.1776999999999999E-2</v>
      </c>
      <c r="I59" s="36">
        <v>7.1871000000000004E-2</v>
      </c>
      <c r="J59" s="36">
        <v>8.3016999999999994E-2</v>
      </c>
      <c r="K59" s="36">
        <v>9.4435000000000005E-2</v>
      </c>
      <c r="L59" s="36">
        <v>0.106251</v>
      </c>
      <c r="M59" s="36">
        <v>0.112564</v>
      </c>
      <c r="N59" s="36">
        <v>0.115825</v>
      </c>
      <c r="O59" s="36">
        <v>0.11966599999999999</v>
      </c>
      <c r="P59" s="36">
        <v>0.12438</v>
      </c>
      <c r="Q59" s="36">
        <v>0.12987299999999999</v>
      </c>
      <c r="R59" s="36">
        <v>0.136133</v>
      </c>
      <c r="S59" s="36">
        <v>0.142988</v>
      </c>
      <c r="T59" s="36">
        <v>0.150473</v>
      </c>
      <c r="U59" s="36">
        <v>0.15878700000000001</v>
      </c>
      <c r="V59" s="36">
        <v>0.167487</v>
      </c>
      <c r="W59" s="36">
        <v>0.17651</v>
      </c>
      <c r="X59" s="36">
        <v>0.18577199999999999</v>
      </c>
      <c r="Y59" s="36">
        <v>0.19537199999999999</v>
      </c>
      <c r="Z59" s="36">
        <v>0.20540800000000001</v>
      </c>
      <c r="AA59" s="36">
        <v>0.21415200000000001</v>
      </c>
      <c r="AB59" s="36">
        <v>0.22201599999999999</v>
      </c>
      <c r="AC59" s="36">
        <v>0.22934099999999999</v>
      </c>
      <c r="AD59" s="36">
        <v>0.23643900000000001</v>
      </c>
      <c r="AE59" s="36">
        <v>0.243613</v>
      </c>
      <c r="AF59" s="50">
        <v>7.1999999999999995E-2</v>
      </c>
    </row>
    <row r="60" spans="1:32" x14ac:dyDescent="0.25">
      <c r="A60" s="36" t="s">
        <v>235</v>
      </c>
      <c r="C60" s="36" t="s">
        <v>236</v>
      </c>
    </row>
    <row r="61" spans="1:32" x14ac:dyDescent="0.25">
      <c r="A61" s="36" t="s">
        <v>237</v>
      </c>
      <c r="C61" s="36" t="s">
        <v>238</v>
      </c>
    </row>
    <row r="62" spans="1:32" x14ac:dyDescent="0.25">
      <c r="A62" s="36" t="s">
        <v>239</v>
      </c>
      <c r="B62" s="36" t="s">
        <v>240</v>
      </c>
      <c r="C62" s="36" t="s">
        <v>241</v>
      </c>
      <c r="D62" s="36" t="s">
        <v>242</v>
      </c>
      <c r="E62" s="36">
        <v>22.680716</v>
      </c>
      <c r="F62" s="36">
        <v>21.495654999999999</v>
      </c>
      <c r="G62" s="36">
        <v>22.644791000000001</v>
      </c>
      <c r="H62" s="36">
        <v>22.567468999999999</v>
      </c>
      <c r="I62" s="36">
        <v>22.573371999999999</v>
      </c>
      <c r="J62" s="36">
        <v>22.526347999999999</v>
      </c>
      <c r="K62" s="36">
        <v>22.235410999999999</v>
      </c>
      <c r="L62" s="36">
        <v>22.140915</v>
      </c>
      <c r="M62" s="36">
        <v>22.192613999999999</v>
      </c>
      <c r="N62" s="36">
        <v>22.302413999999999</v>
      </c>
      <c r="O62" s="36">
        <v>22.439802</v>
      </c>
      <c r="P62" s="36">
        <v>22.551625999999999</v>
      </c>
      <c r="Q62" s="36">
        <v>22.675841999999999</v>
      </c>
      <c r="R62" s="36">
        <v>22.810808000000002</v>
      </c>
      <c r="S62" s="36">
        <v>22.953410999999999</v>
      </c>
      <c r="T62" s="36">
        <v>23.104856000000002</v>
      </c>
      <c r="U62" s="36">
        <v>23.205694000000001</v>
      </c>
      <c r="V62" s="36">
        <v>23.299825999999999</v>
      </c>
      <c r="W62" s="36">
        <v>23.399445</v>
      </c>
      <c r="X62" s="36">
        <v>23.525092999999998</v>
      </c>
      <c r="Y62" s="36">
        <v>23.678158</v>
      </c>
      <c r="Z62" s="36">
        <v>23.852377000000001</v>
      </c>
      <c r="AA62" s="36">
        <v>24.019434</v>
      </c>
      <c r="AB62" s="36">
        <v>24.181978000000001</v>
      </c>
      <c r="AC62" s="36">
        <v>24.341329999999999</v>
      </c>
      <c r="AD62" s="36">
        <v>24.507999000000002</v>
      </c>
      <c r="AE62" s="36">
        <v>24.687919999999998</v>
      </c>
      <c r="AF62" s="50">
        <v>6.0000000000000001E-3</v>
      </c>
    </row>
    <row r="63" spans="1:32" x14ac:dyDescent="0.25">
      <c r="A63" s="36" t="s">
        <v>243</v>
      </c>
      <c r="B63" s="36" t="s">
        <v>244</v>
      </c>
      <c r="C63" s="36" t="s">
        <v>245</v>
      </c>
      <c r="D63" s="36" t="s">
        <v>242</v>
      </c>
      <c r="E63" s="36">
        <v>25.533714</v>
      </c>
      <c r="F63" s="36">
        <v>25.942716999999998</v>
      </c>
      <c r="G63" s="36">
        <v>25.760389</v>
      </c>
      <c r="H63" s="36">
        <v>25.559633000000002</v>
      </c>
      <c r="I63" s="36">
        <v>25.379463000000001</v>
      </c>
      <c r="J63" s="36">
        <v>25.570938000000002</v>
      </c>
      <c r="K63" s="36">
        <v>25.734349999999999</v>
      </c>
      <c r="L63" s="36">
        <v>25.948740000000001</v>
      </c>
      <c r="M63" s="36">
        <v>26.213757000000001</v>
      </c>
      <c r="N63" s="36">
        <v>26.503506000000002</v>
      </c>
      <c r="O63" s="36">
        <v>26.802553</v>
      </c>
      <c r="P63" s="36">
        <v>27.101780000000002</v>
      </c>
      <c r="Q63" s="36">
        <v>27.401968</v>
      </c>
      <c r="R63" s="36">
        <v>27.696332999999999</v>
      </c>
      <c r="S63" s="36">
        <v>27.997145</v>
      </c>
      <c r="T63" s="36">
        <v>28.303035999999999</v>
      </c>
      <c r="U63" s="36">
        <v>28.558222000000001</v>
      </c>
      <c r="V63" s="36">
        <v>28.804483000000001</v>
      </c>
      <c r="W63" s="36">
        <v>29.059750000000001</v>
      </c>
      <c r="X63" s="36">
        <v>29.340416000000001</v>
      </c>
      <c r="Y63" s="36">
        <v>29.636793000000001</v>
      </c>
      <c r="Z63" s="36">
        <v>29.938186999999999</v>
      </c>
      <c r="AA63" s="36">
        <v>30.234175</v>
      </c>
      <c r="AB63" s="36">
        <v>30.533745</v>
      </c>
      <c r="AC63" s="36">
        <v>30.828275999999999</v>
      </c>
      <c r="AD63" s="36">
        <v>31.124182000000001</v>
      </c>
      <c r="AE63" s="36">
        <v>31.418548999999999</v>
      </c>
      <c r="AF63" s="50">
        <v>8.0000000000000002E-3</v>
      </c>
    </row>
    <row r="64" spans="1:32" x14ac:dyDescent="0.25">
      <c r="A64" s="36" t="s">
        <v>246</v>
      </c>
      <c r="B64" s="36" t="s">
        <v>247</v>
      </c>
      <c r="C64" s="36" t="s">
        <v>248</v>
      </c>
      <c r="D64" s="36" t="s">
        <v>242</v>
      </c>
      <c r="E64" s="36">
        <v>15.474956000000001</v>
      </c>
      <c r="F64" s="36">
        <v>14.965636999999999</v>
      </c>
      <c r="G64" s="36">
        <v>15.092202</v>
      </c>
      <c r="H64" s="36">
        <v>15.100357000000001</v>
      </c>
      <c r="I64" s="36">
        <v>14.881895999999999</v>
      </c>
      <c r="J64" s="36">
        <v>15.299246999999999</v>
      </c>
      <c r="K64" s="36">
        <v>15.618207999999999</v>
      </c>
      <c r="L64" s="36">
        <v>15.927197</v>
      </c>
      <c r="M64" s="36">
        <v>16.187925</v>
      </c>
      <c r="N64" s="36">
        <v>16.496842999999998</v>
      </c>
      <c r="O64" s="36">
        <v>16.719324</v>
      </c>
      <c r="P64" s="36">
        <v>16.914262999999998</v>
      </c>
      <c r="Q64" s="36">
        <v>17.073232999999998</v>
      </c>
      <c r="R64" s="36">
        <v>17.200171999999998</v>
      </c>
      <c r="S64" s="36">
        <v>17.202805000000001</v>
      </c>
      <c r="T64" s="36">
        <v>17.242336000000002</v>
      </c>
      <c r="U64" s="36">
        <v>17.269967999999999</v>
      </c>
      <c r="V64" s="36">
        <v>17.272176999999999</v>
      </c>
      <c r="W64" s="36">
        <v>17.290295</v>
      </c>
      <c r="X64" s="36">
        <v>17.329725</v>
      </c>
      <c r="Y64" s="36">
        <v>17.363866999999999</v>
      </c>
      <c r="Z64" s="36">
        <v>17.394770000000001</v>
      </c>
      <c r="AA64" s="36">
        <v>17.462145</v>
      </c>
      <c r="AB64" s="36">
        <v>17.533177999999999</v>
      </c>
      <c r="AC64" s="36">
        <v>17.643681999999998</v>
      </c>
      <c r="AD64" s="36">
        <v>17.705985999999999</v>
      </c>
      <c r="AE64" s="36">
        <v>17.788708</v>
      </c>
      <c r="AF64" s="50">
        <v>7.0000000000000001E-3</v>
      </c>
    </row>
    <row r="65" spans="1:32" x14ac:dyDescent="0.25">
      <c r="A65" s="36" t="s">
        <v>249</v>
      </c>
      <c r="B65" s="36" t="s">
        <v>250</v>
      </c>
      <c r="C65" s="36" t="s">
        <v>251</v>
      </c>
      <c r="D65" s="36" t="s">
        <v>242</v>
      </c>
      <c r="E65" s="36">
        <v>2.7078999999999999E-2</v>
      </c>
      <c r="F65" s="36">
        <v>4.1395000000000001E-2</v>
      </c>
      <c r="G65" s="36">
        <v>5.2235999999999998E-2</v>
      </c>
      <c r="H65" s="36">
        <v>6.3575999999999994E-2</v>
      </c>
      <c r="I65" s="36">
        <v>7.1840000000000001E-2</v>
      </c>
      <c r="J65" s="36">
        <v>8.3738000000000007E-2</v>
      </c>
      <c r="K65" s="36">
        <v>9.9282999999999996E-2</v>
      </c>
      <c r="L65" s="36">
        <v>0.119615</v>
      </c>
      <c r="M65" s="36">
        <v>0.14390600000000001</v>
      </c>
      <c r="N65" s="36">
        <v>0.17010900000000001</v>
      </c>
      <c r="O65" s="36">
        <v>0.19837199999999999</v>
      </c>
      <c r="P65" s="36">
        <v>0.22775899999999999</v>
      </c>
      <c r="Q65" s="36">
        <v>0.25481999999999999</v>
      </c>
      <c r="R65" s="36">
        <v>0.28050700000000001</v>
      </c>
      <c r="S65" s="36">
        <v>0.30525799999999997</v>
      </c>
      <c r="T65" s="36">
        <v>0.32974799999999999</v>
      </c>
      <c r="U65" s="36">
        <v>0.35364899999999999</v>
      </c>
      <c r="V65" s="36">
        <v>0.37644100000000003</v>
      </c>
      <c r="W65" s="36">
        <v>0.39786700000000003</v>
      </c>
      <c r="X65" s="36">
        <v>0.418049</v>
      </c>
      <c r="Y65" s="36">
        <v>0.43686000000000003</v>
      </c>
      <c r="Z65" s="36">
        <v>0.45380399999999999</v>
      </c>
      <c r="AA65" s="36">
        <v>0.46942400000000001</v>
      </c>
      <c r="AB65" s="36">
        <v>0.48364299999999999</v>
      </c>
      <c r="AC65" s="36">
        <v>0.49624200000000002</v>
      </c>
      <c r="AD65" s="36">
        <v>0.507795</v>
      </c>
      <c r="AE65" s="36">
        <v>0.51850799999999997</v>
      </c>
      <c r="AF65" s="50">
        <v>0.106</v>
      </c>
    </row>
    <row r="66" spans="1:32" x14ac:dyDescent="0.25">
      <c r="A66" s="36" t="s">
        <v>252</v>
      </c>
      <c r="B66" s="36" t="s">
        <v>253</v>
      </c>
      <c r="C66" s="36" t="s">
        <v>254</v>
      </c>
      <c r="D66" s="36" t="s">
        <v>242</v>
      </c>
      <c r="E66" s="36">
        <v>63.716464999999999</v>
      </c>
      <c r="F66" s="36">
        <v>62.445399999999999</v>
      </c>
      <c r="G66" s="36">
        <v>63.549621999999999</v>
      </c>
      <c r="H66" s="36">
        <v>63.291038999999998</v>
      </c>
      <c r="I66" s="36">
        <v>62.906573999999999</v>
      </c>
      <c r="J66" s="36">
        <v>63.480274000000001</v>
      </c>
      <c r="K66" s="36">
        <v>63.687247999999997</v>
      </c>
      <c r="L66" s="36">
        <v>64.136466999999996</v>
      </c>
      <c r="M66" s="36">
        <v>64.738197</v>
      </c>
      <c r="N66" s="36">
        <v>65.47287</v>
      </c>
      <c r="O66" s="36">
        <v>66.160049000000001</v>
      </c>
      <c r="P66" s="36">
        <v>66.795433000000003</v>
      </c>
      <c r="Q66" s="36">
        <v>67.405861000000002</v>
      </c>
      <c r="R66" s="36">
        <v>67.987823000000006</v>
      </c>
      <c r="S66" s="36">
        <v>68.458618000000001</v>
      </c>
      <c r="T66" s="36">
        <v>68.979979999999998</v>
      </c>
      <c r="U66" s="36">
        <v>69.387535</v>
      </c>
      <c r="V66" s="36">
        <v>69.752921999999998</v>
      </c>
      <c r="W66" s="36">
        <v>70.147354000000007</v>
      </c>
      <c r="X66" s="36">
        <v>70.613281000000001</v>
      </c>
      <c r="Y66" s="36">
        <v>71.115677000000005</v>
      </c>
      <c r="Z66" s="36">
        <v>71.639137000000005</v>
      </c>
      <c r="AA66" s="36">
        <v>72.185173000000006</v>
      </c>
      <c r="AB66" s="36">
        <v>72.732544000000004</v>
      </c>
      <c r="AC66" s="36">
        <v>73.309524999999994</v>
      </c>
      <c r="AD66" s="36">
        <v>73.845962999999998</v>
      </c>
      <c r="AE66" s="36">
        <v>74.413680999999997</v>
      </c>
      <c r="AF66" s="50">
        <v>7.0000000000000001E-3</v>
      </c>
    </row>
    <row r="67" spans="1:32" x14ac:dyDescent="0.25">
      <c r="A67" s="36" t="s">
        <v>255</v>
      </c>
      <c r="C67" s="36" t="s">
        <v>256</v>
      </c>
    </row>
    <row r="68" spans="1:32" x14ac:dyDescent="0.25">
      <c r="A68" s="36" t="s">
        <v>257</v>
      </c>
      <c r="B68" s="36" t="s">
        <v>258</v>
      </c>
      <c r="C68" s="36" t="s">
        <v>259</v>
      </c>
      <c r="D68" s="36" t="s">
        <v>242</v>
      </c>
      <c r="AF68" s="36" t="s">
        <v>95</v>
      </c>
    </row>
    <row r="69" spans="1:32" x14ac:dyDescent="0.25">
      <c r="A69" s="36" t="s">
        <v>260</v>
      </c>
      <c r="B69" s="36" t="s">
        <v>261</v>
      </c>
      <c r="C69" s="36" t="s">
        <v>262</v>
      </c>
      <c r="D69" s="36" t="s">
        <v>242</v>
      </c>
      <c r="AF69" s="36" t="s">
        <v>95</v>
      </c>
    </row>
    <row r="70" spans="1:32" x14ac:dyDescent="0.25">
      <c r="A70" s="36" t="s">
        <v>263</v>
      </c>
      <c r="B70" s="36" t="s">
        <v>264</v>
      </c>
      <c r="C70" s="36" t="s">
        <v>265</v>
      </c>
      <c r="D70" s="36" t="s">
        <v>242</v>
      </c>
      <c r="E70" s="36">
        <v>4.374117</v>
      </c>
      <c r="F70" s="36">
        <v>4.4371689999999999</v>
      </c>
      <c r="G70" s="36">
        <v>5.1758889999999997</v>
      </c>
      <c r="H70" s="36">
        <v>2.5175869999999998</v>
      </c>
      <c r="I70" s="36">
        <v>2.3546179999999999</v>
      </c>
      <c r="J70" s="36">
        <v>4.2663219999999997</v>
      </c>
      <c r="K70" s="36">
        <v>4.9586990000000002</v>
      </c>
      <c r="L70" s="36">
        <v>4.1571939999999996</v>
      </c>
      <c r="M70" s="36">
        <v>5.1739199999999999</v>
      </c>
      <c r="N70" s="36">
        <v>4.6864569999999999</v>
      </c>
      <c r="O70" s="36">
        <v>3.7556859999999999</v>
      </c>
      <c r="P70" s="36">
        <v>3.8936489999999999</v>
      </c>
      <c r="Q70" s="36">
        <v>3.1481249999999998</v>
      </c>
      <c r="R70" s="36">
        <v>2.9008560000000001</v>
      </c>
      <c r="S70" s="36">
        <v>3.2519200000000001</v>
      </c>
      <c r="T70" s="36">
        <v>3.6503770000000002</v>
      </c>
      <c r="U70" s="36">
        <v>2.993398</v>
      </c>
      <c r="V70" s="36">
        <v>2.6926899999999998</v>
      </c>
      <c r="W70" s="36">
        <v>2.9363160000000001</v>
      </c>
      <c r="X70" s="36">
        <v>2.415178</v>
      </c>
      <c r="Y70" s="36">
        <v>2.575933</v>
      </c>
      <c r="Z70" s="36">
        <v>2.7694390000000002</v>
      </c>
      <c r="AA70" s="36">
        <v>2.6874880000000001</v>
      </c>
      <c r="AB70" s="36">
        <v>2.8572860000000002</v>
      </c>
      <c r="AC70" s="36">
        <v>1.327502</v>
      </c>
      <c r="AD70" s="36">
        <v>1.058799</v>
      </c>
      <c r="AE70" s="36">
        <v>1.334687</v>
      </c>
      <c r="AF70" s="50">
        <v>-4.7E-2</v>
      </c>
    </row>
    <row r="71" spans="1:32" x14ac:dyDescent="0.25">
      <c r="A71" s="36" t="s">
        <v>266</v>
      </c>
      <c r="B71" s="36" t="s">
        <v>267</v>
      </c>
      <c r="C71" s="36" t="s">
        <v>268</v>
      </c>
      <c r="D71" s="36" t="s">
        <v>242</v>
      </c>
      <c r="E71" s="36">
        <v>3.8189489999999999</v>
      </c>
      <c r="F71" s="36">
        <v>1.681332</v>
      </c>
      <c r="G71" s="36">
        <v>3.343591</v>
      </c>
      <c r="H71" s="36">
        <v>6.0998739999999998</v>
      </c>
      <c r="I71" s="36">
        <v>8.0094180000000001</v>
      </c>
      <c r="J71" s="36">
        <v>16.664111999999999</v>
      </c>
      <c r="K71" s="36">
        <v>21.239840999999998</v>
      </c>
      <c r="L71" s="36">
        <v>22.719353000000002</v>
      </c>
      <c r="M71" s="36">
        <v>21.655743000000001</v>
      </c>
      <c r="N71" s="36">
        <v>23.080729000000002</v>
      </c>
      <c r="O71" s="36">
        <v>21.829664000000001</v>
      </c>
      <c r="P71" s="36">
        <v>21.885370000000002</v>
      </c>
      <c r="Q71" s="36">
        <v>20.737099000000001</v>
      </c>
      <c r="R71" s="36">
        <v>20.215869999999999</v>
      </c>
      <c r="S71" s="36">
        <v>20.076004000000001</v>
      </c>
      <c r="T71" s="36">
        <v>20.188948</v>
      </c>
      <c r="U71" s="36">
        <v>18.771747999999999</v>
      </c>
      <c r="V71" s="36">
        <v>18.153092999999998</v>
      </c>
      <c r="W71" s="36">
        <v>18.004048999999998</v>
      </c>
      <c r="X71" s="36">
        <v>17.878561000000001</v>
      </c>
      <c r="Y71" s="36">
        <v>18.064727999999999</v>
      </c>
      <c r="Z71" s="36">
        <v>17.761339</v>
      </c>
      <c r="AA71" s="36">
        <v>17.281887000000001</v>
      </c>
      <c r="AB71" s="36">
        <v>16.825592</v>
      </c>
      <c r="AC71" s="36">
        <v>14.808714</v>
      </c>
      <c r="AD71" s="36">
        <v>13.900357</v>
      </c>
      <c r="AE71" s="36">
        <v>13.685378999999999</v>
      </c>
      <c r="AF71" s="50">
        <v>8.6999999999999994E-2</v>
      </c>
    </row>
    <row r="72" spans="1:32" x14ac:dyDescent="0.25">
      <c r="A72" s="36" t="s">
        <v>269</v>
      </c>
      <c r="B72" s="36" t="s">
        <v>270</v>
      </c>
      <c r="C72" s="36" t="s">
        <v>271</v>
      </c>
      <c r="D72" s="36" t="s">
        <v>242</v>
      </c>
      <c r="E72" s="36">
        <v>5.8377999999999999E-2</v>
      </c>
      <c r="F72" s="36">
        <v>6.2394999999999999E-2</v>
      </c>
      <c r="G72" s="36">
        <v>6.6609000000000002E-2</v>
      </c>
      <c r="H72" s="36">
        <v>7.0043999999999995E-2</v>
      </c>
      <c r="I72" s="36">
        <v>7.0384000000000002E-2</v>
      </c>
      <c r="J72" s="36">
        <v>7.4071999999999999E-2</v>
      </c>
      <c r="K72" s="36">
        <v>7.8035999999999994E-2</v>
      </c>
      <c r="L72" s="36">
        <v>8.251E-2</v>
      </c>
      <c r="M72" s="36">
        <v>8.6713999999999999E-2</v>
      </c>
      <c r="N72" s="36">
        <v>9.0648999999999993E-2</v>
      </c>
      <c r="O72" s="36">
        <v>9.4931000000000001E-2</v>
      </c>
      <c r="P72" s="36">
        <v>9.9676000000000001E-2</v>
      </c>
      <c r="Q72" s="36">
        <v>0.104864</v>
      </c>
      <c r="R72" s="36">
        <v>0.110397</v>
      </c>
      <c r="S72" s="36">
        <v>0.116088</v>
      </c>
      <c r="T72" s="36">
        <v>0.12207999999999999</v>
      </c>
      <c r="U72" s="36">
        <v>0.12864900000000001</v>
      </c>
      <c r="V72" s="36">
        <v>0.135433</v>
      </c>
      <c r="W72" s="36">
        <v>0.14216300000000001</v>
      </c>
      <c r="X72" s="36">
        <v>0.149177</v>
      </c>
      <c r="Y72" s="36">
        <v>0.156612</v>
      </c>
      <c r="Z72" s="36">
        <v>0.16470599999999999</v>
      </c>
      <c r="AA72" s="36">
        <v>0.17221600000000001</v>
      </c>
      <c r="AB72" s="36">
        <v>0.17940700000000001</v>
      </c>
      <c r="AC72" s="36">
        <v>0.18651599999999999</v>
      </c>
      <c r="AD72" s="36">
        <v>0.194271</v>
      </c>
      <c r="AE72" s="36">
        <v>0.20327999999999999</v>
      </c>
      <c r="AF72" s="50">
        <v>4.8000000000000001E-2</v>
      </c>
    </row>
    <row r="73" spans="1:32" x14ac:dyDescent="0.25">
      <c r="A73" s="36" t="s">
        <v>272</v>
      </c>
      <c r="B73" s="36" t="s">
        <v>273</v>
      </c>
      <c r="C73" s="36" t="s">
        <v>274</v>
      </c>
      <c r="D73" s="36" t="s">
        <v>242</v>
      </c>
      <c r="E73" s="36">
        <v>71.182381000000007</v>
      </c>
      <c r="F73" s="36">
        <v>65.012519999999995</v>
      </c>
      <c r="G73" s="36">
        <v>66.982383999999996</v>
      </c>
      <c r="H73" s="36">
        <v>72.179030999999995</v>
      </c>
      <c r="I73" s="36">
        <v>73.723395999999994</v>
      </c>
      <c r="J73" s="36">
        <v>81.027823999999995</v>
      </c>
      <c r="K73" s="36">
        <v>85.075111000000007</v>
      </c>
      <c r="L73" s="36">
        <v>87.780563000000001</v>
      </c>
      <c r="M73" s="36">
        <v>86.289146000000002</v>
      </c>
      <c r="N73" s="36">
        <v>88.990416999999994</v>
      </c>
      <c r="O73" s="36">
        <v>89.407661000000004</v>
      </c>
      <c r="P73" s="36">
        <v>90.006232999999995</v>
      </c>
      <c r="Q73" s="36">
        <v>90.257553000000001</v>
      </c>
      <c r="R73" s="36">
        <v>90.606116999999998</v>
      </c>
      <c r="S73" s="36">
        <v>90.617774999999995</v>
      </c>
      <c r="T73" s="36">
        <v>90.889045999999993</v>
      </c>
      <c r="U73" s="36">
        <v>90.562095999999997</v>
      </c>
      <c r="V73" s="36">
        <v>90.631927000000005</v>
      </c>
      <c r="W73" s="36">
        <v>90.658195000000006</v>
      </c>
      <c r="X73" s="36">
        <v>91.549819999999997</v>
      </c>
      <c r="Y73" s="36">
        <v>92.110068999999996</v>
      </c>
      <c r="Z73" s="36">
        <v>92.169974999999994</v>
      </c>
      <c r="AA73" s="36">
        <v>92.354461999999998</v>
      </c>
      <c r="AB73" s="36">
        <v>92.311867000000007</v>
      </c>
      <c r="AC73" s="36">
        <v>92.440513999999993</v>
      </c>
      <c r="AD73" s="36">
        <v>92.371986000000007</v>
      </c>
      <c r="AE73" s="36">
        <v>92.485175999999996</v>
      </c>
      <c r="AF73" s="50">
        <v>1.4E-2</v>
      </c>
    </row>
    <row r="74" spans="1:32" x14ac:dyDescent="0.25">
      <c r="A74" s="36" t="s">
        <v>275</v>
      </c>
      <c r="B74" s="36" t="s">
        <v>276</v>
      </c>
      <c r="C74" s="36" t="s">
        <v>277</v>
      </c>
      <c r="D74" s="36" t="s">
        <v>242</v>
      </c>
      <c r="E74" s="36">
        <v>71.795929000000001</v>
      </c>
      <c r="F74" s="36">
        <v>67.830749999999995</v>
      </c>
      <c r="G74" s="36">
        <v>68.881293999999997</v>
      </c>
      <c r="H74" s="36">
        <v>68.666786000000002</v>
      </c>
      <c r="I74" s="36">
        <v>68.138976999999997</v>
      </c>
      <c r="J74" s="36">
        <v>68.704102000000006</v>
      </c>
      <c r="K74" s="36">
        <v>68.872001999999995</v>
      </c>
      <c r="L74" s="36">
        <v>69.300918999999993</v>
      </c>
      <c r="M74" s="36">
        <v>69.894035000000002</v>
      </c>
      <c r="N74" s="36">
        <v>70.686797999999996</v>
      </c>
      <c r="O74" s="36">
        <v>71.428612000000001</v>
      </c>
      <c r="P74" s="36">
        <v>72.114188999999996</v>
      </c>
      <c r="Q74" s="36">
        <v>72.773444999999995</v>
      </c>
      <c r="R74" s="36">
        <v>73.401505</v>
      </c>
      <c r="S74" s="36">
        <v>73.909782000000007</v>
      </c>
      <c r="T74" s="36">
        <v>74.472556999999995</v>
      </c>
      <c r="U74" s="36">
        <v>74.912391999999997</v>
      </c>
      <c r="V74" s="36">
        <v>75.306961000000001</v>
      </c>
      <c r="W74" s="36">
        <v>75.732628000000005</v>
      </c>
      <c r="X74" s="36">
        <v>76.235611000000006</v>
      </c>
      <c r="Y74" s="36">
        <v>76.777884999999998</v>
      </c>
      <c r="Z74" s="36">
        <v>77.342781000000002</v>
      </c>
      <c r="AA74" s="36">
        <v>77.932281000000003</v>
      </c>
      <c r="AB74" s="36">
        <v>78.522964000000002</v>
      </c>
      <c r="AC74" s="36">
        <v>79.145820999999998</v>
      </c>
      <c r="AD74" s="36">
        <v>79.724700999999996</v>
      </c>
      <c r="AE74" s="36">
        <v>80.337761</v>
      </c>
      <c r="AF74" s="50">
        <v>7.0000000000000001E-3</v>
      </c>
    </row>
    <row r="75" spans="1:32" x14ac:dyDescent="0.25">
      <c r="A75" s="36" t="s">
        <v>278</v>
      </c>
      <c r="C75" s="36" t="s">
        <v>279</v>
      </c>
    </row>
    <row r="76" spans="1:32" x14ac:dyDescent="0.25">
      <c r="A76" s="36" t="s">
        <v>237</v>
      </c>
      <c r="C76" s="36" t="s">
        <v>280</v>
      </c>
    </row>
    <row r="77" spans="1:32" x14ac:dyDescent="0.25">
      <c r="A77" s="36" t="s">
        <v>111</v>
      </c>
      <c r="C77" s="36" t="s">
        <v>281</v>
      </c>
    </row>
    <row r="78" spans="1:32" x14ac:dyDescent="0.25">
      <c r="A78" s="36" t="s">
        <v>113</v>
      </c>
      <c r="B78" s="36" t="s">
        <v>282</v>
      </c>
      <c r="C78" s="36" t="s">
        <v>283</v>
      </c>
      <c r="D78" s="36" t="s">
        <v>242</v>
      </c>
      <c r="E78" s="36">
        <v>46.96069</v>
      </c>
      <c r="F78" s="36">
        <v>41.488357999999998</v>
      </c>
      <c r="G78" s="36">
        <v>41.454566999999997</v>
      </c>
      <c r="H78" s="36">
        <v>46.042236000000003</v>
      </c>
      <c r="I78" s="36">
        <v>45.088112000000002</v>
      </c>
      <c r="J78" s="36">
        <v>47.423031000000002</v>
      </c>
      <c r="K78" s="36">
        <v>47.507893000000003</v>
      </c>
      <c r="L78" s="36">
        <v>47.338093000000001</v>
      </c>
      <c r="M78" s="36">
        <v>45.138770999999998</v>
      </c>
      <c r="N78" s="36">
        <v>47.850085999999997</v>
      </c>
      <c r="O78" s="36">
        <v>48.073025000000001</v>
      </c>
      <c r="P78" s="36">
        <v>48.407597000000003</v>
      </c>
      <c r="Q78" s="36">
        <v>48.405472000000003</v>
      </c>
      <c r="R78" s="36">
        <v>48.166820999999999</v>
      </c>
      <c r="S78" s="36">
        <v>48.009514000000003</v>
      </c>
      <c r="T78" s="36">
        <v>48.000729</v>
      </c>
      <c r="U78" s="36">
        <v>47.433689000000001</v>
      </c>
      <c r="V78" s="36">
        <v>47.419967999999997</v>
      </c>
      <c r="W78" s="36">
        <v>47.407817999999999</v>
      </c>
      <c r="X78" s="36">
        <v>47.599812</v>
      </c>
      <c r="Y78" s="36">
        <v>47.587516999999998</v>
      </c>
      <c r="Z78" s="36">
        <v>47.575690999999999</v>
      </c>
      <c r="AA78" s="36">
        <v>47.561005000000002</v>
      </c>
      <c r="AB78" s="36">
        <v>47.546664999999997</v>
      </c>
      <c r="AC78" s="36">
        <v>47.535426999999999</v>
      </c>
      <c r="AD78" s="36">
        <v>47.521842999999997</v>
      </c>
      <c r="AE78" s="36">
        <v>47.509948999999999</v>
      </c>
      <c r="AF78" s="50">
        <v>5.0000000000000001E-3</v>
      </c>
    </row>
    <row r="79" spans="1:32" x14ac:dyDescent="0.25">
      <c r="A79" s="36" t="s">
        <v>219</v>
      </c>
      <c r="B79" s="36" t="s">
        <v>284</v>
      </c>
      <c r="C79" s="36" t="s">
        <v>285</v>
      </c>
      <c r="D79" s="36" t="s">
        <v>242</v>
      </c>
      <c r="E79" s="36">
        <v>0.113</v>
      </c>
      <c r="F79" s="36">
        <v>0.16663800000000001</v>
      </c>
      <c r="G79" s="36">
        <v>0.16663</v>
      </c>
      <c r="H79" s="36">
        <v>0.18554200000000001</v>
      </c>
      <c r="I79" s="36">
        <v>0.18171000000000001</v>
      </c>
      <c r="J79" s="36">
        <v>0.19103899999999999</v>
      </c>
      <c r="K79" s="36">
        <v>0.19131600000000001</v>
      </c>
      <c r="L79" s="36">
        <v>0.190635</v>
      </c>
      <c r="M79" s="36">
        <v>0.18292900000000001</v>
      </c>
      <c r="N79" s="36">
        <v>0.19381499999999999</v>
      </c>
      <c r="O79" s="36">
        <v>0.194748</v>
      </c>
      <c r="P79" s="36">
        <v>0.19609199999999999</v>
      </c>
      <c r="Q79" s="36">
        <v>0.19608300000000001</v>
      </c>
      <c r="R79" s="36">
        <v>0.19512499999999999</v>
      </c>
      <c r="S79" s="36">
        <v>0.194493</v>
      </c>
      <c r="T79" s="36">
        <v>0.19445799999999999</v>
      </c>
      <c r="U79" s="36">
        <v>0.19217999999999999</v>
      </c>
      <c r="V79" s="36">
        <v>0.19212399999999999</v>
      </c>
      <c r="W79" s="36">
        <v>0.192076</v>
      </c>
      <c r="X79" s="36">
        <v>0.19284299999999999</v>
      </c>
      <c r="Y79" s="36">
        <v>0.19281499999999999</v>
      </c>
      <c r="Z79" s="36">
        <v>0.19275</v>
      </c>
      <c r="AA79" s="36">
        <v>0.192692</v>
      </c>
      <c r="AB79" s="36">
        <v>0.192634</v>
      </c>
      <c r="AC79" s="36">
        <v>0.19258800000000001</v>
      </c>
      <c r="AD79" s="36">
        <v>0.19253400000000001</v>
      </c>
      <c r="AE79" s="36">
        <v>0.19248499999999999</v>
      </c>
      <c r="AF79" s="50">
        <v>6.0000000000000001E-3</v>
      </c>
    </row>
    <row r="80" spans="1:32" x14ac:dyDescent="0.25">
      <c r="A80" s="36" t="s">
        <v>222</v>
      </c>
      <c r="B80" s="36" t="s">
        <v>286</v>
      </c>
      <c r="C80" s="36" t="s">
        <v>287</v>
      </c>
      <c r="D80" s="36" t="s">
        <v>242</v>
      </c>
      <c r="E80" s="36">
        <v>4.5296960000000004</v>
      </c>
      <c r="F80" s="36">
        <v>3.5353430000000001</v>
      </c>
      <c r="G80" s="36">
        <v>3.2546719999999998</v>
      </c>
      <c r="H80" s="36">
        <v>2.6921900000000001</v>
      </c>
      <c r="I80" s="36">
        <v>2.569194</v>
      </c>
      <c r="J80" s="36">
        <v>3.232345</v>
      </c>
      <c r="K80" s="36">
        <v>3.3798210000000002</v>
      </c>
      <c r="L80" s="36">
        <v>3.6040519999999998</v>
      </c>
      <c r="M80" s="36">
        <v>3.8330419999999998</v>
      </c>
      <c r="N80" s="36">
        <v>3.8098320000000001</v>
      </c>
      <c r="O80" s="36">
        <v>3.9943559999999998</v>
      </c>
      <c r="P80" s="36">
        <v>4.1170489999999997</v>
      </c>
      <c r="Q80" s="36">
        <v>4.1796810000000004</v>
      </c>
      <c r="R80" s="36">
        <v>4.5394680000000003</v>
      </c>
      <c r="S80" s="36">
        <v>4.4928109999999997</v>
      </c>
      <c r="T80" s="36">
        <v>4.5357669999999999</v>
      </c>
      <c r="U80" s="36">
        <v>4.52067</v>
      </c>
      <c r="V80" s="36">
        <v>4.5669680000000001</v>
      </c>
      <c r="W80" s="36">
        <v>4.4983250000000004</v>
      </c>
      <c r="X80" s="36">
        <v>5.0336930000000004</v>
      </c>
      <c r="Y80" s="36">
        <v>5.36808</v>
      </c>
      <c r="Z80" s="36">
        <v>5.389176</v>
      </c>
      <c r="AA80" s="36">
        <v>5.4774250000000002</v>
      </c>
      <c r="AB80" s="36">
        <v>5.4214219999999997</v>
      </c>
      <c r="AC80" s="36">
        <v>5.415362</v>
      </c>
      <c r="AD80" s="36">
        <v>5.3290050000000004</v>
      </c>
      <c r="AE80" s="36">
        <v>5.3357700000000001</v>
      </c>
      <c r="AF80" s="50">
        <v>1.7000000000000001E-2</v>
      </c>
    </row>
    <row r="81" spans="1:32" x14ac:dyDescent="0.25">
      <c r="A81" s="36" t="s">
        <v>288</v>
      </c>
      <c r="B81" s="36" t="s">
        <v>289</v>
      </c>
      <c r="C81" s="36" t="s">
        <v>290</v>
      </c>
      <c r="D81" s="36" t="s">
        <v>242</v>
      </c>
      <c r="E81" s="36">
        <v>8.5579999999999998</v>
      </c>
      <c r="F81" s="36">
        <v>8.6952920000000002</v>
      </c>
      <c r="G81" s="36">
        <v>8.4541649999999997</v>
      </c>
      <c r="H81" s="36">
        <v>8.5375530000000008</v>
      </c>
      <c r="I81" s="36">
        <v>8.5532810000000001</v>
      </c>
      <c r="J81" s="36">
        <v>8.5690100000000005</v>
      </c>
      <c r="K81" s="36">
        <v>8.5690100000000005</v>
      </c>
      <c r="L81" s="36">
        <v>8.5690100000000005</v>
      </c>
      <c r="M81" s="36">
        <v>8.5690100000000005</v>
      </c>
      <c r="N81" s="36">
        <v>8.5690100000000005</v>
      </c>
      <c r="O81" s="36">
        <v>8.5690100000000005</v>
      </c>
      <c r="P81" s="36">
        <v>8.5690100000000005</v>
      </c>
      <c r="Q81" s="36">
        <v>8.5690100000000005</v>
      </c>
      <c r="R81" s="36">
        <v>8.5690100000000005</v>
      </c>
      <c r="S81" s="36">
        <v>8.5690100000000005</v>
      </c>
      <c r="T81" s="36">
        <v>8.5690100000000005</v>
      </c>
      <c r="U81" s="36">
        <v>8.5690100000000005</v>
      </c>
      <c r="V81" s="36">
        <v>8.5690100000000005</v>
      </c>
      <c r="W81" s="36">
        <v>8.5690100000000005</v>
      </c>
      <c r="X81" s="36">
        <v>8.5690100000000005</v>
      </c>
      <c r="Y81" s="36">
        <v>8.5690100000000005</v>
      </c>
      <c r="Z81" s="36">
        <v>8.5690100000000005</v>
      </c>
      <c r="AA81" s="36">
        <v>8.5690100000000005</v>
      </c>
      <c r="AB81" s="36">
        <v>8.5690100000000005</v>
      </c>
      <c r="AC81" s="36">
        <v>8.5690100000000005</v>
      </c>
      <c r="AD81" s="36">
        <v>8.5690100000000005</v>
      </c>
      <c r="AE81" s="36">
        <v>8.5690100000000005</v>
      </c>
      <c r="AF81" s="50">
        <v>-1E-3</v>
      </c>
    </row>
    <row r="82" spans="1:32" x14ac:dyDescent="0.25">
      <c r="A82" s="36" t="s">
        <v>291</v>
      </c>
      <c r="B82" s="36" t="s">
        <v>292</v>
      </c>
      <c r="C82" s="36" t="s">
        <v>293</v>
      </c>
      <c r="D82" s="36" t="s">
        <v>242</v>
      </c>
      <c r="E82" s="36">
        <v>5.9999999999999995E-4</v>
      </c>
      <c r="F82" s="36">
        <v>5.9999999999999995E-4</v>
      </c>
      <c r="G82" s="36">
        <v>5.9999999999999995E-4</v>
      </c>
      <c r="H82" s="36">
        <v>5.9999999999999995E-4</v>
      </c>
      <c r="I82" s="36">
        <v>1.377E-3</v>
      </c>
      <c r="J82" s="36">
        <v>1.377E-3</v>
      </c>
      <c r="K82" s="36">
        <v>1.377E-3</v>
      </c>
      <c r="L82" s="36">
        <v>1.377E-3</v>
      </c>
      <c r="M82" s="36">
        <v>1.377E-3</v>
      </c>
      <c r="N82" s="36">
        <v>1.377E-3</v>
      </c>
      <c r="O82" s="36">
        <v>1.377E-3</v>
      </c>
      <c r="P82" s="36">
        <v>1.377E-3</v>
      </c>
      <c r="Q82" s="36">
        <v>1.6689999999999999E-3</v>
      </c>
      <c r="R82" s="36">
        <v>1.9759999999999999E-3</v>
      </c>
      <c r="S82" s="36">
        <v>2.1289999999999998E-3</v>
      </c>
      <c r="T82" s="36">
        <v>2.232E-3</v>
      </c>
      <c r="U82" s="36">
        <v>2.3119999999999998E-3</v>
      </c>
      <c r="V82" s="36">
        <v>2.3119999999999998E-3</v>
      </c>
      <c r="W82" s="36">
        <v>2.519E-3</v>
      </c>
      <c r="X82" s="36">
        <v>2.6180000000000001E-3</v>
      </c>
      <c r="Y82" s="36">
        <v>2.7160000000000001E-3</v>
      </c>
      <c r="Z82" s="36">
        <v>3.1970000000000002E-3</v>
      </c>
      <c r="AA82" s="36">
        <v>3.2829999999999999E-3</v>
      </c>
      <c r="AB82" s="36">
        <v>3.3839999999999999E-3</v>
      </c>
      <c r="AC82" s="36">
        <v>3.4030000000000002E-3</v>
      </c>
      <c r="AD82" s="36">
        <v>3.4859999999999999E-3</v>
      </c>
      <c r="AE82" s="36">
        <v>3.506E-3</v>
      </c>
      <c r="AF82" s="50">
        <v>7.2999999999999995E-2</v>
      </c>
    </row>
    <row r="83" spans="1:32" x14ac:dyDescent="0.25">
      <c r="A83" s="36" t="s">
        <v>135</v>
      </c>
      <c r="B83" s="36" t="s">
        <v>294</v>
      </c>
      <c r="C83" s="36" t="s">
        <v>295</v>
      </c>
      <c r="D83" s="36" t="s">
        <v>242</v>
      </c>
      <c r="E83" s="36">
        <v>11.020398999999999</v>
      </c>
      <c r="F83" s="36">
        <v>11.191959000000001</v>
      </c>
      <c r="G83" s="36">
        <v>13.717415000000001</v>
      </c>
      <c r="H83" s="36">
        <v>14.786581</v>
      </c>
      <c r="I83" s="36">
        <v>17.395388000000001</v>
      </c>
      <c r="J83" s="36">
        <v>21.676689</v>
      </c>
      <c r="K83" s="36">
        <v>25.491356</v>
      </c>
      <c r="L83" s="36">
        <v>28.143063000000001</v>
      </c>
      <c r="M83" s="36">
        <v>28.629684000000001</v>
      </c>
      <c r="N83" s="36">
        <v>28.631962000000001</v>
      </c>
      <c r="O83" s="36">
        <v>28.640809999999998</v>
      </c>
      <c r="P83" s="36">
        <v>28.780773</v>
      </c>
      <c r="Q83" s="36">
        <v>28.971308000000001</v>
      </c>
      <c r="R83" s="36">
        <v>29.199387000000002</v>
      </c>
      <c r="S83" s="36">
        <v>29.415485</v>
      </c>
      <c r="T83" s="36">
        <v>29.652512000000002</v>
      </c>
      <c r="U83" s="36">
        <v>29.909901000000001</v>
      </c>
      <c r="V83" s="36">
        <v>29.947209999999998</v>
      </c>
      <c r="W83" s="36">
        <v>30.054119</v>
      </c>
      <c r="X83" s="36">
        <v>30.217516</v>
      </c>
      <c r="Y83" s="36">
        <v>30.455593</v>
      </c>
      <c r="Z83" s="36">
        <v>30.505817</v>
      </c>
      <c r="AA83" s="36">
        <v>30.616713000000001</v>
      </c>
      <c r="AB83" s="36">
        <v>30.644423</v>
      </c>
      <c r="AC83" s="36">
        <v>30.790388</v>
      </c>
      <c r="AD83" s="36">
        <v>30.821766</v>
      </c>
      <c r="AE83" s="36">
        <v>30.940121000000001</v>
      </c>
      <c r="AF83" s="50">
        <v>4.2000000000000003E-2</v>
      </c>
    </row>
    <row r="84" spans="1:32" x14ac:dyDescent="0.25">
      <c r="A84" s="36" t="s">
        <v>138</v>
      </c>
      <c r="B84" s="36" t="s">
        <v>296</v>
      </c>
      <c r="C84" s="36" t="s">
        <v>297</v>
      </c>
      <c r="D84" s="36" t="s">
        <v>242</v>
      </c>
      <c r="AF84" s="36" t="s">
        <v>95</v>
      </c>
    </row>
    <row r="85" spans="1:32" x14ac:dyDescent="0.25">
      <c r="A85" s="36" t="s">
        <v>298</v>
      </c>
      <c r="B85" s="36" t="s">
        <v>299</v>
      </c>
      <c r="C85" s="36" t="s">
        <v>300</v>
      </c>
      <c r="D85" s="36" t="s">
        <v>242</v>
      </c>
      <c r="E85" s="36">
        <v>71.182381000000007</v>
      </c>
      <c r="F85" s="36">
        <v>65.078186000000002</v>
      </c>
      <c r="G85" s="36">
        <v>67.048050000000003</v>
      </c>
      <c r="H85" s="36">
        <v>72.244698</v>
      </c>
      <c r="I85" s="36">
        <v>73.789062000000001</v>
      </c>
      <c r="J85" s="36">
        <v>81.093491</v>
      </c>
      <c r="K85" s="36">
        <v>85.140777999999997</v>
      </c>
      <c r="L85" s="36">
        <v>87.846230000000006</v>
      </c>
      <c r="M85" s="36">
        <v>86.354812999999993</v>
      </c>
      <c r="N85" s="36">
        <v>89.056083999999998</v>
      </c>
      <c r="O85" s="36">
        <v>89.473327999999995</v>
      </c>
      <c r="P85" s="36">
        <v>90.071899000000002</v>
      </c>
      <c r="Q85" s="36">
        <v>90.323218999999995</v>
      </c>
      <c r="R85" s="36">
        <v>90.671783000000005</v>
      </c>
      <c r="S85" s="36">
        <v>90.683441000000002</v>
      </c>
      <c r="T85" s="36">
        <v>90.954712000000001</v>
      </c>
      <c r="U85" s="36">
        <v>90.627762000000004</v>
      </c>
      <c r="V85" s="36">
        <v>90.697593999999995</v>
      </c>
      <c r="W85" s="36">
        <v>90.723861999999997</v>
      </c>
      <c r="X85" s="36">
        <v>91.615486000000004</v>
      </c>
      <c r="Y85" s="36">
        <v>92.175735000000003</v>
      </c>
      <c r="Z85" s="36">
        <v>92.235641000000001</v>
      </c>
      <c r="AA85" s="36">
        <v>92.420128000000005</v>
      </c>
      <c r="AB85" s="36">
        <v>92.377533</v>
      </c>
      <c r="AC85" s="36">
        <v>92.506180000000001</v>
      </c>
      <c r="AD85" s="36">
        <v>92.437652999999997</v>
      </c>
      <c r="AE85" s="36">
        <v>92.550842000000003</v>
      </c>
      <c r="AF85" s="50">
        <v>1.4E-2</v>
      </c>
    </row>
    <row r="86" spans="1:32" x14ac:dyDescent="0.25">
      <c r="A86" s="36" t="s">
        <v>301</v>
      </c>
      <c r="B86" s="36" t="s">
        <v>302</v>
      </c>
      <c r="C86" s="36" t="s">
        <v>303</v>
      </c>
      <c r="D86" s="36" t="s">
        <v>242</v>
      </c>
      <c r="E86" s="36">
        <v>71.182381000000007</v>
      </c>
      <c r="F86" s="36">
        <v>65.012519999999995</v>
      </c>
      <c r="G86" s="36">
        <v>66.982383999999996</v>
      </c>
      <c r="H86" s="36">
        <v>72.179030999999995</v>
      </c>
      <c r="I86" s="36">
        <v>73.723395999999994</v>
      </c>
      <c r="J86" s="36">
        <v>81.027823999999995</v>
      </c>
      <c r="K86" s="36">
        <v>85.075111000000007</v>
      </c>
      <c r="L86" s="36">
        <v>87.780563000000001</v>
      </c>
      <c r="M86" s="36">
        <v>86.289146000000002</v>
      </c>
      <c r="N86" s="36">
        <v>88.990416999999994</v>
      </c>
      <c r="O86" s="36">
        <v>89.407661000000004</v>
      </c>
      <c r="P86" s="36">
        <v>90.006232999999995</v>
      </c>
      <c r="Q86" s="36">
        <v>90.257553000000001</v>
      </c>
      <c r="R86" s="36">
        <v>90.606116999999998</v>
      </c>
      <c r="S86" s="36">
        <v>90.617774999999995</v>
      </c>
      <c r="T86" s="36">
        <v>90.889045999999993</v>
      </c>
      <c r="U86" s="36">
        <v>90.562095999999997</v>
      </c>
      <c r="V86" s="36">
        <v>90.631927000000005</v>
      </c>
      <c r="W86" s="36">
        <v>90.658195000000006</v>
      </c>
      <c r="X86" s="36">
        <v>91.549819999999997</v>
      </c>
      <c r="Y86" s="36">
        <v>92.110068999999996</v>
      </c>
      <c r="Z86" s="36">
        <v>92.169974999999994</v>
      </c>
      <c r="AA86" s="36">
        <v>92.354461999999998</v>
      </c>
      <c r="AB86" s="36">
        <v>92.311867000000007</v>
      </c>
      <c r="AC86" s="36">
        <v>92.440513999999993</v>
      </c>
      <c r="AD86" s="36">
        <v>92.371986000000007</v>
      </c>
      <c r="AE86" s="36">
        <v>92.485175999999996</v>
      </c>
      <c r="AF86" s="50">
        <v>1.4E-2</v>
      </c>
    </row>
    <row r="87" spans="1:32" x14ac:dyDescent="0.25">
      <c r="A87" s="36" t="s">
        <v>304</v>
      </c>
      <c r="B87" s="36" t="s">
        <v>305</v>
      </c>
      <c r="C87" s="36" t="s">
        <v>306</v>
      </c>
      <c r="D87" s="36" t="s">
        <v>242</v>
      </c>
      <c r="F87" s="36">
        <v>6.5670000000000006E-2</v>
      </c>
      <c r="G87" s="36">
        <v>6.5670000000000006E-2</v>
      </c>
      <c r="H87" s="36">
        <v>6.5670000000000006E-2</v>
      </c>
      <c r="I87" s="36">
        <v>6.5670000000000006E-2</v>
      </c>
      <c r="J87" s="36">
        <v>6.5670000000000006E-2</v>
      </c>
      <c r="K87" s="36">
        <v>6.5670000000000006E-2</v>
      </c>
      <c r="L87" s="36">
        <v>6.5670000000000006E-2</v>
      </c>
      <c r="M87" s="36">
        <v>6.5670000000000006E-2</v>
      </c>
      <c r="N87" s="36">
        <v>6.5670000000000006E-2</v>
      </c>
      <c r="O87" s="36">
        <v>6.5670000000000006E-2</v>
      </c>
      <c r="P87" s="36">
        <v>6.5670000000000006E-2</v>
      </c>
      <c r="Q87" s="36">
        <v>6.5670000000000006E-2</v>
      </c>
      <c r="R87" s="36">
        <v>6.5670000000000006E-2</v>
      </c>
      <c r="S87" s="36">
        <v>6.5670000000000006E-2</v>
      </c>
      <c r="T87" s="36">
        <v>6.5670000000000006E-2</v>
      </c>
      <c r="U87" s="36">
        <v>6.5670000000000006E-2</v>
      </c>
      <c r="V87" s="36">
        <v>6.5670000000000006E-2</v>
      </c>
      <c r="W87" s="36">
        <v>6.5670000000000006E-2</v>
      </c>
      <c r="X87" s="36">
        <v>6.5670000000000006E-2</v>
      </c>
      <c r="Y87" s="36">
        <v>6.5670000000000006E-2</v>
      </c>
      <c r="Z87" s="36">
        <v>6.5670000000000006E-2</v>
      </c>
      <c r="AA87" s="36">
        <v>6.5670000000000006E-2</v>
      </c>
      <c r="AB87" s="36">
        <v>6.5670000000000006E-2</v>
      </c>
      <c r="AC87" s="36">
        <v>6.5670000000000006E-2</v>
      </c>
      <c r="AD87" s="36">
        <v>6.5670000000000006E-2</v>
      </c>
      <c r="AE87" s="36">
        <v>6.5670000000000006E-2</v>
      </c>
      <c r="AF87" s="50">
        <v>0</v>
      </c>
    </row>
    <row r="88" spans="1:32" x14ac:dyDescent="0.25">
      <c r="A88" s="36" t="s">
        <v>215</v>
      </c>
      <c r="C88" s="36" t="s">
        <v>307</v>
      </c>
    </row>
    <row r="89" spans="1:32" x14ac:dyDescent="0.25">
      <c r="A89" s="36" t="s">
        <v>113</v>
      </c>
      <c r="B89" s="36" t="s">
        <v>308</v>
      </c>
      <c r="C89" s="36" t="s">
        <v>309</v>
      </c>
      <c r="D89" s="36" t="s">
        <v>242</v>
      </c>
      <c r="AF89" s="36" t="s">
        <v>95</v>
      </c>
    </row>
    <row r="90" spans="1:32" x14ac:dyDescent="0.25">
      <c r="A90" s="36" t="s">
        <v>219</v>
      </c>
      <c r="B90" s="36" t="s">
        <v>310</v>
      </c>
      <c r="C90" s="36" t="s">
        <v>311</v>
      </c>
      <c r="D90" s="36" t="s">
        <v>242</v>
      </c>
      <c r="AF90" s="36" t="s">
        <v>95</v>
      </c>
    </row>
    <row r="91" spans="1:32" x14ac:dyDescent="0.25">
      <c r="A91" s="36" t="s">
        <v>222</v>
      </c>
      <c r="B91" s="36" t="s">
        <v>312</v>
      </c>
      <c r="C91" s="36" t="s">
        <v>313</v>
      </c>
      <c r="D91" s="36" t="s">
        <v>242</v>
      </c>
      <c r="E91" s="36">
        <v>9.1872999999999996E-2</v>
      </c>
      <c r="F91" s="36">
        <v>0.10298300000000001</v>
      </c>
      <c r="G91" s="36">
        <v>0.115256</v>
      </c>
      <c r="H91" s="36">
        <v>0.124638</v>
      </c>
      <c r="I91" s="36">
        <v>0.16106400000000001</v>
      </c>
      <c r="J91" s="36">
        <v>0.169962</v>
      </c>
      <c r="K91" s="36">
        <v>0.17904600000000001</v>
      </c>
      <c r="L91" s="36">
        <v>0.189</v>
      </c>
      <c r="M91" s="36">
        <v>0.19969000000000001</v>
      </c>
      <c r="N91" s="36">
        <v>0.21115600000000001</v>
      </c>
      <c r="O91" s="36">
        <v>0.22362299999999999</v>
      </c>
      <c r="P91" s="36">
        <v>0.23744699999999999</v>
      </c>
      <c r="Q91" s="36">
        <v>0.25306699999999999</v>
      </c>
      <c r="R91" s="36">
        <v>0.27032699999999998</v>
      </c>
      <c r="S91" s="36">
        <v>0.28882600000000003</v>
      </c>
      <c r="T91" s="36">
        <v>0.30896600000000002</v>
      </c>
      <c r="U91" s="36">
        <v>0.33126</v>
      </c>
      <c r="V91" s="36">
        <v>0.35444100000000001</v>
      </c>
      <c r="W91" s="36">
        <v>0.37797399999999998</v>
      </c>
      <c r="X91" s="36">
        <v>0.402279</v>
      </c>
      <c r="Y91" s="36">
        <v>0.42768400000000001</v>
      </c>
      <c r="Z91" s="36">
        <v>0.45450499999999999</v>
      </c>
      <c r="AA91" s="36">
        <v>0.47642600000000002</v>
      </c>
      <c r="AB91" s="36">
        <v>0.494556</v>
      </c>
      <c r="AC91" s="36">
        <v>0.51019000000000003</v>
      </c>
      <c r="AD91" s="36">
        <v>0.52518299999999996</v>
      </c>
      <c r="AE91" s="36">
        <v>0.54099600000000003</v>
      </c>
      <c r="AF91" s="50">
        <v>6.9000000000000006E-2</v>
      </c>
    </row>
    <row r="92" spans="1:32" x14ac:dyDescent="0.25">
      <c r="A92" s="36" t="s">
        <v>225</v>
      </c>
      <c r="B92" s="36" t="s">
        <v>314</v>
      </c>
      <c r="C92" s="36" t="s">
        <v>315</v>
      </c>
      <c r="D92" s="36" t="s">
        <v>242</v>
      </c>
      <c r="AF92" s="36" t="s">
        <v>95</v>
      </c>
    </row>
    <row r="93" spans="1:32" x14ac:dyDescent="0.25">
      <c r="A93" s="36" t="s">
        <v>135</v>
      </c>
      <c r="B93" s="36" t="s">
        <v>316</v>
      </c>
      <c r="C93" s="36" t="s">
        <v>317</v>
      </c>
      <c r="D93" s="36" t="s">
        <v>242</v>
      </c>
      <c r="E93" s="36">
        <v>5.5900000000000004E-3</v>
      </c>
      <c r="F93" s="36">
        <v>1.4099E-2</v>
      </c>
      <c r="G93" s="36">
        <v>2.4426E-2</v>
      </c>
      <c r="H93" s="36">
        <v>3.4939999999999999E-2</v>
      </c>
      <c r="I93" s="36">
        <v>4.7018999999999998E-2</v>
      </c>
      <c r="J93" s="36">
        <v>6.0164000000000002E-2</v>
      </c>
      <c r="K93" s="36">
        <v>7.3680999999999996E-2</v>
      </c>
      <c r="L93" s="36">
        <v>8.7493000000000001E-2</v>
      </c>
      <c r="M93" s="36">
        <v>9.3516000000000002E-2</v>
      </c>
      <c r="N93" s="36">
        <v>9.5131999999999994E-2</v>
      </c>
      <c r="O93" s="36">
        <v>9.7280000000000005E-2</v>
      </c>
      <c r="P93" s="36">
        <v>0.100284</v>
      </c>
      <c r="Q93" s="36">
        <v>0.103857</v>
      </c>
      <c r="R93" s="36">
        <v>0.10807</v>
      </c>
      <c r="S93" s="36">
        <v>0.112799</v>
      </c>
      <c r="T93" s="36">
        <v>0.11794399999999999</v>
      </c>
      <c r="U93" s="36">
        <v>0.12360699999999999</v>
      </c>
      <c r="V93" s="36">
        <v>0.12958</v>
      </c>
      <c r="W93" s="36">
        <v>0.1358</v>
      </c>
      <c r="X93" s="36">
        <v>0.14208799999999999</v>
      </c>
      <c r="Y93" s="36">
        <v>0.14846400000000001</v>
      </c>
      <c r="Z93" s="36">
        <v>0.15501200000000001</v>
      </c>
      <c r="AA93" s="36">
        <v>0.161495</v>
      </c>
      <c r="AB93" s="36">
        <v>0.167991</v>
      </c>
      <c r="AC93" s="36">
        <v>0.17455200000000001</v>
      </c>
      <c r="AD93" s="36">
        <v>0.18113899999999999</v>
      </c>
      <c r="AE93" s="36">
        <v>0.18778</v>
      </c>
      <c r="AF93" s="50">
        <v>0.109</v>
      </c>
    </row>
    <row r="94" spans="1:32" x14ac:dyDescent="0.25">
      <c r="A94" s="36" t="s">
        <v>230</v>
      </c>
      <c r="B94" s="36" t="s">
        <v>318</v>
      </c>
      <c r="C94" s="36" t="s">
        <v>319</v>
      </c>
      <c r="D94" s="36" t="s">
        <v>242</v>
      </c>
      <c r="AF94" s="36" t="s">
        <v>95</v>
      </c>
    </row>
    <row r="95" spans="1:32" x14ac:dyDescent="0.25">
      <c r="A95" s="36" t="s">
        <v>212</v>
      </c>
      <c r="B95" s="36" t="s">
        <v>320</v>
      </c>
      <c r="C95" s="36" t="s">
        <v>321</v>
      </c>
      <c r="D95" s="36" t="s">
        <v>242</v>
      </c>
      <c r="E95" s="36">
        <v>9.7462999999999994E-2</v>
      </c>
      <c r="F95" s="36">
        <v>0.11708200000000001</v>
      </c>
      <c r="G95" s="36">
        <v>0.139682</v>
      </c>
      <c r="H95" s="36">
        <v>0.159578</v>
      </c>
      <c r="I95" s="36">
        <v>0.20808299999999999</v>
      </c>
      <c r="J95" s="36">
        <v>0.230126</v>
      </c>
      <c r="K95" s="36">
        <v>0.25272699999999998</v>
      </c>
      <c r="L95" s="36">
        <v>0.27649299999999999</v>
      </c>
      <c r="M95" s="36">
        <v>0.29320600000000002</v>
      </c>
      <c r="N95" s="36">
        <v>0.306288</v>
      </c>
      <c r="O95" s="36">
        <v>0.32090299999999999</v>
      </c>
      <c r="P95" s="36">
        <v>0.337731</v>
      </c>
      <c r="Q95" s="36">
        <v>0.35692400000000002</v>
      </c>
      <c r="R95" s="36">
        <v>0.37839699999999998</v>
      </c>
      <c r="S95" s="36">
        <v>0.40162399999999998</v>
      </c>
      <c r="T95" s="36">
        <v>0.42691000000000001</v>
      </c>
      <c r="U95" s="36">
        <v>0.45486700000000002</v>
      </c>
      <c r="V95" s="36">
        <v>0.48402099999999998</v>
      </c>
      <c r="W95" s="36">
        <v>0.51377399999999995</v>
      </c>
      <c r="X95" s="36">
        <v>0.54436700000000005</v>
      </c>
      <c r="Y95" s="36">
        <v>0.57614799999999999</v>
      </c>
      <c r="Z95" s="36">
        <v>0.60951699999999998</v>
      </c>
      <c r="AA95" s="36">
        <v>0.63792099999999996</v>
      </c>
      <c r="AB95" s="36">
        <v>0.662547</v>
      </c>
      <c r="AC95" s="36">
        <v>0.68474199999999996</v>
      </c>
      <c r="AD95" s="36">
        <v>0.70632099999999998</v>
      </c>
      <c r="AE95" s="36">
        <v>0.72877599999999998</v>
      </c>
      <c r="AF95" s="50">
        <v>7.5999999999999998E-2</v>
      </c>
    </row>
    <row r="96" spans="1:32" x14ac:dyDescent="0.25">
      <c r="A96" s="36" t="s">
        <v>322</v>
      </c>
      <c r="B96" s="36" t="s">
        <v>323</v>
      </c>
      <c r="C96" s="36" t="s">
        <v>324</v>
      </c>
      <c r="D96" s="36" t="s">
        <v>242</v>
      </c>
      <c r="E96" s="36">
        <v>5.8377999999999999E-2</v>
      </c>
      <c r="F96" s="36">
        <v>6.2394999999999999E-2</v>
      </c>
      <c r="G96" s="36">
        <v>6.6609000000000002E-2</v>
      </c>
      <c r="H96" s="36">
        <v>7.0043999999999995E-2</v>
      </c>
      <c r="I96" s="36">
        <v>7.0384000000000002E-2</v>
      </c>
      <c r="J96" s="36">
        <v>7.4071999999999999E-2</v>
      </c>
      <c r="K96" s="36">
        <v>7.8035999999999994E-2</v>
      </c>
      <c r="L96" s="36">
        <v>8.251E-2</v>
      </c>
      <c r="M96" s="36">
        <v>8.6713999999999999E-2</v>
      </c>
      <c r="N96" s="36">
        <v>9.0648999999999993E-2</v>
      </c>
      <c r="O96" s="36">
        <v>9.4931000000000001E-2</v>
      </c>
      <c r="P96" s="36">
        <v>9.9676000000000001E-2</v>
      </c>
      <c r="Q96" s="36">
        <v>0.104864</v>
      </c>
      <c r="R96" s="36">
        <v>0.110397</v>
      </c>
      <c r="S96" s="36">
        <v>0.116088</v>
      </c>
      <c r="T96" s="36">
        <v>0.12207999999999999</v>
      </c>
      <c r="U96" s="36">
        <v>0.12864900000000001</v>
      </c>
      <c r="V96" s="36">
        <v>0.135433</v>
      </c>
      <c r="W96" s="36">
        <v>0.14216300000000001</v>
      </c>
      <c r="X96" s="36">
        <v>0.149177</v>
      </c>
      <c r="Y96" s="36">
        <v>0.156612</v>
      </c>
      <c r="Z96" s="36">
        <v>0.16470599999999999</v>
      </c>
      <c r="AA96" s="36">
        <v>0.17221600000000001</v>
      </c>
      <c r="AB96" s="36">
        <v>0.17940700000000001</v>
      </c>
      <c r="AC96" s="36">
        <v>0.18651599999999999</v>
      </c>
      <c r="AD96" s="36">
        <v>0.194271</v>
      </c>
      <c r="AE96" s="36">
        <v>0.20327999999999999</v>
      </c>
      <c r="AF96" s="50">
        <v>4.8000000000000001E-2</v>
      </c>
    </row>
    <row r="97" spans="1:32" x14ac:dyDescent="0.25">
      <c r="A97" s="36" t="s">
        <v>304</v>
      </c>
      <c r="B97" s="36" t="s">
        <v>325</v>
      </c>
      <c r="C97" s="36" t="s">
        <v>326</v>
      </c>
      <c r="D97" s="36" t="s">
        <v>242</v>
      </c>
      <c r="E97" s="36">
        <v>3.9086000000000003E-2</v>
      </c>
      <c r="F97" s="36">
        <v>5.4686999999999999E-2</v>
      </c>
      <c r="G97" s="36">
        <v>7.3072999999999999E-2</v>
      </c>
      <c r="H97" s="36">
        <v>8.9533000000000001E-2</v>
      </c>
      <c r="I97" s="36">
        <v>0.13769899999999999</v>
      </c>
      <c r="J97" s="36">
        <v>0.156054</v>
      </c>
      <c r="K97" s="36">
        <v>0.17469199999999999</v>
      </c>
      <c r="L97" s="36">
        <v>0.19398299999999999</v>
      </c>
      <c r="M97" s="36">
        <v>0.20649100000000001</v>
      </c>
      <c r="N97" s="36">
        <v>0.215639</v>
      </c>
      <c r="O97" s="36">
        <v>0.22597200000000001</v>
      </c>
      <c r="P97" s="36">
        <v>0.23805499999999999</v>
      </c>
      <c r="Q97" s="36">
        <v>0.25206099999999998</v>
      </c>
      <c r="R97" s="36">
        <v>0.26800000000000002</v>
      </c>
      <c r="S97" s="36">
        <v>0.28553600000000001</v>
      </c>
      <c r="T97" s="36">
        <v>0.30482999999999999</v>
      </c>
      <c r="U97" s="36">
        <v>0.32621899999999998</v>
      </c>
      <c r="V97" s="36">
        <v>0.34858800000000001</v>
      </c>
      <c r="W97" s="36">
        <v>0.37161100000000002</v>
      </c>
      <c r="X97" s="36">
        <v>0.39518999999999999</v>
      </c>
      <c r="Y97" s="36">
        <v>0.41953600000000002</v>
      </c>
      <c r="Z97" s="36">
        <v>0.44481100000000001</v>
      </c>
      <c r="AA97" s="36">
        <v>0.46570499999999998</v>
      </c>
      <c r="AB97" s="36">
        <v>0.48314000000000001</v>
      </c>
      <c r="AC97" s="36">
        <v>0.498226</v>
      </c>
      <c r="AD97" s="36">
        <v>0.51205000000000001</v>
      </c>
      <c r="AE97" s="36">
        <v>0.52549599999999996</v>
      </c>
      <c r="AF97" s="50">
        <v>9.5000000000000001E-2</v>
      </c>
    </row>
    <row r="98" spans="1:32" x14ac:dyDescent="0.25">
      <c r="A98" s="36" t="s">
        <v>327</v>
      </c>
      <c r="B98" s="36" t="s">
        <v>328</v>
      </c>
      <c r="C98" s="36" t="s">
        <v>329</v>
      </c>
      <c r="D98" s="36" t="s">
        <v>242</v>
      </c>
      <c r="E98" s="36">
        <v>71.279846000000006</v>
      </c>
      <c r="F98" s="36">
        <v>65.195267000000001</v>
      </c>
      <c r="G98" s="36">
        <v>67.187729000000004</v>
      </c>
      <c r="H98" s="36">
        <v>72.404274000000001</v>
      </c>
      <c r="I98" s="36">
        <v>73.997146999999998</v>
      </c>
      <c r="J98" s="36">
        <v>81.323616000000001</v>
      </c>
      <c r="K98" s="36">
        <v>85.393501000000001</v>
      </c>
      <c r="L98" s="36">
        <v>88.122726</v>
      </c>
      <c r="M98" s="36">
        <v>86.648017999999993</v>
      </c>
      <c r="N98" s="36">
        <v>89.362373000000005</v>
      </c>
      <c r="O98" s="36">
        <v>89.794228000000004</v>
      </c>
      <c r="P98" s="36">
        <v>90.409630000000007</v>
      </c>
      <c r="Q98" s="36">
        <v>90.680144999999996</v>
      </c>
      <c r="R98" s="36">
        <v>91.050179</v>
      </c>
      <c r="S98" s="36">
        <v>91.085068000000007</v>
      </c>
      <c r="T98" s="36">
        <v>91.381621999999993</v>
      </c>
      <c r="U98" s="36">
        <v>91.082626000000005</v>
      </c>
      <c r="V98" s="36">
        <v>91.181618</v>
      </c>
      <c r="W98" s="36">
        <v>91.237633000000002</v>
      </c>
      <c r="X98" s="36">
        <v>92.159851000000003</v>
      </c>
      <c r="Y98" s="36">
        <v>92.751884000000004</v>
      </c>
      <c r="Z98" s="36">
        <v>92.845161000000004</v>
      </c>
      <c r="AA98" s="36">
        <v>93.058052000000004</v>
      </c>
      <c r="AB98" s="36">
        <v>93.040076999999997</v>
      </c>
      <c r="AC98" s="36">
        <v>93.190917999999996</v>
      </c>
      <c r="AD98" s="36">
        <v>93.143974</v>
      </c>
      <c r="AE98" s="36">
        <v>93.279617000000002</v>
      </c>
      <c r="AF98" s="50">
        <v>1.4E-2</v>
      </c>
    </row>
    <row r="99" spans="1:32" x14ac:dyDescent="0.25">
      <c r="A99" s="36" t="s">
        <v>330</v>
      </c>
      <c r="C99" s="36" t="s">
        <v>331</v>
      </c>
    </row>
    <row r="100" spans="1:32" x14ac:dyDescent="0.25">
      <c r="A100" s="36" t="s">
        <v>332</v>
      </c>
      <c r="C100" s="36" t="s">
        <v>333</v>
      </c>
    </row>
    <row r="101" spans="1:32" x14ac:dyDescent="0.25">
      <c r="A101" s="36" t="s">
        <v>239</v>
      </c>
      <c r="B101" s="36" t="s">
        <v>334</v>
      </c>
      <c r="C101" s="36" t="s">
        <v>335</v>
      </c>
      <c r="D101" s="36" t="s">
        <v>336</v>
      </c>
      <c r="E101" s="36">
        <v>12.091733</v>
      </c>
      <c r="F101" s="36">
        <v>12.196495000000001</v>
      </c>
      <c r="G101" s="36">
        <v>12.243752000000001</v>
      </c>
      <c r="H101" s="36">
        <v>12.05993</v>
      </c>
      <c r="I101" s="36">
        <v>12.137017999999999</v>
      </c>
      <c r="J101" s="36">
        <v>12.222963999999999</v>
      </c>
      <c r="K101" s="36">
        <v>12.08189</v>
      </c>
      <c r="L101" s="36">
        <v>11.910748</v>
      </c>
      <c r="M101" s="36">
        <v>11.760539</v>
      </c>
      <c r="N101" s="36">
        <v>11.615437999999999</v>
      </c>
      <c r="O101" s="36">
        <v>11.526650999999999</v>
      </c>
      <c r="P101" s="36">
        <v>11.491469</v>
      </c>
      <c r="Q101" s="36">
        <v>11.432369</v>
      </c>
      <c r="R101" s="36">
        <v>11.453948</v>
      </c>
      <c r="S101" s="36">
        <v>11.439219</v>
      </c>
      <c r="T101" s="36">
        <v>11.438318000000001</v>
      </c>
      <c r="U101" s="36">
        <v>11.482987</v>
      </c>
      <c r="V101" s="36">
        <v>11.53337</v>
      </c>
      <c r="W101" s="36">
        <v>11.529121</v>
      </c>
      <c r="X101" s="36">
        <v>11.414433000000001</v>
      </c>
      <c r="Y101" s="36">
        <v>11.261761999999999</v>
      </c>
      <c r="Z101" s="36">
        <v>11.224784</v>
      </c>
      <c r="AA101" s="36">
        <v>11.193114</v>
      </c>
      <c r="AB101" s="36">
        <v>11.16813</v>
      </c>
      <c r="AC101" s="36">
        <v>11.146144</v>
      </c>
      <c r="AD101" s="36">
        <v>11.119043</v>
      </c>
      <c r="AE101" s="36">
        <v>11.117495999999999</v>
      </c>
      <c r="AF101" s="50">
        <v>-4.0000000000000001E-3</v>
      </c>
    </row>
    <row r="102" spans="1:32" x14ac:dyDescent="0.25">
      <c r="A102" s="36" t="s">
        <v>337</v>
      </c>
      <c r="B102" s="36" t="s">
        <v>338</v>
      </c>
      <c r="C102" s="36" t="s">
        <v>339</v>
      </c>
      <c r="D102" s="36" t="s">
        <v>336</v>
      </c>
      <c r="E102" s="36">
        <v>10.035874</v>
      </c>
      <c r="F102" s="36">
        <v>9.6888450000000006</v>
      </c>
      <c r="G102" s="36">
        <v>9.6867199999999993</v>
      </c>
      <c r="H102" s="36">
        <v>9.6304999999999996</v>
      </c>
      <c r="I102" s="36">
        <v>9.7172190000000001</v>
      </c>
      <c r="J102" s="36">
        <v>9.7713990000000006</v>
      </c>
      <c r="K102" s="36">
        <v>9.6049260000000007</v>
      </c>
      <c r="L102" s="36">
        <v>9.4576419999999999</v>
      </c>
      <c r="M102" s="36">
        <v>9.313212</v>
      </c>
      <c r="N102" s="36">
        <v>9.1593440000000008</v>
      </c>
      <c r="O102" s="36">
        <v>9.0597770000000004</v>
      </c>
      <c r="P102" s="36">
        <v>9.0044319999999995</v>
      </c>
      <c r="Q102" s="36">
        <v>8.9336380000000002</v>
      </c>
      <c r="R102" s="36">
        <v>8.9434769999999997</v>
      </c>
      <c r="S102" s="36">
        <v>8.9250139999999991</v>
      </c>
      <c r="T102" s="36">
        <v>8.9166709999999991</v>
      </c>
      <c r="U102" s="36">
        <v>8.9467459999999992</v>
      </c>
      <c r="V102" s="36">
        <v>8.9838620000000002</v>
      </c>
      <c r="W102" s="36">
        <v>8.9713370000000001</v>
      </c>
      <c r="X102" s="36">
        <v>8.8582099999999997</v>
      </c>
      <c r="Y102" s="36">
        <v>8.7092659999999995</v>
      </c>
      <c r="Z102" s="36">
        <v>8.6743349999999992</v>
      </c>
      <c r="AA102" s="36">
        <v>8.6406880000000008</v>
      </c>
      <c r="AB102" s="36">
        <v>8.6132559999999998</v>
      </c>
      <c r="AC102" s="36">
        <v>8.5856600000000007</v>
      </c>
      <c r="AD102" s="36">
        <v>8.5598109999999998</v>
      </c>
      <c r="AE102" s="36">
        <v>8.5553530000000002</v>
      </c>
      <c r="AF102" s="50">
        <v>-5.0000000000000001E-3</v>
      </c>
    </row>
    <row r="103" spans="1:32" x14ac:dyDescent="0.25">
      <c r="A103" s="36" t="s">
        <v>246</v>
      </c>
      <c r="B103" s="36" t="s">
        <v>340</v>
      </c>
      <c r="C103" s="36" t="s">
        <v>341</v>
      </c>
      <c r="D103" s="36" t="s">
        <v>336</v>
      </c>
      <c r="E103" s="36">
        <v>7.8536089999999996</v>
      </c>
      <c r="F103" s="36">
        <v>7.536975</v>
      </c>
      <c r="G103" s="36">
        <v>7.4786029999999997</v>
      </c>
      <c r="H103" s="36">
        <v>7.4428729999999996</v>
      </c>
      <c r="I103" s="36">
        <v>7.5331239999999999</v>
      </c>
      <c r="J103" s="36">
        <v>7.5394360000000002</v>
      </c>
      <c r="K103" s="36">
        <v>7.4190250000000004</v>
      </c>
      <c r="L103" s="36">
        <v>7.3248040000000003</v>
      </c>
      <c r="M103" s="36">
        <v>7.2272369999999997</v>
      </c>
      <c r="N103" s="36">
        <v>7.1020139999999996</v>
      </c>
      <c r="O103" s="36">
        <v>7.0304060000000002</v>
      </c>
      <c r="P103" s="36">
        <v>6.9935330000000002</v>
      </c>
      <c r="Q103" s="36">
        <v>6.9879239999999996</v>
      </c>
      <c r="R103" s="36">
        <v>7.0264410000000002</v>
      </c>
      <c r="S103" s="36">
        <v>7.02956</v>
      </c>
      <c r="T103" s="36">
        <v>7.0583619999999998</v>
      </c>
      <c r="U103" s="36">
        <v>7.1258920000000003</v>
      </c>
      <c r="V103" s="36">
        <v>7.1797459999999997</v>
      </c>
      <c r="W103" s="36">
        <v>7.1880199999999999</v>
      </c>
      <c r="X103" s="36">
        <v>7.1233060000000004</v>
      </c>
      <c r="Y103" s="36">
        <v>7.041264</v>
      </c>
      <c r="Z103" s="36">
        <v>7.0282850000000003</v>
      </c>
      <c r="AA103" s="36">
        <v>7.0172840000000001</v>
      </c>
      <c r="AB103" s="36">
        <v>7.0058299999999996</v>
      </c>
      <c r="AC103" s="36">
        <v>7.000553</v>
      </c>
      <c r="AD103" s="36">
        <v>6.9955400000000001</v>
      </c>
      <c r="AE103" s="36">
        <v>7.0046270000000002</v>
      </c>
      <c r="AF103" s="50">
        <v>-3.0000000000000001E-3</v>
      </c>
    </row>
    <row r="104" spans="1:32" x14ac:dyDescent="0.25">
      <c r="A104" s="36" t="s">
        <v>249</v>
      </c>
      <c r="B104" s="36" t="s">
        <v>342</v>
      </c>
      <c r="C104" s="36" t="s">
        <v>343</v>
      </c>
      <c r="D104" s="36" t="s">
        <v>336</v>
      </c>
      <c r="E104" s="36">
        <v>11.322305</v>
      </c>
      <c r="F104" s="36">
        <v>13.113408</v>
      </c>
      <c r="G104" s="36">
        <v>13.958608</v>
      </c>
      <c r="H104" s="36">
        <v>14.392903</v>
      </c>
      <c r="I104" s="36">
        <v>14.660819999999999</v>
      </c>
      <c r="J104" s="36">
        <v>15.017740999999999</v>
      </c>
      <c r="K104" s="36">
        <v>14.921519</v>
      </c>
      <c r="L104" s="36">
        <v>14.798057999999999</v>
      </c>
      <c r="M104" s="36">
        <v>14.680736</v>
      </c>
      <c r="N104" s="36">
        <v>14.566535999999999</v>
      </c>
      <c r="O104" s="36">
        <v>14.472321000000001</v>
      </c>
      <c r="P104" s="36">
        <v>14.421661</v>
      </c>
      <c r="Q104" s="36">
        <v>14.195395</v>
      </c>
      <c r="R104" s="36">
        <v>14.153618</v>
      </c>
      <c r="S104" s="36">
        <v>14.087408999999999</v>
      </c>
      <c r="T104" s="36">
        <v>13.984427999999999</v>
      </c>
      <c r="U104" s="36">
        <v>13.914947</v>
      </c>
      <c r="V104" s="36">
        <v>13.909148999999999</v>
      </c>
      <c r="W104" s="36">
        <v>13.836726000000001</v>
      </c>
      <c r="X104" s="36">
        <v>13.573482</v>
      </c>
      <c r="Y104" s="36">
        <v>13.209243000000001</v>
      </c>
      <c r="Z104" s="36">
        <v>13.106201</v>
      </c>
      <c r="AA104" s="36">
        <v>12.999498000000001</v>
      </c>
      <c r="AB104" s="36">
        <v>12.922275000000001</v>
      </c>
      <c r="AC104" s="36">
        <v>12.825856</v>
      </c>
      <c r="AD104" s="36">
        <v>12.734709000000001</v>
      </c>
      <c r="AE104" s="36">
        <v>12.688471</v>
      </c>
      <c r="AF104" s="50">
        <v>-1E-3</v>
      </c>
    </row>
    <row r="105" spans="1:32" x14ac:dyDescent="0.25">
      <c r="A105" s="36" t="s">
        <v>344</v>
      </c>
      <c r="B105" s="36" t="s">
        <v>345</v>
      </c>
      <c r="C105" s="36" t="s">
        <v>346</v>
      </c>
      <c r="D105" s="36" t="s">
        <v>336</v>
      </c>
      <c r="E105" s="36">
        <v>10.248775999999999</v>
      </c>
      <c r="F105" s="36">
        <v>10.03861</v>
      </c>
      <c r="G105" s="36">
        <v>10.076987000000001</v>
      </c>
      <c r="H105" s="36">
        <v>9.9795999999999996</v>
      </c>
      <c r="I105" s="36">
        <v>10.074490000000001</v>
      </c>
      <c r="J105" s="36">
        <v>10.110352000000001</v>
      </c>
      <c r="K105" s="36">
        <v>9.9419540000000008</v>
      </c>
      <c r="L105" s="36">
        <v>9.7848009999999999</v>
      </c>
      <c r="M105" s="36">
        <v>9.6424979999999998</v>
      </c>
      <c r="N105" s="36">
        <v>9.4916520000000002</v>
      </c>
      <c r="O105" s="36">
        <v>9.3998640000000009</v>
      </c>
      <c r="P105" s="36">
        <v>9.3533729999999995</v>
      </c>
      <c r="Q105" s="36">
        <v>9.3012910000000009</v>
      </c>
      <c r="R105" s="36">
        <v>9.3222799999999992</v>
      </c>
      <c r="S105" s="36">
        <v>9.3147149999999996</v>
      </c>
      <c r="T105" s="36">
        <v>9.3210160000000002</v>
      </c>
      <c r="U105" s="36">
        <v>9.3670840000000002</v>
      </c>
      <c r="V105" s="36">
        <v>9.4153300000000009</v>
      </c>
      <c r="W105" s="36">
        <v>9.4125859999999992</v>
      </c>
      <c r="X105" s="36">
        <v>9.3119669999999992</v>
      </c>
      <c r="Y105" s="36">
        <v>9.1795030000000004</v>
      </c>
      <c r="Z105" s="36">
        <v>9.1519049999999993</v>
      </c>
      <c r="AA105" s="36">
        <v>9.1256339999999998</v>
      </c>
      <c r="AB105" s="36">
        <v>9.1038569999999996</v>
      </c>
      <c r="AC105" s="36">
        <v>9.0830389999999994</v>
      </c>
      <c r="AD105" s="36">
        <v>9.0628119999999992</v>
      </c>
      <c r="AE105" s="36">
        <v>9.0634809999999995</v>
      </c>
      <c r="AF105" s="50">
        <v>-4.0000000000000001E-3</v>
      </c>
    </row>
    <row r="106" spans="1:32" x14ac:dyDescent="0.25">
      <c r="A106" s="36" t="s">
        <v>347</v>
      </c>
      <c r="C106" s="36" t="s">
        <v>348</v>
      </c>
    </row>
    <row r="107" spans="1:32" x14ac:dyDescent="0.25">
      <c r="A107" s="36" t="s">
        <v>239</v>
      </c>
      <c r="B107" s="36" t="s">
        <v>334</v>
      </c>
      <c r="C107" s="36" t="s">
        <v>349</v>
      </c>
      <c r="D107" s="36" t="s">
        <v>350</v>
      </c>
      <c r="E107" s="36">
        <v>11.966701</v>
      </c>
      <c r="F107" s="36">
        <v>12.196495000000001</v>
      </c>
      <c r="G107" s="36">
        <v>12.470186</v>
      </c>
      <c r="H107" s="36">
        <v>12.539975</v>
      </c>
      <c r="I107" s="36">
        <v>12.86727</v>
      </c>
      <c r="J107" s="36">
        <v>13.217034999999999</v>
      </c>
      <c r="K107" s="36">
        <v>13.345979</v>
      </c>
      <c r="L107" s="36">
        <v>13.451104000000001</v>
      </c>
      <c r="M107" s="36">
        <v>13.56423</v>
      </c>
      <c r="N107" s="36">
        <v>13.661543999999999</v>
      </c>
      <c r="O107" s="36">
        <v>13.810043</v>
      </c>
      <c r="P107" s="36">
        <v>14.024628</v>
      </c>
      <c r="Q107" s="36">
        <v>14.220573</v>
      </c>
      <c r="R107" s="36">
        <v>14.527495999999999</v>
      </c>
      <c r="S107" s="36">
        <v>14.801071</v>
      </c>
      <c r="T107" s="36">
        <v>15.108397</v>
      </c>
      <c r="U107" s="36">
        <v>15.494491999999999</v>
      </c>
      <c r="V107" s="36">
        <v>15.911035999999999</v>
      </c>
      <c r="W107" s="36">
        <v>16.267658000000001</v>
      </c>
      <c r="X107" s="36">
        <v>16.479136</v>
      </c>
      <c r="Y107" s="36">
        <v>16.636454000000001</v>
      </c>
      <c r="Z107" s="36">
        <v>16.963315999999999</v>
      </c>
      <c r="AA107" s="36">
        <v>17.296900000000001</v>
      </c>
      <c r="AB107" s="36">
        <v>17.639569999999999</v>
      </c>
      <c r="AC107" s="36">
        <v>17.992733000000001</v>
      </c>
      <c r="AD107" s="36">
        <v>18.335484999999998</v>
      </c>
      <c r="AE107" s="36">
        <v>18.717047000000001</v>
      </c>
      <c r="AF107" s="50">
        <v>1.7000000000000001E-2</v>
      </c>
    </row>
    <row r="108" spans="1:32" x14ac:dyDescent="0.25">
      <c r="A108" s="36" t="s">
        <v>337</v>
      </c>
      <c r="B108" s="36" t="s">
        <v>338</v>
      </c>
      <c r="C108" s="36" t="s">
        <v>351</v>
      </c>
      <c r="D108" s="36" t="s">
        <v>350</v>
      </c>
      <c r="E108" s="36">
        <v>9.9321000000000002</v>
      </c>
      <c r="F108" s="36">
        <v>9.6888450000000006</v>
      </c>
      <c r="G108" s="36">
        <v>9.8658640000000002</v>
      </c>
      <c r="H108" s="36">
        <v>10.013843</v>
      </c>
      <c r="I108" s="36">
        <v>10.301876999999999</v>
      </c>
      <c r="J108" s="36">
        <v>10.566090000000001</v>
      </c>
      <c r="K108" s="36">
        <v>10.609857999999999</v>
      </c>
      <c r="L108" s="36">
        <v>10.680749</v>
      </c>
      <c r="M108" s="36">
        <v>10.741561000000001</v>
      </c>
      <c r="N108" s="36">
        <v>10.772798999999999</v>
      </c>
      <c r="O108" s="36">
        <v>10.85449</v>
      </c>
      <c r="P108" s="36">
        <v>10.989352</v>
      </c>
      <c r="Q108" s="36">
        <v>11.112434</v>
      </c>
      <c r="R108" s="36">
        <v>11.343367000000001</v>
      </c>
      <c r="S108" s="36">
        <v>11.547972</v>
      </c>
      <c r="T108" s="36">
        <v>11.777658000000001</v>
      </c>
      <c r="U108" s="36">
        <v>12.072229999999999</v>
      </c>
      <c r="V108" s="36">
        <v>12.393824</v>
      </c>
      <c r="W108" s="36">
        <v>12.658609</v>
      </c>
      <c r="X108" s="36">
        <v>12.788690000000001</v>
      </c>
      <c r="Y108" s="36">
        <v>12.865776</v>
      </c>
      <c r="Z108" s="36">
        <v>13.108981</v>
      </c>
      <c r="AA108" s="36">
        <v>13.352594</v>
      </c>
      <c r="AB108" s="36">
        <v>13.604258</v>
      </c>
      <c r="AC108" s="36">
        <v>13.859455000000001</v>
      </c>
      <c r="AD108" s="36">
        <v>14.115268</v>
      </c>
      <c r="AE108" s="36">
        <v>14.403506999999999</v>
      </c>
      <c r="AF108" s="50">
        <v>1.6E-2</v>
      </c>
    </row>
    <row r="109" spans="1:32" x14ac:dyDescent="0.25">
      <c r="A109" s="36" t="s">
        <v>246</v>
      </c>
      <c r="B109" s="36" t="s">
        <v>340</v>
      </c>
      <c r="C109" s="36" t="s">
        <v>352</v>
      </c>
      <c r="D109" s="36" t="s">
        <v>350</v>
      </c>
      <c r="E109" s="36">
        <v>7.7724000000000002</v>
      </c>
      <c r="F109" s="36">
        <v>7.5369760000000001</v>
      </c>
      <c r="G109" s="36">
        <v>7.616911</v>
      </c>
      <c r="H109" s="36">
        <v>7.7391360000000002</v>
      </c>
      <c r="I109" s="36">
        <v>7.9863710000000001</v>
      </c>
      <c r="J109" s="36">
        <v>8.1526049999999994</v>
      </c>
      <c r="K109" s="36">
        <v>8.1952529999999992</v>
      </c>
      <c r="L109" s="36">
        <v>8.2720819999999993</v>
      </c>
      <c r="M109" s="36">
        <v>8.3356650000000005</v>
      </c>
      <c r="N109" s="36">
        <v>8.3530630000000006</v>
      </c>
      <c r="O109" s="36">
        <v>8.4231060000000006</v>
      </c>
      <c r="P109" s="36">
        <v>8.5351739999999996</v>
      </c>
      <c r="Q109" s="36">
        <v>8.6921870000000006</v>
      </c>
      <c r="R109" s="36">
        <v>8.9119139999999994</v>
      </c>
      <c r="S109" s="36">
        <v>9.0954660000000001</v>
      </c>
      <c r="T109" s="36">
        <v>9.3230959999999996</v>
      </c>
      <c r="U109" s="36">
        <v>9.6152739999999994</v>
      </c>
      <c r="V109" s="36">
        <v>9.904928</v>
      </c>
      <c r="W109" s="36">
        <v>10.142339</v>
      </c>
      <c r="X109" s="36">
        <v>10.283991</v>
      </c>
      <c r="Y109" s="36">
        <v>10.401717</v>
      </c>
      <c r="Z109" s="36">
        <v>10.621408000000001</v>
      </c>
      <c r="AA109" s="36">
        <v>10.843921999999999</v>
      </c>
      <c r="AB109" s="36">
        <v>11.065401</v>
      </c>
      <c r="AC109" s="36">
        <v>11.300686000000001</v>
      </c>
      <c r="AD109" s="36">
        <v>11.53576</v>
      </c>
      <c r="AE109" s="36">
        <v>11.792756000000001</v>
      </c>
      <c r="AF109" s="50">
        <v>1.7999999999999999E-2</v>
      </c>
    </row>
    <row r="110" spans="1:32" x14ac:dyDescent="0.25">
      <c r="A110" s="36" t="s">
        <v>249</v>
      </c>
      <c r="B110" s="36" t="s">
        <v>342</v>
      </c>
      <c r="C110" s="36" t="s">
        <v>353</v>
      </c>
      <c r="D110" s="36" t="s">
        <v>350</v>
      </c>
      <c r="E110" s="36">
        <v>11.205228</v>
      </c>
      <c r="F110" s="36">
        <v>13.113408</v>
      </c>
      <c r="G110" s="36">
        <v>14.216756</v>
      </c>
      <c r="H110" s="36">
        <v>14.965813000000001</v>
      </c>
      <c r="I110" s="36">
        <v>15.542922000000001</v>
      </c>
      <c r="J110" s="36">
        <v>16.239107000000001</v>
      </c>
      <c r="K110" s="36">
        <v>16.482707999999999</v>
      </c>
      <c r="L110" s="36">
        <v>16.711812999999999</v>
      </c>
      <c r="M110" s="36">
        <v>16.932290999999999</v>
      </c>
      <c r="N110" s="36">
        <v>17.132487999999999</v>
      </c>
      <c r="O110" s="36">
        <v>17.339241000000001</v>
      </c>
      <c r="P110" s="36">
        <v>17.600746000000001</v>
      </c>
      <c r="Q110" s="36">
        <v>17.657464999999998</v>
      </c>
      <c r="R110" s="36">
        <v>17.951595000000001</v>
      </c>
      <c r="S110" s="36">
        <v>18.227533000000001</v>
      </c>
      <c r="T110" s="36">
        <v>18.471447000000001</v>
      </c>
      <c r="U110" s="36">
        <v>18.776039000000001</v>
      </c>
      <c r="V110" s="36">
        <v>19.188580000000002</v>
      </c>
      <c r="W110" s="36">
        <v>19.523703000000001</v>
      </c>
      <c r="X110" s="36">
        <v>19.596176</v>
      </c>
      <c r="Y110" s="36">
        <v>19.513373999999999</v>
      </c>
      <c r="Z110" s="36">
        <v>19.806584999999998</v>
      </c>
      <c r="AA110" s="36">
        <v>20.088335000000001</v>
      </c>
      <c r="AB110" s="36">
        <v>20.410166</v>
      </c>
      <c r="AC110" s="36">
        <v>20.704218000000001</v>
      </c>
      <c r="AD110" s="36">
        <v>20.999742999999999</v>
      </c>
      <c r="AE110" s="36">
        <v>21.361886999999999</v>
      </c>
      <c r="AF110" s="50">
        <v>0.02</v>
      </c>
    </row>
    <row r="111" spans="1:32" x14ac:dyDescent="0.25">
      <c r="A111" s="36" t="s">
        <v>344</v>
      </c>
      <c r="B111" s="36" t="s">
        <v>345</v>
      </c>
      <c r="C111" s="36" t="s">
        <v>354</v>
      </c>
      <c r="D111" s="36" t="s">
        <v>350</v>
      </c>
      <c r="E111" s="36">
        <v>10.142799999999999</v>
      </c>
      <c r="F111" s="36">
        <v>10.03861</v>
      </c>
      <c r="G111" s="36">
        <v>10.263350000000001</v>
      </c>
      <c r="H111" s="36">
        <v>10.376839</v>
      </c>
      <c r="I111" s="36">
        <v>10.680645</v>
      </c>
      <c r="J111" s="36">
        <v>10.932608</v>
      </c>
      <c r="K111" s="36">
        <v>10.982148</v>
      </c>
      <c r="L111" s="36">
        <v>11.050217999999999</v>
      </c>
      <c r="M111" s="36">
        <v>11.121347999999999</v>
      </c>
      <c r="N111" s="36">
        <v>11.163645000000001</v>
      </c>
      <c r="O111" s="36">
        <v>11.261946999999999</v>
      </c>
      <c r="P111" s="36">
        <v>11.415213</v>
      </c>
      <c r="Q111" s="36">
        <v>11.569754</v>
      </c>
      <c r="R111" s="36">
        <v>11.823817</v>
      </c>
      <c r="S111" s="36">
        <v>12.052201</v>
      </c>
      <c r="T111" s="36">
        <v>12.311741</v>
      </c>
      <c r="U111" s="36">
        <v>12.63941</v>
      </c>
      <c r="V111" s="36">
        <v>12.989061</v>
      </c>
      <c r="W111" s="36">
        <v>13.281215</v>
      </c>
      <c r="X111" s="36">
        <v>13.443783</v>
      </c>
      <c r="Y111" s="36">
        <v>13.560435</v>
      </c>
      <c r="Z111" s="36">
        <v>13.830704000000001</v>
      </c>
      <c r="AA111" s="36">
        <v>14.101991</v>
      </c>
      <c r="AB111" s="36">
        <v>14.379142999999999</v>
      </c>
      <c r="AC111" s="36">
        <v>14.662354000000001</v>
      </c>
      <c r="AD111" s="36">
        <v>14.944725</v>
      </c>
      <c r="AE111" s="36">
        <v>15.258976000000001</v>
      </c>
      <c r="AF111" s="50">
        <v>1.7000000000000001E-2</v>
      </c>
    </row>
    <row r="112" spans="1:32" x14ac:dyDescent="0.25">
      <c r="A112" s="36" t="s">
        <v>355</v>
      </c>
      <c r="C112" s="36" t="s">
        <v>356</v>
      </c>
    </row>
    <row r="113" spans="1:32" x14ac:dyDescent="0.25">
      <c r="A113" s="36" t="s">
        <v>332</v>
      </c>
      <c r="C113" s="36" t="s">
        <v>357</v>
      </c>
    </row>
    <row r="114" spans="1:32" x14ac:dyDescent="0.25">
      <c r="A114" s="36" t="s">
        <v>358</v>
      </c>
      <c r="B114" s="36" t="s">
        <v>359</v>
      </c>
      <c r="C114" s="36" t="s">
        <v>360</v>
      </c>
      <c r="D114" s="36" t="s">
        <v>336</v>
      </c>
      <c r="E114" s="36">
        <v>6.8142240000000003</v>
      </c>
      <c r="F114" s="36">
        <v>6.5185009999999997</v>
      </c>
      <c r="G114" s="36">
        <v>6.4392800000000001</v>
      </c>
      <c r="H114" s="36">
        <v>6.2937349999999999</v>
      </c>
      <c r="I114" s="36">
        <v>6.2922529999999997</v>
      </c>
      <c r="J114" s="36">
        <v>6.2264280000000003</v>
      </c>
      <c r="K114" s="36">
        <v>6.0419229999999997</v>
      </c>
      <c r="L114" s="36">
        <v>5.8979290000000004</v>
      </c>
      <c r="M114" s="36">
        <v>5.7808010000000003</v>
      </c>
      <c r="N114" s="36">
        <v>5.6438370000000004</v>
      </c>
      <c r="O114" s="36">
        <v>5.556292</v>
      </c>
      <c r="P114" s="36">
        <v>5.5096109999999996</v>
      </c>
      <c r="Q114" s="36">
        <v>5.4561529999999996</v>
      </c>
      <c r="R114" s="36">
        <v>5.4801279999999997</v>
      </c>
      <c r="S114" s="36">
        <v>5.4709029999999998</v>
      </c>
      <c r="T114" s="36">
        <v>5.4752270000000003</v>
      </c>
      <c r="U114" s="36">
        <v>5.5184179999999996</v>
      </c>
      <c r="V114" s="36">
        <v>5.5653220000000001</v>
      </c>
      <c r="W114" s="36">
        <v>5.5649179999999996</v>
      </c>
      <c r="X114" s="36">
        <v>5.4631930000000004</v>
      </c>
      <c r="Y114" s="36">
        <v>5.323556</v>
      </c>
      <c r="Z114" s="36">
        <v>5.2985550000000003</v>
      </c>
      <c r="AA114" s="36">
        <v>5.2695930000000004</v>
      </c>
      <c r="AB114" s="36">
        <v>5.2512189999999999</v>
      </c>
      <c r="AC114" s="36">
        <v>5.2284050000000004</v>
      </c>
      <c r="AD114" s="36">
        <v>5.2100359999999997</v>
      </c>
      <c r="AE114" s="36">
        <v>5.2071249999999996</v>
      </c>
      <c r="AF114" s="50">
        <v>-8.9999999999999993E-3</v>
      </c>
    </row>
    <row r="115" spans="1:32" x14ac:dyDescent="0.25">
      <c r="A115" s="36" t="s">
        <v>361</v>
      </c>
      <c r="B115" s="36" t="s">
        <v>362</v>
      </c>
      <c r="C115" s="36" t="s">
        <v>363</v>
      </c>
      <c r="D115" s="36" t="s">
        <v>336</v>
      </c>
      <c r="E115" s="36">
        <v>1.0158020000000001</v>
      </c>
      <c r="F115" s="36">
        <v>1.045555</v>
      </c>
      <c r="G115" s="36">
        <v>1.0904119999999999</v>
      </c>
      <c r="H115" s="36">
        <v>1.1147260000000001</v>
      </c>
      <c r="I115" s="36">
        <v>1.1566799999999999</v>
      </c>
      <c r="J115" s="36">
        <v>1.2088380000000001</v>
      </c>
      <c r="K115" s="36">
        <v>1.230613</v>
      </c>
      <c r="L115" s="36">
        <v>1.2361310000000001</v>
      </c>
      <c r="M115" s="36">
        <v>1.2301169999999999</v>
      </c>
      <c r="N115" s="36">
        <v>1.222925</v>
      </c>
      <c r="O115" s="36">
        <v>1.218912</v>
      </c>
      <c r="P115" s="36">
        <v>1.2166250000000001</v>
      </c>
      <c r="Q115" s="36">
        <v>1.2157519999999999</v>
      </c>
      <c r="R115" s="36">
        <v>1.214291</v>
      </c>
      <c r="S115" s="36">
        <v>1.213595</v>
      </c>
      <c r="T115" s="36">
        <v>1.2118199999999999</v>
      </c>
      <c r="U115" s="36">
        <v>1.2111559999999999</v>
      </c>
      <c r="V115" s="36">
        <v>1.2107859999999999</v>
      </c>
      <c r="W115" s="36">
        <v>1.2075370000000001</v>
      </c>
      <c r="X115" s="36">
        <v>1.205862</v>
      </c>
      <c r="Y115" s="36">
        <v>1.207551</v>
      </c>
      <c r="Z115" s="36">
        <v>1.2087220000000001</v>
      </c>
      <c r="AA115" s="36">
        <v>1.213498</v>
      </c>
      <c r="AB115" s="36">
        <v>1.2141770000000001</v>
      </c>
      <c r="AC115" s="36">
        <v>1.2166889999999999</v>
      </c>
      <c r="AD115" s="36">
        <v>1.2193259999999999</v>
      </c>
      <c r="AE115" s="36">
        <v>1.2227319999999999</v>
      </c>
      <c r="AF115" s="50">
        <v>6.0000000000000001E-3</v>
      </c>
    </row>
    <row r="116" spans="1:32" x14ac:dyDescent="0.25">
      <c r="A116" s="36" t="s">
        <v>364</v>
      </c>
      <c r="B116" s="36" t="s">
        <v>365</v>
      </c>
      <c r="C116" s="36" t="s">
        <v>366</v>
      </c>
      <c r="D116" s="36" t="s">
        <v>336</v>
      </c>
      <c r="E116" s="36">
        <v>2.4187500000000002</v>
      </c>
      <c r="F116" s="36">
        <v>2.4745529999999998</v>
      </c>
      <c r="G116" s="36">
        <v>2.5472959999999998</v>
      </c>
      <c r="H116" s="36">
        <v>2.5711379999999999</v>
      </c>
      <c r="I116" s="36">
        <v>2.625556</v>
      </c>
      <c r="J116" s="36">
        <v>2.6750859999999999</v>
      </c>
      <c r="K116" s="36">
        <v>2.6694179999999998</v>
      </c>
      <c r="L116" s="36">
        <v>2.6507399999999999</v>
      </c>
      <c r="M116" s="36">
        <v>2.6315810000000002</v>
      </c>
      <c r="N116" s="36">
        <v>2.624889</v>
      </c>
      <c r="O116" s="36">
        <v>2.62466</v>
      </c>
      <c r="P116" s="36">
        <v>2.6271369999999998</v>
      </c>
      <c r="Q116" s="36">
        <v>2.6293850000000001</v>
      </c>
      <c r="R116" s="36">
        <v>2.6278609999999998</v>
      </c>
      <c r="S116" s="36">
        <v>2.6302159999999999</v>
      </c>
      <c r="T116" s="36">
        <v>2.633969</v>
      </c>
      <c r="U116" s="36">
        <v>2.6375099999999998</v>
      </c>
      <c r="V116" s="36">
        <v>2.6392220000000002</v>
      </c>
      <c r="W116" s="36">
        <v>2.6401319999999999</v>
      </c>
      <c r="X116" s="36">
        <v>2.6429109999999998</v>
      </c>
      <c r="Y116" s="36">
        <v>2.648396</v>
      </c>
      <c r="Z116" s="36">
        <v>2.6446269999999998</v>
      </c>
      <c r="AA116" s="36">
        <v>2.6425429999999999</v>
      </c>
      <c r="AB116" s="36">
        <v>2.6384620000000001</v>
      </c>
      <c r="AC116" s="36">
        <v>2.6379440000000001</v>
      </c>
      <c r="AD116" s="36">
        <v>2.6334499999999998</v>
      </c>
      <c r="AE116" s="36">
        <v>2.6336240000000002</v>
      </c>
      <c r="AF116" s="50">
        <v>2E-3</v>
      </c>
    </row>
    <row r="117" spans="1:32" x14ac:dyDescent="0.25">
      <c r="A117" s="36" t="s">
        <v>347</v>
      </c>
      <c r="C117" s="36" t="s">
        <v>367</v>
      </c>
    </row>
    <row r="118" spans="1:32" x14ac:dyDescent="0.25">
      <c r="A118" s="36" t="s">
        <v>358</v>
      </c>
      <c r="B118" s="36" t="s">
        <v>359</v>
      </c>
      <c r="C118" s="36" t="s">
        <v>368</v>
      </c>
      <c r="D118" s="36" t="s">
        <v>350</v>
      </c>
      <c r="E118" s="36">
        <v>6.7437630000000004</v>
      </c>
      <c r="F118" s="36">
        <v>6.5185009999999997</v>
      </c>
      <c r="G118" s="36">
        <v>6.5583669999999996</v>
      </c>
      <c r="H118" s="36">
        <v>6.5442580000000001</v>
      </c>
      <c r="I118" s="36">
        <v>6.6708410000000002</v>
      </c>
      <c r="J118" s="36">
        <v>6.7328109999999999</v>
      </c>
      <c r="K118" s="36">
        <v>6.6740700000000004</v>
      </c>
      <c r="L118" s="36">
        <v>6.6606779999999999</v>
      </c>
      <c r="M118" s="36">
        <v>6.6673910000000003</v>
      </c>
      <c r="N118" s="36">
        <v>6.6380220000000003</v>
      </c>
      <c r="O118" s="36">
        <v>6.6569750000000001</v>
      </c>
      <c r="P118" s="36">
        <v>6.7241390000000001</v>
      </c>
      <c r="Q118" s="36">
        <v>6.7868380000000004</v>
      </c>
      <c r="R118" s="36">
        <v>6.9506639999999997</v>
      </c>
      <c r="S118" s="36">
        <v>7.0787380000000004</v>
      </c>
      <c r="T118" s="36">
        <v>7.2319979999999999</v>
      </c>
      <c r="U118" s="36">
        <v>7.4462400000000004</v>
      </c>
      <c r="V118" s="36">
        <v>7.6777249999999997</v>
      </c>
      <c r="W118" s="36">
        <v>7.8521320000000001</v>
      </c>
      <c r="X118" s="36">
        <v>7.8872689999999999</v>
      </c>
      <c r="Y118" s="36">
        <v>7.8642320000000003</v>
      </c>
      <c r="Z118" s="36">
        <v>8.007377</v>
      </c>
      <c r="AA118" s="36">
        <v>8.1431880000000003</v>
      </c>
      <c r="AB118" s="36">
        <v>8.2940690000000004</v>
      </c>
      <c r="AC118" s="36">
        <v>8.4399859999999993</v>
      </c>
      <c r="AD118" s="36">
        <v>8.5914339999999996</v>
      </c>
      <c r="AE118" s="36">
        <v>8.7665410000000001</v>
      </c>
      <c r="AF118" s="50">
        <v>1.2E-2</v>
      </c>
    </row>
    <row r="119" spans="1:32" x14ac:dyDescent="0.25">
      <c r="A119" s="36" t="s">
        <v>361</v>
      </c>
      <c r="B119" s="36" t="s">
        <v>362</v>
      </c>
      <c r="C119" s="36" t="s">
        <v>369</v>
      </c>
      <c r="D119" s="36" t="s">
        <v>350</v>
      </c>
      <c r="E119" s="36">
        <v>1.005298</v>
      </c>
      <c r="F119" s="36">
        <v>1.045555</v>
      </c>
      <c r="G119" s="36">
        <v>1.1105769999999999</v>
      </c>
      <c r="H119" s="36">
        <v>1.159098</v>
      </c>
      <c r="I119" s="36">
        <v>1.226275</v>
      </c>
      <c r="J119" s="36">
        <v>1.30715</v>
      </c>
      <c r="K119" s="36">
        <v>1.359367</v>
      </c>
      <c r="L119" s="36">
        <v>1.395993</v>
      </c>
      <c r="M119" s="36">
        <v>1.418777</v>
      </c>
      <c r="N119" s="36">
        <v>1.438348</v>
      </c>
      <c r="O119" s="36">
        <v>1.460375</v>
      </c>
      <c r="P119" s="36">
        <v>1.4848159999999999</v>
      </c>
      <c r="Q119" s="36">
        <v>1.5122580000000001</v>
      </c>
      <c r="R119" s="36">
        <v>1.540133</v>
      </c>
      <c r="S119" s="36">
        <v>1.5702560000000001</v>
      </c>
      <c r="T119" s="36">
        <v>1.6006419999999999</v>
      </c>
      <c r="U119" s="36">
        <v>1.6342650000000001</v>
      </c>
      <c r="V119" s="36">
        <v>1.670358</v>
      </c>
      <c r="W119" s="36">
        <v>1.7038409999999999</v>
      </c>
      <c r="X119" s="36">
        <v>1.7409159999999999</v>
      </c>
      <c r="Y119" s="36">
        <v>1.783857</v>
      </c>
      <c r="Z119" s="36">
        <v>1.826667</v>
      </c>
      <c r="AA119" s="36">
        <v>1.875238</v>
      </c>
      <c r="AB119" s="36">
        <v>1.9177390000000001</v>
      </c>
      <c r="AC119" s="36">
        <v>1.964048</v>
      </c>
      <c r="AD119" s="36">
        <v>2.0106890000000002</v>
      </c>
      <c r="AE119" s="36">
        <v>2.0585520000000002</v>
      </c>
      <c r="AF119" s="50">
        <v>2.7E-2</v>
      </c>
    </row>
    <row r="120" spans="1:32" x14ac:dyDescent="0.25">
      <c r="A120" s="36" t="s">
        <v>364</v>
      </c>
      <c r="B120" s="36" t="s">
        <v>365</v>
      </c>
      <c r="C120" s="36" t="s">
        <v>370</v>
      </c>
      <c r="D120" s="36" t="s">
        <v>350</v>
      </c>
      <c r="E120" s="36">
        <v>2.3937390000000001</v>
      </c>
      <c r="F120" s="36">
        <v>2.4745529999999998</v>
      </c>
      <c r="G120" s="36">
        <v>2.5944050000000001</v>
      </c>
      <c r="H120" s="36">
        <v>2.6734819999999999</v>
      </c>
      <c r="I120" s="36">
        <v>2.783528</v>
      </c>
      <c r="J120" s="36">
        <v>2.8926460000000001</v>
      </c>
      <c r="K120" s="36">
        <v>2.9487109999999999</v>
      </c>
      <c r="L120" s="36">
        <v>2.9935459999999998</v>
      </c>
      <c r="M120" s="36">
        <v>3.0351810000000001</v>
      </c>
      <c r="N120" s="36">
        <v>3.0872739999999999</v>
      </c>
      <c r="O120" s="36">
        <v>3.1445970000000001</v>
      </c>
      <c r="P120" s="36">
        <v>3.2062580000000001</v>
      </c>
      <c r="Q120" s="36">
        <v>3.2706580000000001</v>
      </c>
      <c r="R120" s="36">
        <v>3.333021</v>
      </c>
      <c r="S120" s="36">
        <v>3.403206</v>
      </c>
      <c r="T120" s="36">
        <v>3.4790999999999999</v>
      </c>
      <c r="U120" s="36">
        <v>3.5589059999999999</v>
      </c>
      <c r="V120" s="36">
        <v>3.6409790000000002</v>
      </c>
      <c r="W120" s="36">
        <v>3.7252420000000002</v>
      </c>
      <c r="X120" s="36">
        <v>3.815598</v>
      </c>
      <c r="Y120" s="36">
        <v>3.912347</v>
      </c>
      <c r="Z120" s="36">
        <v>3.996661</v>
      </c>
      <c r="AA120" s="36">
        <v>4.083564</v>
      </c>
      <c r="AB120" s="36">
        <v>4.1673340000000003</v>
      </c>
      <c r="AC120" s="36">
        <v>4.258318</v>
      </c>
      <c r="AD120" s="36">
        <v>4.3426030000000004</v>
      </c>
      <c r="AE120" s="36">
        <v>4.4338819999999997</v>
      </c>
      <c r="AF120" s="50">
        <v>2.4E-2</v>
      </c>
    </row>
    <row r="121" spans="1:32" x14ac:dyDescent="0.25">
      <c r="A121" s="36" t="s">
        <v>371</v>
      </c>
      <c r="C121" s="36" t="s">
        <v>372</v>
      </c>
    </row>
    <row r="122" spans="1:32" x14ac:dyDescent="0.25">
      <c r="A122" s="36" t="s">
        <v>113</v>
      </c>
      <c r="B122" s="36" t="s">
        <v>373</v>
      </c>
      <c r="C122" s="36" t="s">
        <v>374</v>
      </c>
      <c r="D122" s="36" t="s">
        <v>375</v>
      </c>
      <c r="E122" s="36">
        <v>0.504826</v>
      </c>
      <c r="F122" s="36">
        <v>0.43987900000000002</v>
      </c>
      <c r="G122" s="36">
        <v>0.43980200000000003</v>
      </c>
      <c r="H122" s="36">
        <v>0.49105599999999999</v>
      </c>
      <c r="I122" s="36">
        <v>0.48063499999999998</v>
      </c>
      <c r="J122" s="36">
        <v>0.50687700000000002</v>
      </c>
      <c r="K122" s="36">
        <v>0.50794600000000001</v>
      </c>
      <c r="L122" s="36">
        <v>0.50602999999999998</v>
      </c>
      <c r="M122" s="36">
        <v>0.48153200000000002</v>
      </c>
      <c r="N122" s="36">
        <v>0.51080499999999995</v>
      </c>
      <c r="O122" s="36">
        <v>0.513185</v>
      </c>
      <c r="P122" s="36">
        <v>0.51695599999999997</v>
      </c>
      <c r="Q122" s="36">
        <v>0.516934</v>
      </c>
      <c r="R122" s="36">
        <v>0.51424999999999998</v>
      </c>
      <c r="S122" s="36">
        <v>0.512486</v>
      </c>
      <c r="T122" s="36">
        <v>0.51239299999999999</v>
      </c>
      <c r="U122" s="36">
        <v>0.50601799999999997</v>
      </c>
      <c r="V122" s="36">
        <v>0.50587599999999999</v>
      </c>
      <c r="W122" s="36">
        <v>0.50574300000000005</v>
      </c>
      <c r="X122" s="36">
        <v>0.50792499999999996</v>
      </c>
      <c r="Y122" s="36">
        <v>0.50777899999999998</v>
      </c>
      <c r="Z122" s="36">
        <v>0.50765400000000005</v>
      </c>
      <c r="AA122" s="36">
        <v>0.507498</v>
      </c>
      <c r="AB122" s="36">
        <v>0.50734599999999996</v>
      </c>
      <c r="AC122" s="36">
        <v>0.50722599999999995</v>
      </c>
      <c r="AD122" s="36">
        <v>0.50708200000000003</v>
      </c>
      <c r="AE122" s="36">
        <v>0.50695599999999996</v>
      </c>
      <c r="AF122" s="50">
        <v>6.0000000000000001E-3</v>
      </c>
    </row>
    <row r="123" spans="1:32" x14ac:dyDescent="0.25">
      <c r="A123" s="36" t="s">
        <v>222</v>
      </c>
      <c r="B123" s="36" t="s">
        <v>376</v>
      </c>
      <c r="C123" s="36" t="s">
        <v>377</v>
      </c>
      <c r="D123" s="36" t="s">
        <v>375</v>
      </c>
      <c r="E123" s="36">
        <v>4.5574999999999997E-2</v>
      </c>
      <c r="F123" s="36">
        <v>3.3181000000000002E-2</v>
      </c>
      <c r="G123" s="36">
        <v>3.0979E-2</v>
      </c>
      <c r="H123" s="36">
        <v>2.2322000000000002E-2</v>
      </c>
      <c r="I123" s="36">
        <v>2.1395000000000001E-2</v>
      </c>
      <c r="J123" s="36">
        <v>2.7285E-2</v>
      </c>
      <c r="K123" s="36">
        <v>2.9337999999999999E-2</v>
      </c>
      <c r="L123" s="36">
        <v>3.143E-2</v>
      </c>
      <c r="M123" s="36">
        <v>3.3641999999999998E-2</v>
      </c>
      <c r="N123" s="36">
        <v>3.3309999999999999E-2</v>
      </c>
      <c r="O123" s="36">
        <v>3.4970000000000001E-2</v>
      </c>
      <c r="P123" s="36">
        <v>3.6038000000000001E-2</v>
      </c>
      <c r="Q123" s="36">
        <v>3.6445999999999999E-2</v>
      </c>
      <c r="R123" s="36">
        <v>3.9657999999999999E-2</v>
      </c>
      <c r="S123" s="36">
        <v>3.9163999999999997E-2</v>
      </c>
      <c r="T123" s="36">
        <v>3.9390000000000001E-2</v>
      </c>
      <c r="U123" s="36">
        <v>3.8757E-2</v>
      </c>
      <c r="V123" s="36">
        <v>3.8760000000000003E-2</v>
      </c>
      <c r="W123" s="36">
        <v>3.8386000000000003E-2</v>
      </c>
      <c r="X123" s="36">
        <v>4.3286999999999999E-2</v>
      </c>
      <c r="Y123" s="36">
        <v>4.5509000000000001E-2</v>
      </c>
      <c r="Z123" s="36">
        <v>4.5510000000000002E-2</v>
      </c>
      <c r="AA123" s="36">
        <v>4.5941999999999997E-2</v>
      </c>
      <c r="AB123" s="36">
        <v>4.5425E-2</v>
      </c>
      <c r="AC123" s="36">
        <v>4.5304999999999998E-2</v>
      </c>
      <c r="AD123" s="36">
        <v>4.4583999999999999E-2</v>
      </c>
      <c r="AE123" s="36">
        <v>4.4644999999999997E-2</v>
      </c>
      <c r="AF123" s="50">
        <v>1.2E-2</v>
      </c>
    </row>
    <row r="124" spans="1:32" x14ac:dyDescent="0.25">
      <c r="A124" s="36" t="s">
        <v>378</v>
      </c>
      <c r="B124" s="36" t="s">
        <v>379</v>
      </c>
      <c r="C124" s="36" t="s">
        <v>380</v>
      </c>
      <c r="D124" s="36" t="s">
        <v>375</v>
      </c>
      <c r="E124" s="36">
        <v>1.4940000000000001E-3</v>
      </c>
      <c r="F124" s="36">
        <v>1.7669999999999999E-3</v>
      </c>
      <c r="G124" s="36">
        <v>1.768E-3</v>
      </c>
      <c r="H124" s="36">
        <v>1.9810000000000001E-3</v>
      </c>
      <c r="I124" s="36">
        <v>1.939E-3</v>
      </c>
      <c r="J124" s="36">
        <v>2.0439999999999998E-3</v>
      </c>
      <c r="K124" s="36">
        <v>2.0470000000000002E-3</v>
      </c>
      <c r="L124" s="36">
        <v>2.039E-3</v>
      </c>
      <c r="M124" s="36">
        <v>1.9559999999999998E-3</v>
      </c>
      <c r="N124" s="36">
        <v>2.0739999999999999E-3</v>
      </c>
      <c r="O124" s="36">
        <v>2.0839999999999999E-3</v>
      </c>
      <c r="P124" s="36">
        <v>2.0990000000000002E-3</v>
      </c>
      <c r="Q124" s="36">
        <v>2.0990000000000002E-3</v>
      </c>
      <c r="R124" s="36">
        <v>2.0890000000000001E-3</v>
      </c>
      <c r="S124" s="36">
        <v>2.081E-3</v>
      </c>
      <c r="T124" s="36">
        <v>2.081E-3</v>
      </c>
      <c r="U124" s="36">
        <v>2.0560000000000001E-3</v>
      </c>
      <c r="V124" s="36">
        <v>2.055E-3</v>
      </c>
      <c r="W124" s="36">
        <v>2.0539999999999998E-3</v>
      </c>
      <c r="X124" s="36">
        <v>2.0630000000000002E-3</v>
      </c>
      <c r="Y124" s="36">
        <v>2.0630000000000002E-3</v>
      </c>
      <c r="Z124" s="36">
        <v>2.062E-3</v>
      </c>
      <c r="AA124" s="36">
        <v>2.0609999999999999E-3</v>
      </c>
      <c r="AB124" s="36">
        <v>2.0609999999999999E-3</v>
      </c>
      <c r="AC124" s="36">
        <v>2.0600000000000002E-3</v>
      </c>
      <c r="AD124" s="36">
        <v>2.0600000000000002E-3</v>
      </c>
      <c r="AE124" s="36">
        <v>2.0590000000000001E-3</v>
      </c>
      <c r="AF124" s="50">
        <v>6.0000000000000001E-3</v>
      </c>
    </row>
    <row r="125" spans="1:32" x14ac:dyDescent="0.25">
      <c r="A125" s="36" t="s">
        <v>212</v>
      </c>
      <c r="B125" s="36" t="s">
        <v>381</v>
      </c>
      <c r="C125" s="36" t="s">
        <v>382</v>
      </c>
      <c r="D125" s="36" t="s">
        <v>375</v>
      </c>
      <c r="E125" s="36">
        <v>0.55189500000000002</v>
      </c>
      <c r="F125" s="36">
        <v>0.474827</v>
      </c>
      <c r="G125" s="36">
        <v>0.472549</v>
      </c>
      <c r="H125" s="36">
        <v>0.51536000000000004</v>
      </c>
      <c r="I125" s="36">
        <v>0.503969</v>
      </c>
      <c r="J125" s="36">
        <v>0.53620599999999996</v>
      </c>
      <c r="K125" s="36">
        <v>0.53933200000000003</v>
      </c>
      <c r="L125" s="36">
        <v>0.53949999999999998</v>
      </c>
      <c r="M125" s="36">
        <v>0.51712999999999998</v>
      </c>
      <c r="N125" s="36">
        <v>0.54618900000000004</v>
      </c>
      <c r="O125" s="36">
        <v>0.550238</v>
      </c>
      <c r="P125" s="36">
        <v>0.55509399999999998</v>
      </c>
      <c r="Q125" s="36">
        <v>0.55547899999999995</v>
      </c>
      <c r="R125" s="36">
        <v>0.55599600000000005</v>
      </c>
      <c r="S125" s="36">
        <v>0.55373099999999997</v>
      </c>
      <c r="T125" s="36">
        <v>0.55386400000000002</v>
      </c>
      <c r="U125" s="36">
        <v>0.54683099999999996</v>
      </c>
      <c r="V125" s="36">
        <v>0.54669100000000004</v>
      </c>
      <c r="W125" s="36">
        <v>0.54618299999999997</v>
      </c>
      <c r="X125" s="36">
        <v>0.55327499999999996</v>
      </c>
      <c r="Y125" s="36">
        <v>0.55535199999999996</v>
      </c>
      <c r="Z125" s="36">
        <v>0.555226</v>
      </c>
      <c r="AA125" s="36">
        <v>0.55550100000000002</v>
      </c>
      <c r="AB125" s="36">
        <v>0.55483199999999999</v>
      </c>
      <c r="AC125" s="36">
        <v>0.55459199999999997</v>
      </c>
      <c r="AD125" s="36">
        <v>0.55372600000000005</v>
      </c>
      <c r="AE125" s="36">
        <v>0.55366000000000004</v>
      </c>
      <c r="AF125" s="50">
        <v>6.0000000000000001E-3</v>
      </c>
    </row>
    <row r="126" spans="1:32" x14ac:dyDescent="0.25">
      <c r="A126" s="35" t="s">
        <v>383</v>
      </c>
      <c r="C126" s="36" t="s">
        <v>384</v>
      </c>
    </row>
    <row r="127" spans="1:32" x14ac:dyDescent="0.25">
      <c r="A127" s="36" t="s">
        <v>385</v>
      </c>
      <c r="C127" s="36" t="s">
        <v>386</v>
      </c>
    </row>
    <row r="128" spans="1:32" x14ac:dyDescent="0.25">
      <c r="A128" s="36" t="s">
        <v>113</v>
      </c>
      <c r="B128" s="36" t="s">
        <v>387</v>
      </c>
      <c r="C128" s="36" t="s">
        <v>388</v>
      </c>
      <c r="D128" s="36" t="s">
        <v>389</v>
      </c>
      <c r="E128" s="36">
        <v>1.961943</v>
      </c>
      <c r="F128" s="36">
        <v>1.8662589999999999</v>
      </c>
      <c r="G128" s="36">
        <v>1.6634990000000001</v>
      </c>
      <c r="H128" s="36">
        <v>1.641815</v>
      </c>
      <c r="I128" s="36">
        <v>1.8272299999999999</v>
      </c>
      <c r="J128" s="36">
        <v>1.839412</v>
      </c>
      <c r="K128" s="36">
        <v>1.852916</v>
      </c>
      <c r="L128" s="36">
        <v>1.8839520000000001</v>
      </c>
      <c r="M128" s="36">
        <v>1.9082859999999999</v>
      </c>
      <c r="N128" s="36">
        <v>1.9391529999999999</v>
      </c>
      <c r="O128" s="36">
        <v>1.9662139999999999</v>
      </c>
      <c r="P128" s="36">
        <v>1.9912669999999999</v>
      </c>
      <c r="Q128" s="36">
        <v>2.0204710000000001</v>
      </c>
      <c r="R128" s="36">
        <v>2.0515469999999998</v>
      </c>
      <c r="S128" s="36">
        <v>2.086544</v>
      </c>
      <c r="T128" s="36">
        <v>2.1197789999999999</v>
      </c>
      <c r="U128" s="36">
        <v>2.1529509999999998</v>
      </c>
      <c r="V128" s="36">
        <v>2.1884779999999999</v>
      </c>
      <c r="W128" s="36">
        <v>2.2210190000000001</v>
      </c>
      <c r="X128" s="36">
        <v>2.2435429999999998</v>
      </c>
      <c r="Y128" s="36">
        <v>2.2725949999999999</v>
      </c>
      <c r="Z128" s="36">
        <v>2.2926220000000002</v>
      </c>
      <c r="AA128" s="36">
        <v>2.3164280000000002</v>
      </c>
      <c r="AB128" s="36">
        <v>2.3387069999999999</v>
      </c>
      <c r="AC128" s="36">
        <v>2.362743</v>
      </c>
      <c r="AD128" s="36">
        <v>2.383489</v>
      </c>
      <c r="AE128" s="36">
        <v>2.411772</v>
      </c>
      <c r="AF128" s="50">
        <v>0.01</v>
      </c>
    </row>
    <row r="129" spans="1:33" x14ac:dyDescent="0.25">
      <c r="A129" s="36" t="s">
        <v>222</v>
      </c>
      <c r="B129" s="36" t="s">
        <v>390</v>
      </c>
      <c r="C129" s="36" t="s">
        <v>391</v>
      </c>
      <c r="D129" s="36" t="s">
        <v>389</v>
      </c>
      <c r="E129" s="36">
        <v>5.5543630000000004</v>
      </c>
      <c r="F129" s="36">
        <v>3.2130679999999998</v>
      </c>
      <c r="G129" s="36">
        <v>3.7091799999999999</v>
      </c>
      <c r="H129" s="36">
        <v>4.1410640000000001</v>
      </c>
      <c r="I129" s="36">
        <v>4.4389760000000003</v>
      </c>
      <c r="J129" s="36">
        <v>4.7594589999999997</v>
      </c>
      <c r="K129" s="36">
        <v>5.077534</v>
      </c>
      <c r="L129" s="36">
        <v>5.2120839999999999</v>
      </c>
      <c r="M129" s="36">
        <v>5.2847299999999997</v>
      </c>
      <c r="N129" s="36">
        <v>5.5036889999999996</v>
      </c>
      <c r="O129" s="36">
        <v>5.6513289999999996</v>
      </c>
      <c r="P129" s="36">
        <v>5.8140150000000004</v>
      </c>
      <c r="Q129" s="36">
        <v>5.8132770000000002</v>
      </c>
      <c r="R129" s="36">
        <v>5.7013660000000002</v>
      </c>
      <c r="S129" s="36">
        <v>5.6478020000000004</v>
      </c>
      <c r="T129" s="36">
        <v>5.5929929999999999</v>
      </c>
      <c r="U129" s="36">
        <v>5.5676930000000002</v>
      </c>
      <c r="V129" s="36">
        <v>5.5865679999999998</v>
      </c>
      <c r="W129" s="36">
        <v>5.7087950000000003</v>
      </c>
      <c r="X129" s="36">
        <v>5.7571009999999996</v>
      </c>
      <c r="Y129" s="36">
        <v>5.802251</v>
      </c>
      <c r="Z129" s="36">
        <v>5.7969059999999999</v>
      </c>
      <c r="AA129" s="36">
        <v>5.7148399999999997</v>
      </c>
      <c r="AB129" s="36">
        <v>5.735487</v>
      </c>
      <c r="AC129" s="36">
        <v>5.7607390000000001</v>
      </c>
      <c r="AD129" s="36">
        <v>5.7681500000000003</v>
      </c>
      <c r="AE129" s="36">
        <v>5.6977440000000001</v>
      </c>
      <c r="AF129" s="50">
        <v>2.3E-2</v>
      </c>
    </row>
    <row r="130" spans="1:33" x14ac:dyDescent="0.25">
      <c r="A130" s="36" t="s">
        <v>392</v>
      </c>
      <c r="B130" s="36" t="s">
        <v>393</v>
      </c>
      <c r="C130" s="36" t="s">
        <v>394</v>
      </c>
      <c r="D130" s="36" t="s">
        <v>389</v>
      </c>
      <c r="E130" s="36">
        <v>24.186312000000001</v>
      </c>
      <c r="F130" s="36">
        <v>15.153091</v>
      </c>
      <c r="G130" s="36">
        <v>11.690051</v>
      </c>
      <c r="H130" s="36">
        <v>13.229179999999999</v>
      </c>
      <c r="I130" s="36">
        <v>14.497662</v>
      </c>
      <c r="J130" s="36">
        <v>16.406815000000002</v>
      </c>
      <c r="K130" s="36">
        <v>17.026423999999999</v>
      </c>
      <c r="L130" s="36">
        <v>17.375513000000002</v>
      </c>
      <c r="M130" s="36">
        <v>17.517063</v>
      </c>
      <c r="N130" s="36">
        <v>17.946634</v>
      </c>
      <c r="O130" s="36">
        <v>18.331655999999999</v>
      </c>
      <c r="P130" s="36">
        <v>18.790320999999999</v>
      </c>
      <c r="Q130" s="36">
        <v>19.377870999999999</v>
      </c>
      <c r="R130" s="36">
        <v>19.846806999999998</v>
      </c>
      <c r="S130" s="36">
        <v>20.235672000000001</v>
      </c>
      <c r="T130" s="36">
        <v>20.706721999999999</v>
      </c>
      <c r="U130" s="36">
        <v>21.045688999999999</v>
      </c>
      <c r="V130" s="36">
        <v>21.635874000000001</v>
      </c>
      <c r="W130" s="36">
        <v>22.254593</v>
      </c>
      <c r="X130" s="36">
        <v>22.864367999999999</v>
      </c>
      <c r="Y130" s="36">
        <v>23.613378999999998</v>
      </c>
      <c r="Z130" s="36">
        <v>23.997872999999998</v>
      </c>
      <c r="AA130" s="36">
        <v>24.669419999999999</v>
      </c>
      <c r="AB130" s="36">
        <v>25.081388</v>
      </c>
      <c r="AC130" s="36">
        <v>25.758876999999998</v>
      </c>
      <c r="AD130" s="36">
        <v>26.431740000000001</v>
      </c>
      <c r="AE130" s="36">
        <v>27.077375</v>
      </c>
      <c r="AF130" s="50">
        <v>2.3E-2</v>
      </c>
    </row>
    <row r="131" spans="1:33" x14ac:dyDescent="0.25">
      <c r="A131" s="36" t="s">
        <v>395</v>
      </c>
      <c r="B131" s="36" t="s">
        <v>396</v>
      </c>
      <c r="C131" s="36" t="s">
        <v>397</v>
      </c>
      <c r="D131" s="36" t="s">
        <v>389</v>
      </c>
      <c r="E131" s="36">
        <v>11.901218999999999</v>
      </c>
      <c r="F131" s="36">
        <v>4.6752630000000002</v>
      </c>
      <c r="G131" s="36">
        <v>2.5820419999999999</v>
      </c>
      <c r="H131" s="36">
        <v>4.4471280000000002</v>
      </c>
      <c r="I131" s="36">
        <v>5.3912279999999999</v>
      </c>
      <c r="J131" s="36">
        <v>7.3570799999999998</v>
      </c>
      <c r="K131" s="36">
        <v>8.3360610000000008</v>
      </c>
      <c r="L131" s="36">
        <v>9.0831590000000002</v>
      </c>
      <c r="M131" s="36">
        <v>9.6623999999999999</v>
      </c>
      <c r="N131" s="36">
        <v>10.069057000000001</v>
      </c>
      <c r="O131" s="36">
        <v>10.407075000000001</v>
      </c>
      <c r="P131" s="36">
        <v>10.793665000000001</v>
      </c>
      <c r="Q131" s="36">
        <v>11.320773000000001</v>
      </c>
      <c r="R131" s="36">
        <v>11.68915</v>
      </c>
      <c r="S131" s="36">
        <v>11.962146000000001</v>
      </c>
      <c r="T131" s="36">
        <v>12.285652000000001</v>
      </c>
      <c r="U131" s="36">
        <v>12.53941</v>
      </c>
      <c r="V131" s="36">
        <v>13.025022999999999</v>
      </c>
      <c r="W131" s="36">
        <v>13.551164</v>
      </c>
      <c r="X131" s="36">
        <v>14.087222000000001</v>
      </c>
      <c r="Y131" s="36">
        <v>14.739642999999999</v>
      </c>
      <c r="Z131" s="36">
        <v>14.980188</v>
      </c>
      <c r="AA131" s="36">
        <v>15.566306000000001</v>
      </c>
      <c r="AB131" s="36">
        <v>15.865232000000001</v>
      </c>
      <c r="AC131" s="36">
        <v>16.421106000000002</v>
      </c>
      <c r="AD131" s="36">
        <v>17.054925999999998</v>
      </c>
      <c r="AE131" s="36">
        <v>17.583527</v>
      </c>
      <c r="AF131" s="50">
        <v>5.3999999999999999E-2</v>
      </c>
    </row>
    <row r="132" spans="1:33" x14ac:dyDescent="0.25">
      <c r="A132" s="36" t="s">
        <v>398</v>
      </c>
      <c r="C132" s="36" t="s">
        <v>399</v>
      </c>
    </row>
    <row r="133" spans="1:33" x14ac:dyDescent="0.25">
      <c r="A133" s="36" t="s">
        <v>113</v>
      </c>
      <c r="B133" s="36" t="s">
        <v>387</v>
      </c>
      <c r="C133" s="36" t="s">
        <v>400</v>
      </c>
      <c r="D133" s="36" t="s">
        <v>401</v>
      </c>
      <c r="E133" s="36">
        <v>1.941656</v>
      </c>
      <c r="F133" s="36">
        <v>1.8662589999999999</v>
      </c>
      <c r="G133" s="36">
        <v>1.6942630000000001</v>
      </c>
      <c r="H133" s="36">
        <v>1.7071670000000001</v>
      </c>
      <c r="I133" s="36">
        <v>1.9371689999999999</v>
      </c>
      <c r="J133" s="36">
        <v>1.9890080000000001</v>
      </c>
      <c r="K133" s="36">
        <v>2.0467810000000002</v>
      </c>
      <c r="L133" s="36">
        <v>2.1275940000000002</v>
      </c>
      <c r="M133" s="36">
        <v>2.2009560000000001</v>
      </c>
      <c r="N133" s="36">
        <v>2.2807430000000002</v>
      </c>
      <c r="O133" s="36">
        <v>2.355715</v>
      </c>
      <c r="P133" s="36">
        <v>2.430218</v>
      </c>
      <c r="Q133" s="36">
        <v>2.5132370000000002</v>
      </c>
      <c r="R133" s="36">
        <v>2.602058</v>
      </c>
      <c r="S133" s="36">
        <v>2.699754</v>
      </c>
      <c r="T133" s="36">
        <v>2.7999269999999998</v>
      </c>
      <c r="U133" s="36">
        <v>2.9050699999999998</v>
      </c>
      <c r="V133" s="36">
        <v>3.0191479999999999</v>
      </c>
      <c r="W133" s="36">
        <v>3.1338710000000001</v>
      </c>
      <c r="X133" s="36">
        <v>3.239026</v>
      </c>
      <c r="Y133" s="36">
        <v>3.3571939999999998</v>
      </c>
      <c r="Z133" s="36">
        <v>3.4646970000000001</v>
      </c>
      <c r="AA133" s="36">
        <v>3.5796139999999999</v>
      </c>
      <c r="AB133" s="36">
        <v>3.6938840000000002</v>
      </c>
      <c r="AC133" s="36">
        <v>3.8140719999999999</v>
      </c>
      <c r="AD133" s="36">
        <v>3.930412</v>
      </c>
      <c r="AE133" s="36">
        <v>4.0603800000000003</v>
      </c>
      <c r="AF133" s="50">
        <v>3.2000000000000001E-2</v>
      </c>
    </row>
    <row r="134" spans="1:33" s="141" customFormat="1" x14ac:dyDescent="0.25">
      <c r="A134" s="140" t="s">
        <v>222</v>
      </c>
      <c r="B134" s="141" t="s">
        <v>390</v>
      </c>
      <c r="C134" s="141" t="s">
        <v>402</v>
      </c>
      <c r="D134" s="141" t="s">
        <v>401</v>
      </c>
      <c r="E134" s="142">
        <v>5.4969299999999999</v>
      </c>
      <c r="F134" s="142">
        <v>3.2130679999999998</v>
      </c>
      <c r="G134" s="142">
        <v>3.7777769999999999</v>
      </c>
      <c r="H134" s="142">
        <v>4.3058990000000001</v>
      </c>
      <c r="I134" s="142">
        <v>4.7060579999999996</v>
      </c>
      <c r="J134" s="142">
        <v>5.1465370000000004</v>
      </c>
      <c r="K134" s="142">
        <v>5.6087800000000003</v>
      </c>
      <c r="L134" s="142">
        <v>5.8861359999999996</v>
      </c>
      <c r="M134" s="142">
        <v>6.0952380000000002</v>
      </c>
      <c r="N134" s="142">
        <v>6.4731860000000001</v>
      </c>
      <c r="O134" s="142">
        <v>6.7708389999999996</v>
      </c>
      <c r="P134" s="142">
        <v>7.0956460000000003</v>
      </c>
      <c r="Q134" s="142">
        <v>7.2310590000000001</v>
      </c>
      <c r="R134" s="142">
        <v>7.231268</v>
      </c>
      <c r="S134" s="142">
        <v>7.3076249999999998</v>
      </c>
      <c r="T134" s="142">
        <v>7.3875510000000002</v>
      </c>
      <c r="U134" s="142">
        <v>7.5127290000000002</v>
      </c>
      <c r="V134" s="142">
        <v>7.7070360000000004</v>
      </c>
      <c r="W134" s="142">
        <v>8.055142</v>
      </c>
      <c r="X134" s="142">
        <v>8.3115860000000001</v>
      </c>
      <c r="Y134" s="142">
        <v>8.5713840000000001</v>
      </c>
      <c r="Z134" s="142">
        <v>8.7605029999999999</v>
      </c>
      <c r="AA134" s="142">
        <v>8.8312349999999995</v>
      </c>
      <c r="AB134" s="142">
        <v>9.0589499999999994</v>
      </c>
      <c r="AC134" s="142">
        <v>9.2993100000000002</v>
      </c>
      <c r="AD134" s="142">
        <v>9.5117740000000008</v>
      </c>
      <c r="AE134" s="142">
        <v>9.5925309999999993</v>
      </c>
      <c r="AF134" s="143">
        <v>4.4999999999999998E-2</v>
      </c>
    </row>
    <row r="135" spans="1:33" s="141" customFormat="1" x14ac:dyDescent="0.25">
      <c r="A135" s="140"/>
      <c r="E135" s="142"/>
      <c r="F135" s="144">
        <f>(F134-E134)/E134</f>
        <v>-0.4154795494939903</v>
      </c>
      <c r="G135" s="144">
        <f t="shared" ref="G135:AE135" si="0">(G134-F134)/F134</f>
        <v>0.17575382780569854</v>
      </c>
      <c r="H135" s="144">
        <f t="shared" si="0"/>
        <v>0.13979702878174127</v>
      </c>
      <c r="I135" s="144">
        <f t="shared" si="0"/>
        <v>9.2932741803744001E-2</v>
      </c>
      <c r="J135" s="144">
        <f t="shared" si="0"/>
        <v>9.3598293943678718E-2</v>
      </c>
      <c r="K135" s="144">
        <f t="shared" si="0"/>
        <v>8.9816317263433629E-2</v>
      </c>
      <c r="L135" s="144">
        <f t="shared" si="0"/>
        <v>4.9450326095870981E-2</v>
      </c>
      <c r="M135" s="144">
        <f t="shared" si="0"/>
        <v>3.5524493487748256E-2</v>
      </c>
      <c r="N135" s="144">
        <f t="shared" si="0"/>
        <v>6.2007094718860845E-2</v>
      </c>
      <c r="O135" s="144">
        <f t="shared" si="0"/>
        <v>4.5982457479207227E-2</v>
      </c>
      <c r="P135" s="144">
        <f t="shared" si="0"/>
        <v>4.7971455236197579E-2</v>
      </c>
      <c r="Q135" s="144">
        <f t="shared" si="0"/>
        <v>1.9083956555893542E-2</v>
      </c>
      <c r="R135" s="144">
        <f t="shared" si="0"/>
        <v>2.8903097042895612E-5</v>
      </c>
      <c r="S135" s="144">
        <f t="shared" si="0"/>
        <v>1.0559282272486622E-2</v>
      </c>
      <c r="T135" s="144">
        <f t="shared" si="0"/>
        <v>1.09373428439473E-2</v>
      </c>
      <c r="U135" s="144">
        <f t="shared" si="0"/>
        <v>1.6944451550994371E-2</v>
      </c>
      <c r="V135" s="144">
        <f t="shared" si="0"/>
        <v>2.5863704121365249E-2</v>
      </c>
      <c r="W135" s="144">
        <f t="shared" si="0"/>
        <v>4.5167299075805481E-2</v>
      </c>
      <c r="X135" s="144">
        <f t="shared" si="0"/>
        <v>3.1836061983761446E-2</v>
      </c>
      <c r="Y135" s="144">
        <f t="shared" si="0"/>
        <v>3.1257331633216569E-2</v>
      </c>
      <c r="Z135" s="144">
        <f t="shared" si="0"/>
        <v>2.2063998066123254E-2</v>
      </c>
      <c r="AA135" s="144">
        <f t="shared" si="0"/>
        <v>8.07396561590123E-3</v>
      </c>
      <c r="AB135" s="144">
        <f t="shared" si="0"/>
        <v>2.5785181800733407E-2</v>
      </c>
      <c r="AC135" s="144">
        <f t="shared" si="0"/>
        <v>2.6532876326726698E-2</v>
      </c>
      <c r="AD135" s="144">
        <f t="shared" si="0"/>
        <v>2.2847286519107401E-2</v>
      </c>
      <c r="AE135" s="144">
        <f t="shared" si="0"/>
        <v>8.4902143385659091E-3</v>
      </c>
      <c r="AF135" s="143">
        <f>AVERAGE(F135:AE135)</f>
        <v>2.7801013189379314E-2</v>
      </c>
    </row>
    <row r="136" spans="1:33" s="38" customFormat="1" x14ac:dyDescent="0.25">
      <c r="A136" s="156"/>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c r="AA136" s="112"/>
      <c r="AB136" s="112"/>
      <c r="AC136" s="112"/>
      <c r="AD136" s="112"/>
      <c r="AE136" s="112"/>
      <c r="AF136" s="112"/>
      <c r="AG136" s="112"/>
    </row>
    <row r="137" spans="1:33" x14ac:dyDescent="0.25">
      <c r="A137" s="36" t="s">
        <v>392</v>
      </c>
      <c r="B137" s="36" t="s">
        <v>393</v>
      </c>
      <c r="C137" s="36" t="s">
        <v>403</v>
      </c>
      <c r="D137" s="36" t="s">
        <v>401</v>
      </c>
      <c r="E137" s="36">
        <v>23.936218</v>
      </c>
      <c r="F137" s="36">
        <v>15.153091</v>
      </c>
      <c r="G137" s="36">
        <v>11.906245</v>
      </c>
      <c r="H137" s="36">
        <v>13.755769000000001</v>
      </c>
      <c r="I137" s="36">
        <v>15.369946000000001</v>
      </c>
      <c r="J137" s="36">
        <v>17.741150000000001</v>
      </c>
      <c r="K137" s="36">
        <v>18.807842000000001</v>
      </c>
      <c r="L137" s="36">
        <v>19.622596999999999</v>
      </c>
      <c r="M137" s="36">
        <v>20.203620999999998</v>
      </c>
      <c r="N137" s="36">
        <v>21.108006</v>
      </c>
      <c r="O137" s="36">
        <v>21.963097000000001</v>
      </c>
      <c r="P137" s="36">
        <v>22.932426</v>
      </c>
      <c r="Q137" s="36">
        <v>24.103878000000002</v>
      </c>
      <c r="R137" s="36">
        <v>25.172492999999999</v>
      </c>
      <c r="S137" s="36">
        <v>26.182701000000002</v>
      </c>
      <c r="T137" s="36">
        <v>27.350645</v>
      </c>
      <c r="U137" s="36">
        <v>28.397856000000001</v>
      </c>
      <c r="V137" s="36">
        <v>29.848101</v>
      </c>
      <c r="W137" s="36">
        <v>31.401361000000001</v>
      </c>
      <c r="X137" s="36">
        <v>33.009529000000001</v>
      </c>
      <c r="Y137" s="36">
        <v>34.882899999999999</v>
      </c>
      <c r="Z137" s="36">
        <v>36.266491000000002</v>
      </c>
      <c r="AA137" s="36">
        <v>38.122055000000003</v>
      </c>
      <c r="AB137" s="36">
        <v>39.614947999999998</v>
      </c>
      <c r="AC137" s="36">
        <v>41.581425000000003</v>
      </c>
      <c r="AD137" s="36">
        <v>43.586371999999997</v>
      </c>
      <c r="AE137" s="36">
        <v>45.586567000000002</v>
      </c>
      <c r="AF137" s="50">
        <v>4.4999999999999998E-2</v>
      </c>
    </row>
    <row r="138" spans="1:33" x14ac:dyDescent="0.25">
      <c r="A138" s="36" t="s">
        <v>395</v>
      </c>
      <c r="B138" s="36" t="s">
        <v>396</v>
      </c>
      <c r="C138" s="36" t="s">
        <v>404</v>
      </c>
      <c r="D138" s="36" t="s">
        <v>401</v>
      </c>
      <c r="E138" s="36">
        <v>11.778155999999999</v>
      </c>
      <c r="F138" s="36">
        <v>4.6752630000000002</v>
      </c>
      <c r="G138" s="36">
        <v>2.629794</v>
      </c>
      <c r="H138" s="36">
        <v>4.6241459999999996</v>
      </c>
      <c r="I138" s="36">
        <v>5.7156039999999999</v>
      </c>
      <c r="J138" s="36">
        <v>7.9554169999999997</v>
      </c>
      <c r="K138" s="36">
        <v>9.2082359999999994</v>
      </c>
      <c r="L138" s="36">
        <v>10.257837</v>
      </c>
      <c r="M138" s="36">
        <v>11.144303000000001</v>
      </c>
      <c r="N138" s="36">
        <v>11.842760999999999</v>
      </c>
      <c r="O138" s="36">
        <v>12.468683</v>
      </c>
      <c r="P138" s="36">
        <v>13.173</v>
      </c>
      <c r="Q138" s="36">
        <v>14.081761</v>
      </c>
      <c r="R138" s="36">
        <v>14.825812000000001</v>
      </c>
      <c r="S138" s="36">
        <v>15.477681</v>
      </c>
      <c r="T138" s="36">
        <v>16.227603999999999</v>
      </c>
      <c r="U138" s="36">
        <v>16.919968000000001</v>
      </c>
      <c r="V138" s="36">
        <v>17.968868000000001</v>
      </c>
      <c r="W138" s="36">
        <v>19.120773</v>
      </c>
      <c r="X138" s="36">
        <v>20.337869999999999</v>
      </c>
      <c r="Y138" s="36">
        <v>21.774159999999998</v>
      </c>
      <c r="Z138" s="36">
        <v>22.638625999999999</v>
      </c>
      <c r="AA138" s="36">
        <v>24.054864999999999</v>
      </c>
      <c r="AB138" s="36">
        <v>25.058434999999999</v>
      </c>
      <c r="AC138" s="36">
        <v>26.507874000000001</v>
      </c>
      <c r="AD138" s="36">
        <v>28.123854000000001</v>
      </c>
      <c r="AE138" s="36">
        <v>29.603038999999999</v>
      </c>
      <c r="AF138" s="50">
        <v>7.6999999999999999E-2</v>
      </c>
    </row>
    <row r="139" spans="1:33" x14ac:dyDescent="0.25">
      <c r="A139" s="36" t="s">
        <v>405</v>
      </c>
      <c r="C139" s="36" t="s">
        <v>406</v>
      </c>
    </row>
    <row r="140" spans="1:33" x14ac:dyDescent="0.25">
      <c r="A140" s="36" t="s">
        <v>407</v>
      </c>
      <c r="B140" s="36" t="s">
        <v>408</v>
      </c>
      <c r="C140" s="36" t="s">
        <v>409</v>
      </c>
      <c r="D140" s="36" t="s">
        <v>410</v>
      </c>
      <c r="E140" s="36">
        <v>15.212847</v>
      </c>
      <c r="F140" s="36">
        <v>13.532181</v>
      </c>
      <c r="G140" s="36">
        <v>13.489205</v>
      </c>
      <c r="H140" s="36">
        <v>14.865099000000001</v>
      </c>
      <c r="I140" s="36">
        <v>14.541214</v>
      </c>
      <c r="J140" s="36">
        <v>15.409601</v>
      </c>
      <c r="K140" s="36">
        <v>15.474254999999999</v>
      </c>
      <c r="L140" s="36">
        <v>15.451808</v>
      </c>
      <c r="M140" s="36">
        <v>14.761982</v>
      </c>
      <c r="N140" s="36">
        <v>15.620499000000001</v>
      </c>
      <c r="O140" s="36">
        <v>15.715681999999999</v>
      </c>
      <c r="P140" s="36">
        <v>15.842309999999999</v>
      </c>
      <c r="Q140" s="36">
        <v>15.864656</v>
      </c>
      <c r="R140" s="36">
        <v>15.817774999999999</v>
      </c>
      <c r="S140" s="36">
        <v>15.760135999999999</v>
      </c>
      <c r="T140" s="36">
        <v>15.756599</v>
      </c>
      <c r="U140" s="36">
        <v>15.57333</v>
      </c>
      <c r="V140" s="36">
        <v>15.552039000000001</v>
      </c>
      <c r="W140" s="36">
        <v>15.544919999999999</v>
      </c>
      <c r="X140" s="36">
        <v>15.683457000000001</v>
      </c>
      <c r="Y140" s="36">
        <v>15.734373</v>
      </c>
      <c r="Z140" s="36">
        <v>15.709054999999999</v>
      </c>
      <c r="AA140" s="36">
        <v>15.652008</v>
      </c>
      <c r="AB140" s="36">
        <v>15.621325000000001</v>
      </c>
      <c r="AC140" s="36">
        <v>15.613447000000001</v>
      </c>
      <c r="AD140" s="36">
        <v>15.587831</v>
      </c>
      <c r="AE140" s="36">
        <v>15.603522</v>
      </c>
      <c r="AF140" s="50">
        <v>6.0000000000000001E-3</v>
      </c>
    </row>
    <row r="141" spans="1:33" x14ac:dyDescent="0.25">
      <c r="A141" s="36" t="s">
        <v>411</v>
      </c>
      <c r="B141" s="36" t="s">
        <v>412</v>
      </c>
      <c r="C141" s="36" t="s">
        <v>413</v>
      </c>
      <c r="D141" s="36" t="s">
        <v>410</v>
      </c>
      <c r="E141" s="36">
        <v>55.780425999999999</v>
      </c>
      <c r="F141" s="36">
        <v>49.618000000000002</v>
      </c>
      <c r="G141" s="36">
        <v>49.460433999999999</v>
      </c>
      <c r="H141" s="36">
        <v>54.505370999999997</v>
      </c>
      <c r="I141" s="36">
        <v>53.317813999999998</v>
      </c>
      <c r="J141" s="36">
        <v>56.501877</v>
      </c>
      <c r="K141" s="36">
        <v>56.738956000000002</v>
      </c>
      <c r="L141" s="36">
        <v>56.656619999999997</v>
      </c>
      <c r="M141" s="36">
        <v>54.127288999999998</v>
      </c>
      <c r="N141" s="36">
        <v>57.275154000000001</v>
      </c>
      <c r="O141" s="36">
        <v>57.624184</v>
      </c>
      <c r="P141" s="36">
        <v>58.088481999999999</v>
      </c>
      <c r="Q141" s="36">
        <v>58.170422000000002</v>
      </c>
      <c r="R141" s="36">
        <v>57.998508000000001</v>
      </c>
      <c r="S141" s="36">
        <v>57.787159000000003</v>
      </c>
      <c r="T141" s="36">
        <v>57.774192999999997</v>
      </c>
      <c r="U141" s="36">
        <v>57.102200000000003</v>
      </c>
      <c r="V141" s="36">
        <v>57.024120000000003</v>
      </c>
      <c r="W141" s="36">
        <v>56.998058</v>
      </c>
      <c r="X141" s="36">
        <v>57.506039000000001</v>
      </c>
      <c r="Y141" s="36">
        <v>57.692711000000003</v>
      </c>
      <c r="Z141" s="36">
        <v>57.599845999999999</v>
      </c>
      <c r="AA141" s="36">
        <v>57.390720000000002</v>
      </c>
      <c r="AB141" s="36">
        <v>57.278202</v>
      </c>
      <c r="AC141" s="36">
        <v>57.249290000000002</v>
      </c>
      <c r="AD141" s="36">
        <v>57.155388000000002</v>
      </c>
      <c r="AE141" s="36">
        <v>57.212913999999998</v>
      </c>
      <c r="AF141" s="50">
        <v>6.0000000000000001E-3</v>
      </c>
    </row>
    <row r="142" spans="1:33" x14ac:dyDescent="0.25">
      <c r="A142" s="36" t="s">
        <v>414</v>
      </c>
      <c r="B142" s="36" t="s">
        <v>415</v>
      </c>
      <c r="C142" s="36" t="s">
        <v>416</v>
      </c>
      <c r="D142" s="36" t="s">
        <v>410</v>
      </c>
      <c r="E142" s="36">
        <v>7.1216000000000002E-2</v>
      </c>
      <c r="F142" s="36">
        <v>2.1023E-2</v>
      </c>
      <c r="G142" s="36">
        <v>1.073E-2</v>
      </c>
      <c r="H142" s="36">
        <v>1.7159000000000001E-2</v>
      </c>
      <c r="I142" s="36">
        <v>1.4931E-2</v>
      </c>
      <c r="J142" s="36">
        <v>1.7410999999999999E-2</v>
      </c>
      <c r="K142" s="36">
        <v>1.3480000000000001E-2</v>
      </c>
      <c r="L142" s="36">
        <v>1.6655E-2</v>
      </c>
      <c r="M142" s="36">
        <v>1.1317000000000001E-2</v>
      </c>
      <c r="N142" s="36">
        <v>1.3025999999999999E-2</v>
      </c>
      <c r="O142" s="36">
        <v>1.2696000000000001E-2</v>
      </c>
      <c r="P142" s="36">
        <v>1.3925E-2</v>
      </c>
      <c r="Q142" s="36">
        <v>1.5500999999999999E-2</v>
      </c>
      <c r="R142" s="36">
        <v>1.3609E-2</v>
      </c>
      <c r="S142" s="36">
        <v>1.298E-2</v>
      </c>
      <c r="T142" s="36">
        <v>1.3471E-2</v>
      </c>
      <c r="U142" s="36">
        <v>1.4319999999999999E-2</v>
      </c>
      <c r="V142" s="36">
        <v>1.1690000000000001E-2</v>
      </c>
      <c r="W142" s="36">
        <v>1.243E-2</v>
      </c>
      <c r="X142" s="36">
        <v>1.197E-2</v>
      </c>
      <c r="Y142" s="36">
        <v>1.489E-2</v>
      </c>
      <c r="Z142" s="36">
        <v>1.2671E-2</v>
      </c>
      <c r="AA142" s="36">
        <v>1.3271E-2</v>
      </c>
      <c r="AB142" s="36">
        <v>1.3344E-2</v>
      </c>
      <c r="AC142" s="36">
        <v>1.4145E-2</v>
      </c>
      <c r="AD142" s="36">
        <v>1.3434E-2</v>
      </c>
      <c r="AE142" s="36">
        <v>1.465E-2</v>
      </c>
      <c r="AF142" s="50">
        <v>-1.4E-2</v>
      </c>
    </row>
    <row r="143" spans="1:33" x14ac:dyDescent="0.25">
      <c r="A143" s="36" t="s">
        <v>417</v>
      </c>
      <c r="B143" s="36" t="s">
        <v>418</v>
      </c>
      <c r="C143" s="36" t="s">
        <v>419</v>
      </c>
      <c r="D143" s="36" t="s">
        <v>410</v>
      </c>
      <c r="E143" s="36">
        <v>0.04</v>
      </c>
      <c r="F143" s="36">
        <v>3.7564E-2</v>
      </c>
      <c r="G143" s="36">
        <v>3.4093999999999999E-2</v>
      </c>
      <c r="H143" s="36">
        <v>4.0538999999999999E-2</v>
      </c>
      <c r="I143" s="36">
        <v>3.9634999999999997E-2</v>
      </c>
      <c r="J143" s="36">
        <v>4.3082000000000002E-2</v>
      </c>
      <c r="K143" s="36">
        <v>4.2806999999999998E-2</v>
      </c>
      <c r="L143" s="36">
        <v>4.2603000000000002E-2</v>
      </c>
      <c r="M143" s="36">
        <v>3.8849000000000002E-2</v>
      </c>
      <c r="N143" s="36">
        <v>4.0389000000000001E-2</v>
      </c>
      <c r="O143" s="36">
        <v>4.0045999999999998E-2</v>
      </c>
      <c r="P143" s="36">
        <v>4.1237000000000003E-2</v>
      </c>
      <c r="Q143" s="36">
        <v>4.1328999999999998E-2</v>
      </c>
      <c r="R143" s="36">
        <v>4.1063000000000002E-2</v>
      </c>
      <c r="S143" s="36">
        <v>4.0854000000000001E-2</v>
      </c>
      <c r="T143" s="36">
        <v>4.0732999999999998E-2</v>
      </c>
      <c r="U143" s="36">
        <v>3.9563000000000001E-2</v>
      </c>
      <c r="V143" s="36">
        <v>3.9413999999999998E-2</v>
      </c>
      <c r="W143" s="36">
        <v>3.9469999999999998E-2</v>
      </c>
      <c r="X143" s="36">
        <v>4.0096E-2</v>
      </c>
      <c r="Y143" s="36">
        <v>4.0183999999999997E-2</v>
      </c>
      <c r="Z143" s="36">
        <v>4.0058999999999997E-2</v>
      </c>
      <c r="AA143" s="36">
        <v>4.0304E-2</v>
      </c>
      <c r="AB143" s="36">
        <v>4.0114999999999998E-2</v>
      </c>
      <c r="AC143" s="36">
        <v>4.0090000000000001E-2</v>
      </c>
      <c r="AD143" s="36">
        <v>3.9955999999999998E-2</v>
      </c>
      <c r="AE143" s="36">
        <v>3.9876000000000002E-2</v>
      </c>
      <c r="AF143" s="50">
        <v>2E-3</v>
      </c>
    </row>
    <row r="144" spans="1:33" x14ac:dyDescent="0.25">
      <c r="A144" s="36" t="s">
        <v>420</v>
      </c>
      <c r="B144" s="36" t="s">
        <v>421</v>
      </c>
      <c r="C144" s="36" t="s">
        <v>422</v>
      </c>
      <c r="D144" s="36" t="s">
        <v>423</v>
      </c>
      <c r="E144" s="36">
        <v>0.70968500000000001</v>
      </c>
      <c r="F144" s="36">
        <v>0.66208100000000003</v>
      </c>
      <c r="G144" s="36">
        <v>0.14880199999999999</v>
      </c>
      <c r="H144" s="36">
        <v>0.16694500000000001</v>
      </c>
      <c r="I144" s="36">
        <v>0.165716</v>
      </c>
      <c r="J144" s="36">
        <v>0.17455399999999999</v>
      </c>
      <c r="K144" s="36">
        <v>0.17477699999999999</v>
      </c>
      <c r="L144" s="36">
        <v>0.17524600000000001</v>
      </c>
      <c r="M144" s="36">
        <v>0.16563800000000001</v>
      </c>
      <c r="N144" s="36">
        <v>0.17613899999999999</v>
      </c>
      <c r="O144" s="36">
        <v>0.175514</v>
      </c>
      <c r="P144" s="36">
        <v>0.17801800000000001</v>
      </c>
      <c r="Q144" s="36">
        <v>0.16991100000000001</v>
      </c>
      <c r="R144" s="36">
        <v>0.17729</v>
      </c>
      <c r="S144" s="36">
        <v>0.17408999999999999</v>
      </c>
      <c r="T144" s="36">
        <v>0.17657</v>
      </c>
      <c r="U144" s="36">
        <v>0.16675699999999999</v>
      </c>
      <c r="V144" s="36">
        <v>0.17407900000000001</v>
      </c>
      <c r="W144" s="36">
        <v>0.17174400000000001</v>
      </c>
      <c r="X144" s="36">
        <v>0.17404500000000001</v>
      </c>
      <c r="Y144" s="36">
        <v>0.16461400000000001</v>
      </c>
      <c r="Z144" s="36">
        <v>0.17460999999999999</v>
      </c>
      <c r="AA144" s="36">
        <v>0.16006699999999999</v>
      </c>
      <c r="AB144" s="36">
        <v>0.15279499999999999</v>
      </c>
      <c r="AC144" s="36">
        <v>0.14902299999999999</v>
      </c>
      <c r="AD144" s="36">
        <v>0.15404200000000001</v>
      </c>
      <c r="AE144" s="36">
        <v>0.14563200000000001</v>
      </c>
      <c r="AF144" s="50">
        <v>-5.8999999999999997E-2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2"/>
  <sheetViews>
    <sheetView workbookViewId="0">
      <selection activeCell="C24" sqref="C24"/>
    </sheetView>
  </sheetViews>
  <sheetFormatPr defaultColWidth="9.109375" defaultRowHeight="14.4" x14ac:dyDescent="0.3"/>
  <cols>
    <col min="1" max="1" width="9.109375" style="36"/>
    <col min="2" max="3" width="29" style="36" bestFit="1" customWidth="1"/>
    <col min="4" max="7" width="9.109375" style="36"/>
    <col min="8" max="8" width="10.44140625" style="36" bestFit="1" customWidth="1"/>
    <col min="9" max="16384" width="9.109375" style="36"/>
  </cols>
  <sheetData>
    <row r="1" spans="1:16" x14ac:dyDescent="0.25">
      <c r="B1" s="36" t="s">
        <v>44</v>
      </c>
      <c r="C1" s="36" t="s">
        <v>45</v>
      </c>
      <c r="D1" s="36" t="s">
        <v>46</v>
      </c>
      <c r="G1" s="107" t="s">
        <v>44</v>
      </c>
      <c r="H1" s="107" t="s">
        <v>45</v>
      </c>
    </row>
    <row r="2" spans="1:16" x14ac:dyDescent="0.25">
      <c r="A2" s="36">
        <v>2017</v>
      </c>
      <c r="B2" s="32">
        <f t="array" ref="B2">AVERAGE(IF(YEAR('Forward Curve'!$A$2:$A$289)=$A2,'Forward Curve'!B$2:B$289))</f>
        <v>28.862500000000001</v>
      </c>
      <c r="C2" s="32">
        <f t="array" ref="C2">AVERAGE(IF(YEAR('Forward Curve'!$A$2:$A$289)=$A2,'Forward Curve'!C$2:C$289))</f>
        <v>17.787500000000001</v>
      </c>
      <c r="D2" s="37">
        <f>B2*$G$2+$H$2*C2</f>
        <v>22.941012773722626</v>
      </c>
      <c r="G2" s="108">
        <f>+'Peak-Off Peak Breakdown'!K4</f>
        <v>0.46532846715328469</v>
      </c>
      <c r="H2" s="108">
        <f>+'Peak-Off Peak Breakdown'!L4</f>
        <v>0.53467153284671531</v>
      </c>
    </row>
    <row r="3" spans="1:16" x14ac:dyDescent="0.25">
      <c r="A3" s="36">
        <v>2018</v>
      </c>
      <c r="B3" s="32">
        <f t="array" ref="B3">AVERAGE(IF(YEAR('Forward Curve'!$A$2:$A$289)=$A3,'Forward Curve'!B$2:B$289))</f>
        <v>27.308333333333334</v>
      </c>
      <c r="C3" s="32">
        <f t="array" ref="C3">AVERAGE(IF(YEAR('Forward Curve'!$A$2:$A$289)=$A3,'Forward Curve'!C$2:C$289))</f>
        <v>18.074999999999999</v>
      </c>
      <c r="D3" s="37">
        <f t="shared" ref="D3:D21" si="0">B3*$G$2+$H$2*C3</f>
        <v>22.371532846715329</v>
      </c>
      <c r="N3" s="37"/>
      <c r="O3" s="37"/>
      <c r="P3" s="37"/>
    </row>
    <row r="4" spans="1:16" x14ac:dyDescent="0.25">
      <c r="A4" s="36">
        <v>2019</v>
      </c>
      <c r="B4" s="32">
        <f t="array" ref="B4">AVERAGE(IF(YEAR('Forward Curve'!$A$2:$A$289)=$A4,'Forward Curve'!B$2:B$289))</f>
        <v>29.864346743778626</v>
      </c>
      <c r="C4" s="32">
        <f t="array" ref="C4">AVERAGE(IF(YEAR('Forward Curve'!$A$2:$A$289)=$A4,'Forward Curve'!C$2:C$289))</f>
        <v>19.766789163031994</v>
      </c>
      <c r="D4" s="37">
        <f t="shared" si="0"/>
        <v>24.465470154072854</v>
      </c>
      <c r="N4" s="37"/>
      <c r="O4" s="37"/>
      <c r="P4" s="37"/>
    </row>
    <row r="5" spans="1:16" x14ac:dyDescent="0.25">
      <c r="A5" s="36">
        <v>2020</v>
      </c>
      <c r="B5" s="32">
        <f t="array" ref="B5">AVERAGE(IF(YEAR('Forward Curve'!$A$2:$A$289)=$A5,'Forward Curve'!B$2:B$289))</f>
        <v>32.546652385783041</v>
      </c>
      <c r="C5" s="32">
        <f t="array" ref="C5">AVERAGE(IF(YEAR('Forward Curve'!$A$2:$A$289)=$A5,'Forward Curve'!C$2:C$289))</f>
        <v>21.542169369778275</v>
      </c>
      <c r="D5" s="37">
        <f t="shared" si="0"/>
        <v>26.662868583430125</v>
      </c>
      <c r="N5" s="37"/>
      <c r="O5" s="37"/>
      <c r="P5" s="37"/>
    </row>
    <row r="6" spans="1:16" x14ac:dyDescent="0.25">
      <c r="A6" s="36">
        <v>2021</v>
      </c>
      <c r="B6" s="32">
        <f t="array" ref="B6">AVERAGE(IF(YEAR('Forward Curve'!$A$2:$A$289)=$A6,'Forward Curve'!B$2:B$289))</f>
        <v>34.15609495958897</v>
      </c>
      <c r="C6" s="32">
        <f t="array" ref="C6">AVERAGE(IF(YEAR('Forward Curve'!$A$2:$A$289)=$A6,'Forward Curve'!C$2:C$289))</f>
        <v>22.607436669926297</v>
      </c>
      <c r="D6" s="37">
        <f t="shared" si="0"/>
        <v>27.981356129532102</v>
      </c>
      <c r="N6" s="37"/>
      <c r="O6" s="37"/>
      <c r="P6" s="37"/>
    </row>
    <row r="7" spans="1:16" x14ac:dyDescent="0.25">
      <c r="A7" s="36">
        <v>2022</v>
      </c>
      <c r="B7" s="32">
        <f t="array" ref="B7">AVERAGE(IF(YEAR('Forward Curve'!$A$2:$A$289)=$A7,'Forward Curve'!B$2:B$289))</f>
        <v>35.369472932547801</v>
      </c>
      <c r="C7" s="32">
        <f t="array" ref="C7">AVERAGE(IF(YEAR('Forward Curve'!$A$2:$A$289)=$A7,'Forward Curve'!C$2:C$289))</f>
        <v>23.410554406681783</v>
      </c>
      <c r="D7" s="37">
        <f t="shared" si="0"/>
        <v>28.975379633134036</v>
      </c>
      <c r="N7" s="37"/>
      <c r="O7" s="37"/>
      <c r="P7" s="37"/>
    </row>
    <row r="8" spans="1:16" x14ac:dyDescent="0.25">
      <c r="A8" s="36">
        <v>2023</v>
      </c>
      <c r="B8" s="32">
        <f t="array" ref="B8">AVERAGE(IF(YEAR('Forward Curve'!$A$2:$A$289)=$A8,'Forward Curve'!B$2:B$289))</f>
        <v>37.562631190832477</v>
      </c>
      <c r="C8" s="32">
        <f t="array" ref="C8">AVERAGE(IF(YEAR('Forward Curve'!$A$2:$A$289)=$A8,'Forward Curve'!C$2:C$289))</f>
        <v>24.86217487119794</v>
      </c>
      <c r="D8" s="37">
        <f t="shared" si="0"/>
        <v>30.772058742560731</v>
      </c>
      <c r="N8" s="37"/>
      <c r="O8" s="37"/>
      <c r="P8" s="37"/>
    </row>
    <row r="9" spans="1:16" x14ac:dyDescent="0.25">
      <c r="A9" s="36">
        <v>2024</v>
      </c>
      <c r="B9" s="32">
        <f t="array" ref="B9">AVERAGE(IF(YEAR('Forward Curve'!$A$2:$A$289)=$A9,'Forward Curve'!B$2:B$289))</f>
        <v>39.289853282372071</v>
      </c>
      <c r="C9" s="32">
        <f t="array" ref="C9">AVERAGE(IF(YEAR('Forward Curve'!$A$2:$A$289)=$A9,'Forward Curve'!C$2:C$289))</f>
        <v>26.005398770053407</v>
      </c>
      <c r="D9" s="37">
        <f t="shared" si="0"/>
        <v>32.187033625238186</v>
      </c>
      <c r="N9" s="37"/>
      <c r="O9" s="37"/>
      <c r="P9" s="37"/>
    </row>
    <row r="10" spans="1:16" x14ac:dyDescent="0.25">
      <c r="A10" s="36">
        <v>2025</v>
      </c>
      <c r="B10" s="32">
        <f t="array" ref="B10">AVERAGE(IF(YEAR('Forward Curve'!$A$2:$A$289)=$A10,'Forward Curve'!B$2:B$289))</f>
        <v>41.174644720344162</v>
      </c>
      <c r="C10" s="32">
        <f t="array" ref="C10">AVERAGE(IF(YEAR('Forward Curve'!$A$2:$A$289)=$A10,'Forward Curve'!C$2:C$289))</f>
        <v>27.252915593050499</v>
      </c>
      <c r="D10" s="37">
        <f t="shared" si="0"/>
        <v>33.731092467977291</v>
      </c>
      <c r="N10" s="37"/>
      <c r="O10" s="37"/>
      <c r="P10" s="37"/>
    </row>
    <row r="11" spans="1:16" x14ac:dyDescent="0.25">
      <c r="A11" s="36">
        <v>2026</v>
      </c>
      <c r="B11" s="32">
        <f t="array" ref="B11">AVERAGE(IF(YEAR('Forward Curve'!$A$2:$A$289)=$A11,'Forward Curve'!B$2:B$289))</f>
        <v>41.960419851391563</v>
      </c>
      <c r="C11" s="32">
        <f t="array" ref="C11">AVERAGE(IF(YEAR('Forward Curve'!$A$2:$A$289)=$A11,'Forward Curve'!C$2:C$289))</f>
        <v>27.773009050249712</v>
      </c>
      <c r="D11" s="37">
        <f t="shared" si="0"/>
        <v>34.374815171219005</v>
      </c>
      <c r="N11" s="37"/>
      <c r="O11" s="37"/>
      <c r="P11" s="37"/>
    </row>
    <row r="12" spans="1:16" x14ac:dyDescent="0.25">
      <c r="A12" s="36">
        <v>2027</v>
      </c>
      <c r="B12" s="32">
        <f t="array" ref="B12">AVERAGE(IF(YEAR('Forward Curve'!$A$2:$A$289)=$A12,'Forward Curve'!B$2:B$289))</f>
        <v>41.96163263747848</v>
      </c>
      <c r="C12" s="32">
        <f t="array" ref="C12">AVERAGE(IF(YEAR('Forward Curve'!$A$2:$A$289)=$A12,'Forward Curve'!C$2:C$289))</f>
        <v>27.773811776225461</v>
      </c>
      <c r="D12" s="37">
        <f t="shared" si="0"/>
        <v>34.375808709837727</v>
      </c>
      <c r="N12" s="37"/>
      <c r="O12" s="37"/>
      <c r="P12" s="37"/>
    </row>
    <row r="13" spans="1:16" x14ac:dyDescent="0.25">
      <c r="A13" s="36">
        <v>2028</v>
      </c>
      <c r="B13" s="32">
        <f t="array" ref="B13">AVERAGE(IF(YEAR('Forward Curve'!$A$2:$A$289)=$A13,'Forward Curve'!B$2:B$289))</f>
        <v>42.404717361112013</v>
      </c>
      <c r="C13" s="32">
        <f t="array" ref="C13">AVERAGE(IF(YEAR('Forward Curve'!$A$2:$A$289)=$A13,'Forward Curve'!C$2:C$289))</f>
        <v>28.06708329455353</v>
      </c>
      <c r="D13" s="37">
        <f t="shared" si="0"/>
        <v>34.738792577349905</v>
      </c>
      <c r="N13" s="37"/>
      <c r="O13" s="37"/>
      <c r="P13" s="37"/>
    </row>
    <row r="14" spans="1:16" x14ac:dyDescent="0.25">
      <c r="A14" s="36">
        <v>2029</v>
      </c>
      <c r="B14" s="32">
        <f t="array" ref="B14">AVERAGE(IF(YEAR('Forward Curve'!$A$2:$A$289)=$A14,'Forward Curve'!B$2:B$289))</f>
        <v>42.868512293091165</v>
      </c>
      <c r="C14" s="32">
        <f t="array" ref="C14">AVERAGE(IF(YEAR('Forward Curve'!$A$2:$A$289)=$A14,'Forward Curve'!C$2:C$289))</f>
        <v>28.374062607175691</v>
      </c>
      <c r="D14" s="37">
        <f t="shared" si="0"/>
        <v>35.118742661753146</v>
      </c>
      <c r="N14" s="37"/>
      <c r="O14" s="37"/>
      <c r="P14" s="37"/>
    </row>
    <row r="15" spans="1:16" x14ac:dyDescent="0.25">
      <c r="A15" s="36">
        <v>2030</v>
      </c>
      <c r="B15" s="32">
        <f t="array" ref="B15">AVERAGE(IF(YEAR('Forward Curve'!$A$2:$A$289)=$A15,'Forward Curve'!B$2:B$289))</f>
        <v>43.594895722704656</v>
      </c>
      <c r="C15" s="32">
        <f t="array" ref="C15">AVERAGE(IF(YEAR('Forward Curve'!$A$2:$A$289)=$A15,'Forward Curve'!C$2:C$289))</f>
        <v>28.854845536327868</v>
      </c>
      <c r="D15" s="37">
        <f t="shared" si="0"/>
        <v>35.71381049531707</v>
      </c>
      <c r="N15" s="37"/>
      <c r="O15" s="37"/>
      <c r="P15" s="37"/>
    </row>
    <row r="16" spans="1:16" x14ac:dyDescent="0.25">
      <c r="A16" s="36">
        <v>2031</v>
      </c>
      <c r="B16" s="32">
        <f t="array" ref="B16">AVERAGE(IF(YEAR('Forward Curve'!$A$2:$A$289)=$A16,'Forward Curve'!B$2:B$289))</f>
        <v>44.722421206878472</v>
      </c>
      <c r="C16" s="32">
        <f t="array" ref="C16">AVERAGE(IF(YEAR('Forward Curve'!$A$2:$A$289)=$A16,'Forward Curve'!C$2:C$289))</f>
        <v>29.601138723747141</v>
      </c>
      <c r="D16" s="37">
        <f t="shared" si="0"/>
        <v>36.637501923014455</v>
      </c>
      <c r="N16" s="37"/>
      <c r="O16" s="37"/>
      <c r="P16" s="37"/>
    </row>
    <row r="17" spans="1:16" x14ac:dyDescent="0.25">
      <c r="A17" s="36">
        <v>2032</v>
      </c>
      <c r="B17" s="32">
        <f t="array" ref="B17">AVERAGE(IF(YEAR('Forward Curve'!$A$2:$A$289)=$A17,'Forward Curve'!B$2:B$289))</f>
        <v>46.742412180923687</v>
      </c>
      <c r="C17" s="32">
        <f t="array" ref="C17">AVERAGE(IF(YEAR('Forward Curve'!$A$2:$A$289)=$A17,'Forward Curve'!C$2:C$289))</f>
        <v>30.938142209467035</v>
      </c>
      <c r="D17" s="37">
        <f t="shared" si="0"/>
        <v>38.292318929761642</v>
      </c>
      <c r="N17" s="37"/>
      <c r="O17" s="37"/>
      <c r="P17" s="37"/>
    </row>
    <row r="18" spans="1:16" x14ac:dyDescent="0.25">
      <c r="A18" s="36">
        <v>2033</v>
      </c>
      <c r="B18" s="32">
        <f t="array" ref="B18">AVERAGE(IF(YEAR('Forward Curve'!$A$2:$A$289)=$A18,'Forward Curve'!B$2:B$289))</f>
        <v>48.230506512386107</v>
      </c>
      <c r="C18" s="32">
        <f t="array" ref="C18">AVERAGE(IF(YEAR('Forward Curve'!$A$2:$A$289)=$A18,'Forward Curve'!C$2:C$289))</f>
        <v>31.923090822510051</v>
      </c>
      <c r="D18" s="37">
        <f t="shared" si="0"/>
        <v>39.511395568711507</v>
      </c>
      <c r="N18" s="37"/>
      <c r="O18" s="37"/>
      <c r="P18" s="37"/>
    </row>
    <row r="19" spans="1:16" x14ac:dyDescent="0.25">
      <c r="A19" s="36">
        <v>2034</v>
      </c>
      <c r="B19" s="32">
        <f t="array" ref="B19">AVERAGE(IF(YEAR('Forward Curve'!$A$2:$A$289)=$A19,'Forward Curve'!B$2:B$289))</f>
        <v>49.738063449281761</v>
      </c>
      <c r="C19" s="32">
        <f t="array" ref="C19">AVERAGE(IF(YEAR('Forward Curve'!$A$2:$A$289)=$A19,'Forward Curve'!C$2:C$289))</f>
        <v>32.920921459106545</v>
      </c>
      <c r="D19" s="37">
        <f t="shared" si="0"/>
        <v>40.746416363293918</v>
      </c>
      <c r="N19" s="37"/>
      <c r="O19" s="37"/>
      <c r="P19" s="37"/>
    </row>
    <row r="20" spans="1:16" x14ac:dyDescent="0.25">
      <c r="A20" s="36">
        <v>2035</v>
      </c>
      <c r="B20" s="32">
        <f t="array" ref="B20">AVERAGE(IF(YEAR('Forward Curve'!$A$2:$A$289)=$A20,'Forward Curve'!B$2:B$289))</f>
        <v>50.835483985039438</v>
      </c>
      <c r="C20" s="32">
        <f t="array" ref="C20">AVERAGE(IF(YEAR('Forward Curve'!$A$2:$A$289)=$A20,'Forward Curve'!C$2:C$289))</f>
        <v>33.647288606515254</v>
      </c>
      <c r="D20" s="37">
        <f t="shared" si="0"/>
        <v>41.645445215135084</v>
      </c>
      <c r="N20" s="37"/>
      <c r="O20" s="37"/>
      <c r="P20" s="37"/>
    </row>
    <row r="21" spans="1:16" x14ac:dyDescent="0.25">
      <c r="A21" s="36">
        <v>2036</v>
      </c>
      <c r="B21" s="32">
        <f t="array" ref="B21">AVERAGE(IF(YEAR('Forward Curve'!$A$2:$A$289)=$A21,'Forward Curve'!B$2:B$289))</f>
        <v>51.245927934802332</v>
      </c>
      <c r="C21" s="32">
        <f t="array" ref="C21">AVERAGE(IF(YEAR('Forward Curve'!$A$2:$A$289)=$A21,'Forward Curve'!C$2:C$289))</f>
        <v>33.918955657792573</v>
      </c>
      <c r="D21" s="37">
        <f t="shared" si="0"/>
        <v>41.98168910786098</v>
      </c>
      <c r="N21" s="37"/>
      <c r="O21" s="37"/>
      <c r="P21" s="37"/>
    </row>
    <row r="22" spans="1:16" x14ac:dyDescent="0.25">
      <c r="A22" s="36">
        <v>2037</v>
      </c>
      <c r="B22" s="32">
        <f t="array" ref="B22">AVERAGE(IF(YEAR('Forward Curve'!$A$2:$A$289)=$A22,'Forward Curve'!B$2:B$289))</f>
        <v>52.56731350314849</v>
      </c>
      <c r="C22" s="32">
        <f t="array" ref="C22">AVERAGE(IF(YEAR('Forward Curve'!$A$2:$A$289)=$A22,'Forward Curve'!C$2:C$289))</f>
        <v>34.793562095919768</v>
      </c>
      <c r="D22" s="37">
        <f t="shared" ref="D22" si="1">B22*$G$2+$H$2*C22</f>
        <v>43.064194593809049</v>
      </c>
      <c r="N22" s="37"/>
      <c r="O22" s="37"/>
      <c r="P22" s="3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299"/>
  <sheetViews>
    <sheetView workbookViewId="0">
      <selection activeCell="B1" sqref="B1:C1048576"/>
    </sheetView>
  </sheetViews>
  <sheetFormatPr defaultColWidth="9.109375" defaultRowHeight="14.4" x14ac:dyDescent="0.3"/>
  <cols>
    <col min="1" max="16384" width="9.109375" style="36"/>
  </cols>
  <sheetData>
    <row r="1" spans="1:3" ht="15" x14ac:dyDescent="0.25">
      <c r="A1" s="36" t="s">
        <v>80</v>
      </c>
      <c r="B1" s="36" t="s">
        <v>81</v>
      </c>
      <c r="C1" s="36" t="s">
        <v>82</v>
      </c>
    </row>
    <row r="2" spans="1:3" ht="15" x14ac:dyDescent="0.25">
      <c r="A2" s="94">
        <f>Peak!K3</f>
        <v>42736</v>
      </c>
      <c r="B2" s="37">
        <v>31.45</v>
      </c>
      <c r="C2" s="37">
        <v>25.25</v>
      </c>
    </row>
    <row r="3" spans="1:3" ht="15" x14ac:dyDescent="0.25">
      <c r="A3" s="94">
        <f>Peak!K4</f>
        <v>42767</v>
      </c>
      <c r="B3" s="37">
        <v>31.5</v>
      </c>
      <c r="C3" s="37">
        <v>22</v>
      </c>
    </row>
    <row r="4" spans="1:3" ht="15" x14ac:dyDescent="0.25">
      <c r="A4" s="94">
        <f>Peak!K5</f>
        <v>42795</v>
      </c>
      <c r="B4" s="37">
        <v>30</v>
      </c>
      <c r="C4" s="37">
        <v>17.899999999999999</v>
      </c>
    </row>
    <row r="5" spans="1:3" ht="15" x14ac:dyDescent="0.25">
      <c r="A5" s="94">
        <f>Peak!K6</f>
        <v>42826</v>
      </c>
      <c r="B5" s="37">
        <v>27.75</v>
      </c>
      <c r="C5" s="37">
        <v>14</v>
      </c>
    </row>
    <row r="6" spans="1:3" ht="15" x14ac:dyDescent="0.25">
      <c r="A6" s="94">
        <f>Peak!K7</f>
        <v>42856</v>
      </c>
      <c r="B6" s="37">
        <v>27.45</v>
      </c>
      <c r="C6" s="37">
        <v>15.95</v>
      </c>
    </row>
    <row r="7" spans="1:3" ht="15" x14ac:dyDescent="0.25">
      <c r="A7" s="94">
        <f>Peak!K8</f>
        <v>42887</v>
      </c>
      <c r="B7" s="37">
        <v>26.45</v>
      </c>
      <c r="C7" s="37">
        <v>15.55</v>
      </c>
    </row>
    <row r="8" spans="1:3" ht="15" x14ac:dyDescent="0.25">
      <c r="A8" s="94">
        <f>Peak!K9</f>
        <v>42917</v>
      </c>
      <c r="B8" s="37">
        <v>36.200000000000003</v>
      </c>
      <c r="C8" s="37">
        <v>17.850000000000001</v>
      </c>
    </row>
    <row r="9" spans="1:3" ht="15" x14ac:dyDescent="0.25">
      <c r="A9" s="94">
        <f>Peak!K10</f>
        <v>42948</v>
      </c>
      <c r="B9" s="37">
        <v>32.700000000000003</v>
      </c>
      <c r="C9" s="37">
        <v>15.55</v>
      </c>
    </row>
    <row r="10" spans="1:3" ht="15" x14ac:dyDescent="0.25">
      <c r="A10" s="94">
        <f>Peak!K11</f>
        <v>42979</v>
      </c>
      <c r="B10" s="37">
        <v>28.8</v>
      </c>
      <c r="C10" s="37">
        <v>16.100000000000001</v>
      </c>
    </row>
    <row r="11" spans="1:3" ht="15" x14ac:dyDescent="0.25">
      <c r="A11" s="94">
        <f>Peak!K12</f>
        <v>43009</v>
      </c>
      <c r="B11" s="37">
        <v>23.85</v>
      </c>
      <c r="C11" s="37">
        <v>17.05</v>
      </c>
    </row>
    <row r="12" spans="1:3" ht="15" x14ac:dyDescent="0.25">
      <c r="A12" s="94">
        <f>Peak!K13</f>
        <v>43040</v>
      </c>
      <c r="B12" s="37">
        <v>23.8</v>
      </c>
      <c r="C12" s="37">
        <v>16.3</v>
      </c>
    </row>
    <row r="13" spans="1:3" ht="15" x14ac:dyDescent="0.25">
      <c r="A13" s="94">
        <f>Peak!K14</f>
        <v>43070</v>
      </c>
      <c r="B13" s="37">
        <v>26.4</v>
      </c>
      <c r="C13" s="37">
        <v>19.95</v>
      </c>
    </row>
    <row r="14" spans="1:3" ht="15" x14ac:dyDescent="0.25">
      <c r="A14" s="94">
        <f>Peak!K15</f>
        <v>43101</v>
      </c>
      <c r="B14" s="37">
        <v>35.049999999999997</v>
      </c>
      <c r="C14" s="37">
        <v>26.45</v>
      </c>
    </row>
    <row r="15" spans="1:3" ht="15" x14ac:dyDescent="0.25">
      <c r="A15" s="94">
        <f>Peak!K16</f>
        <v>43132</v>
      </c>
      <c r="B15" s="37">
        <v>32.65</v>
      </c>
      <c r="C15" s="37">
        <v>24.1</v>
      </c>
    </row>
    <row r="16" spans="1:3" ht="15" x14ac:dyDescent="0.25">
      <c r="A16" s="94">
        <f>Peak!K17</f>
        <v>43160</v>
      </c>
      <c r="B16" s="37">
        <v>26.9</v>
      </c>
      <c r="C16" s="37">
        <v>19.55</v>
      </c>
    </row>
    <row r="17" spans="1:3" ht="15" x14ac:dyDescent="0.25">
      <c r="A17" s="94">
        <f>Peak!K18</f>
        <v>43191</v>
      </c>
      <c r="B17" s="37">
        <v>24.45</v>
      </c>
      <c r="C17" s="37">
        <v>18.45</v>
      </c>
    </row>
    <row r="18" spans="1:3" ht="15" x14ac:dyDescent="0.25">
      <c r="A18" s="94">
        <f>Peak!K19</f>
        <v>43221</v>
      </c>
      <c r="B18" s="37">
        <v>25.3</v>
      </c>
      <c r="C18" s="37">
        <v>14.55</v>
      </c>
    </row>
    <row r="19" spans="1:3" ht="15" x14ac:dyDescent="0.25">
      <c r="A19" s="94">
        <f>Peak!K20</f>
        <v>43252</v>
      </c>
      <c r="B19" s="37">
        <v>25.1</v>
      </c>
      <c r="C19" s="37">
        <v>15.2</v>
      </c>
    </row>
    <row r="20" spans="1:3" ht="15" x14ac:dyDescent="0.25">
      <c r="A20" s="94">
        <f>Peak!K21</f>
        <v>43282</v>
      </c>
      <c r="B20" s="37">
        <v>31.7</v>
      </c>
      <c r="C20" s="37">
        <v>16.850000000000001</v>
      </c>
    </row>
    <row r="21" spans="1:3" ht="15" x14ac:dyDescent="0.25">
      <c r="A21" s="94">
        <f>Peak!K22</f>
        <v>43313</v>
      </c>
      <c r="B21" s="37">
        <v>28.8</v>
      </c>
      <c r="C21" s="37">
        <v>16.5</v>
      </c>
    </row>
    <row r="22" spans="1:3" ht="15" x14ac:dyDescent="0.25">
      <c r="A22" s="94">
        <f>Peak!K23</f>
        <v>43344</v>
      </c>
      <c r="B22" s="37">
        <v>24.25</v>
      </c>
      <c r="C22" s="37">
        <v>14.5</v>
      </c>
    </row>
    <row r="23" spans="1:3" ht="15" x14ac:dyDescent="0.25">
      <c r="A23" s="94">
        <f>Peak!K24</f>
        <v>43374</v>
      </c>
      <c r="B23" s="37">
        <v>24.4</v>
      </c>
      <c r="C23" s="37">
        <v>16.100000000000001</v>
      </c>
    </row>
    <row r="24" spans="1:3" ht="15" x14ac:dyDescent="0.25">
      <c r="A24" s="94">
        <f>Peak!K25</f>
        <v>43405</v>
      </c>
      <c r="B24" s="37">
        <v>24.3</v>
      </c>
      <c r="C24" s="37">
        <v>16.95</v>
      </c>
    </row>
    <row r="25" spans="1:3" ht="15" x14ac:dyDescent="0.25">
      <c r="A25" s="94">
        <f>Peak!K26</f>
        <v>43435</v>
      </c>
      <c r="B25" s="37">
        <v>24.8</v>
      </c>
      <c r="C25" s="37">
        <v>17.7</v>
      </c>
    </row>
    <row r="26" spans="1:3" ht="15" x14ac:dyDescent="0.25">
      <c r="A26" s="94">
        <f>Peak!K27</f>
        <v>43466</v>
      </c>
      <c r="B26" s="37">
        <v>38.330620202725939</v>
      </c>
      <c r="C26" s="37">
        <v>28.925674874810305</v>
      </c>
    </row>
    <row r="27" spans="1:3" ht="15" x14ac:dyDescent="0.25">
      <c r="A27" s="94">
        <f>Peak!K28</f>
        <v>43497</v>
      </c>
      <c r="B27" s="37">
        <v>35.705984297261111</v>
      </c>
      <c r="C27" s="37">
        <v>26.355718884042659</v>
      </c>
    </row>
    <row r="28" spans="1:3" ht="15" x14ac:dyDescent="0.25">
      <c r="A28" s="94">
        <f>Peak!K29</f>
        <v>43525</v>
      </c>
      <c r="B28" s="37">
        <v>29.417794107084958</v>
      </c>
      <c r="C28" s="37">
        <v>21.379846646598921</v>
      </c>
    </row>
    <row r="29" spans="1:3" ht="15" x14ac:dyDescent="0.25">
      <c r="A29" s="94">
        <f>Peak!K30</f>
        <v>43556</v>
      </c>
      <c r="B29" s="37">
        <v>26.738478286922945</v>
      </c>
      <c r="C29" s="37">
        <v>20.176888523260875</v>
      </c>
    </row>
    <row r="30" spans="1:3" ht="15" x14ac:dyDescent="0.25">
      <c r="A30" s="94">
        <f>Peak!K31</f>
        <v>43586</v>
      </c>
      <c r="B30" s="37">
        <v>27.668036836775073</v>
      </c>
      <c r="C30" s="37">
        <v>15.911855176880527</v>
      </c>
    </row>
    <row r="31" spans="1:3" ht="15" x14ac:dyDescent="0.25">
      <c r="A31" s="94">
        <f>Peak!K32</f>
        <v>43617</v>
      </c>
      <c r="B31" s="37">
        <v>27.449317177986341</v>
      </c>
      <c r="C31" s="37">
        <v>16.622694067943918</v>
      </c>
    </row>
    <row r="32" spans="1:3" ht="15" x14ac:dyDescent="0.25">
      <c r="A32" s="94">
        <f>Peak!K33</f>
        <v>43647</v>
      </c>
      <c r="B32" s="37">
        <v>34.667065918014615</v>
      </c>
      <c r="C32" s="37">
        <v>18.427131252950989</v>
      </c>
    </row>
    <row r="33" spans="1:3" ht="15" x14ac:dyDescent="0.25">
      <c r="A33" s="94">
        <f>Peak!K34</f>
        <v>43678</v>
      </c>
      <c r="B33" s="37">
        <v>31.495630865577951</v>
      </c>
      <c r="C33" s="37">
        <v>18.0443718500707</v>
      </c>
    </row>
    <row r="34" spans="1:3" ht="15" x14ac:dyDescent="0.25">
      <c r="A34" s="94">
        <f>Peak!K35</f>
        <v>43709</v>
      </c>
      <c r="B34" s="37">
        <v>26.519758628134213</v>
      </c>
      <c r="C34" s="37">
        <v>15.857175262183343</v>
      </c>
    </row>
    <row r="35" spans="1:3" ht="15" x14ac:dyDescent="0.25">
      <c r="A35" s="94">
        <f>Peak!K36</f>
        <v>43739</v>
      </c>
      <c r="B35" s="37">
        <v>26.683798372225763</v>
      </c>
      <c r="C35" s="37">
        <v>17.606932532493229</v>
      </c>
    </row>
    <row r="36" spans="1:3" ht="15" x14ac:dyDescent="0.25">
      <c r="A36" s="94">
        <f>Peak!K37</f>
        <v>43770</v>
      </c>
      <c r="B36" s="37">
        <v>26.574438542831395</v>
      </c>
      <c r="C36" s="37">
        <v>18.536491082345353</v>
      </c>
    </row>
    <row r="37" spans="1:3" ht="15" x14ac:dyDescent="0.25">
      <c r="A37" s="94">
        <f>Peak!K38</f>
        <v>43800</v>
      </c>
      <c r="B37" s="37">
        <v>27.121237689803234</v>
      </c>
      <c r="C37" s="37">
        <v>19.356689802803114</v>
      </c>
    </row>
    <row r="38" spans="1:3" ht="15" x14ac:dyDescent="0.25">
      <c r="A38" s="94">
        <f>Peak!K39</f>
        <v>43831</v>
      </c>
      <c r="B38" s="37">
        <v>41.773335347758149</v>
      </c>
      <c r="C38" s="37">
        <v>31.5236724664252</v>
      </c>
    </row>
    <row r="39" spans="1:3" ht="15" x14ac:dyDescent="0.25">
      <c r="A39" s="94">
        <f>Peak!K40</f>
        <v>43862</v>
      </c>
      <c r="B39" s="37">
        <v>38.912964311107096</v>
      </c>
      <c r="C39" s="37">
        <v>28.722892493037705</v>
      </c>
    </row>
    <row r="40" spans="1:3" x14ac:dyDescent="0.3">
      <c r="A40" s="94">
        <f>Peak!K41</f>
        <v>43891</v>
      </c>
      <c r="B40" s="37">
        <v>32.059992035797272</v>
      </c>
      <c r="C40" s="37">
        <v>23.300105736053407</v>
      </c>
    </row>
    <row r="41" spans="1:3" x14ac:dyDescent="0.3">
      <c r="A41" s="94">
        <f>Peak!K42</f>
        <v>43922</v>
      </c>
      <c r="B41" s="37">
        <v>29.140029935882648</v>
      </c>
      <c r="C41" s="37">
        <v>21.989102344255006</v>
      </c>
    </row>
    <row r="42" spans="1:3" x14ac:dyDescent="0.3">
      <c r="A42" s="94">
        <f>Peak!K43</f>
        <v>43952</v>
      </c>
      <c r="B42" s="37">
        <v>30.153078011363231</v>
      </c>
      <c r="C42" s="37">
        <v>17.340999409697037</v>
      </c>
    </row>
    <row r="43" spans="1:3" x14ac:dyDescent="0.3">
      <c r="A43" s="94">
        <f>Peak!K44</f>
        <v>43983</v>
      </c>
      <c r="B43" s="37">
        <v>29.914713758308981</v>
      </c>
      <c r="C43" s="37">
        <v>18.115683232123367</v>
      </c>
    </row>
    <row r="44" spans="1:3" x14ac:dyDescent="0.3">
      <c r="A44" s="94">
        <f>Peak!K45</f>
        <v>44013</v>
      </c>
      <c r="B44" s="37">
        <v>37.780734109099384</v>
      </c>
      <c r="C44" s="37">
        <v>20.082188319820968</v>
      </c>
    </row>
    <row r="45" spans="1:3" x14ac:dyDescent="0.3">
      <c r="A45" s="94">
        <f>Peak!K46</f>
        <v>44044</v>
      </c>
      <c r="B45" s="37">
        <v>34.324452439812696</v>
      </c>
      <c r="C45" s="37">
        <v>19.665050876976021</v>
      </c>
    </row>
    <row r="46" spans="1:3" x14ac:dyDescent="0.3">
      <c r="A46" s="94">
        <f>Peak!K47</f>
        <v>44075</v>
      </c>
      <c r="B46" s="37">
        <v>28.901665682828398</v>
      </c>
      <c r="C46" s="37">
        <v>17.281408346433473</v>
      </c>
    </row>
    <row r="47" spans="1:3" x14ac:dyDescent="0.3">
      <c r="A47" s="94">
        <f>Peak!K48</f>
        <v>44105</v>
      </c>
      <c r="B47" s="37">
        <v>29.080438872619087</v>
      </c>
      <c r="C47" s="37">
        <v>19.18832237086751</v>
      </c>
    </row>
    <row r="48" spans="1:3" x14ac:dyDescent="0.3">
      <c r="A48" s="94">
        <f>Peak!K49</f>
        <v>44136</v>
      </c>
      <c r="B48" s="37">
        <v>28.961256746091959</v>
      </c>
      <c r="C48" s="37">
        <v>20.201370446348093</v>
      </c>
    </row>
    <row r="49" spans="1:3" x14ac:dyDescent="0.3">
      <c r="A49" s="94">
        <f>Peak!K50</f>
        <v>44166</v>
      </c>
      <c r="B49" s="37">
        <v>29.557167378727595</v>
      </c>
      <c r="C49" s="37">
        <v>21.095236395301548</v>
      </c>
    </row>
    <row r="50" spans="1:3" x14ac:dyDescent="0.3">
      <c r="A50" s="94">
        <f>Peak!K51</f>
        <v>44197</v>
      </c>
      <c r="B50" s="37">
        <v>43.839040402816963</v>
      </c>
      <c r="C50" s="37">
        <v>33.082528349629357</v>
      </c>
    </row>
    <row r="51" spans="1:3" x14ac:dyDescent="0.3">
      <c r="A51" s="94">
        <f>Peak!K52</f>
        <v>44228</v>
      </c>
      <c r="B51" s="37">
        <v>40.837223085648333</v>
      </c>
      <c r="C51" s="37">
        <v>30.143248893235064</v>
      </c>
    </row>
    <row r="52" spans="1:3" x14ac:dyDescent="0.3">
      <c r="A52" s="94">
        <f>Peak!K53</f>
        <v>44256</v>
      </c>
      <c r="B52" s="37">
        <v>33.645369096598472</v>
      </c>
      <c r="C52" s="37">
        <v>24.452303562769522</v>
      </c>
    </row>
    <row r="53" spans="1:3" x14ac:dyDescent="0.3">
      <c r="A53" s="94">
        <f>Peak!K54</f>
        <v>44287</v>
      </c>
      <c r="B53" s="37">
        <v>30.581013918655486</v>
      </c>
      <c r="C53" s="37">
        <v>23.076470625733897</v>
      </c>
    </row>
    <row r="54" spans="1:3" x14ac:dyDescent="0.3">
      <c r="A54" s="94">
        <f>Peak!K55</f>
        <v>44317</v>
      </c>
      <c r="B54" s="37">
        <v>31.644157551819379</v>
      </c>
      <c r="C54" s="37">
        <v>18.198517485334861</v>
      </c>
    </row>
    <row r="55" spans="1:3" x14ac:dyDescent="0.3">
      <c r="A55" s="94">
        <f>Peak!K56</f>
        <v>44348</v>
      </c>
      <c r="B55" s="37">
        <v>31.394006108721996</v>
      </c>
      <c r="C55" s="37">
        <v>19.011509675401367</v>
      </c>
    </row>
    <row r="56" spans="1:3" x14ac:dyDescent="0.3">
      <c r="A56" s="94">
        <f>Peak!K57</f>
        <v>44378</v>
      </c>
      <c r="B56" s="37">
        <v>39.649003730935746</v>
      </c>
      <c r="C56" s="37">
        <v>21.075259080954805</v>
      </c>
    </row>
    <row r="57" spans="1:3" x14ac:dyDescent="0.3">
      <c r="A57" s="94">
        <f>Peak!K58</f>
        <v>44409</v>
      </c>
      <c r="B57" s="37">
        <v>36.021807806023645</v>
      </c>
      <c r="C57" s="37">
        <v>20.637494055534379</v>
      </c>
    </row>
    <row r="58" spans="1:3" x14ac:dyDescent="0.3">
      <c r="A58" s="94">
        <f>Peak!K59</f>
        <v>44440</v>
      </c>
      <c r="B58" s="37">
        <v>30.330862475558106</v>
      </c>
      <c r="C58" s="37">
        <v>18.135979624560516</v>
      </c>
    </row>
    <row r="59" spans="1:3" x14ac:dyDescent="0.3">
      <c r="A59" s="94">
        <f>Peak!K60</f>
        <v>44470</v>
      </c>
      <c r="B59" s="37">
        <v>30.518476057881145</v>
      </c>
      <c r="C59" s="37">
        <v>20.137191169339605</v>
      </c>
    </row>
    <row r="60" spans="1:3" x14ac:dyDescent="0.3">
      <c r="A60" s="94">
        <f>Peak!K61</f>
        <v>44501</v>
      </c>
      <c r="B60" s="37">
        <v>30.393400336332448</v>
      </c>
      <c r="C60" s="37">
        <v>21.200334802503498</v>
      </c>
    </row>
    <row r="61" spans="1:3" x14ac:dyDescent="0.3">
      <c r="A61" s="94">
        <f>Peak!K62</f>
        <v>44531</v>
      </c>
      <c r="B61" s="37">
        <v>31.018778944075915</v>
      </c>
      <c r="C61" s="37">
        <v>22.138402714118694</v>
      </c>
    </row>
    <row r="62" spans="1:3" x14ac:dyDescent="0.3">
      <c r="A62" s="94">
        <f>Peak!K63</f>
        <v>44562</v>
      </c>
      <c r="B62" s="37">
        <v>45.396400108115969</v>
      </c>
      <c r="C62" s="37">
        <v>34.257768412544017</v>
      </c>
    </row>
    <row r="63" spans="1:3" x14ac:dyDescent="0.3">
      <c r="A63" s="94">
        <f>Peak!K64</f>
        <v>44593</v>
      </c>
      <c r="B63" s="37">
        <v>42.287944751212173</v>
      </c>
      <c r="C63" s="37">
        <v>31.21407254224237</v>
      </c>
    </row>
    <row r="64" spans="1:3" x14ac:dyDescent="0.3">
      <c r="A64" s="94">
        <f>Peak!K65</f>
        <v>44621</v>
      </c>
      <c r="B64" s="37">
        <v>34.840603791963474</v>
      </c>
      <c r="C64" s="37">
        <v>25.320959261445573</v>
      </c>
    </row>
    <row r="65" spans="1:3" x14ac:dyDescent="0.3">
      <c r="A65" s="94">
        <f>Peak!K66</f>
        <v>44652</v>
      </c>
      <c r="B65" s="37">
        <v>31.667388948457504</v>
      </c>
      <c r="C65" s="37">
        <v>23.896250556197998</v>
      </c>
    </row>
    <row r="66" spans="1:3" x14ac:dyDescent="0.3">
      <c r="A66" s="94">
        <f>Peak!K67</f>
        <v>44682</v>
      </c>
      <c r="B66" s="37">
        <v>32.768300220694272</v>
      </c>
      <c r="C66" s="37">
        <v>18.845010601229312</v>
      </c>
    </row>
    <row r="67" spans="1:3" x14ac:dyDescent="0.3">
      <c r="A67" s="94">
        <f>Peak!K68</f>
        <v>44713</v>
      </c>
      <c r="B67" s="37">
        <v>32.509262274285625</v>
      </c>
      <c r="C67" s="37">
        <v>19.686883927057426</v>
      </c>
    </row>
    <row r="68" spans="1:3" x14ac:dyDescent="0.3">
      <c r="A68" s="94">
        <f>Peak!K69</f>
        <v>44743</v>
      </c>
      <c r="B68" s="37">
        <v>41.057514505771081</v>
      </c>
      <c r="C68" s="37">
        <v>21.823946984928792</v>
      </c>
    </row>
    <row r="69" spans="1:3" x14ac:dyDescent="0.3">
      <c r="A69" s="94">
        <f>Peak!K70</f>
        <v>44774</v>
      </c>
      <c r="B69" s="37">
        <v>37.301464282845657</v>
      </c>
      <c r="C69" s="37">
        <v>21.370630578713655</v>
      </c>
    </row>
    <row r="70" spans="1:3" x14ac:dyDescent="0.3">
      <c r="A70" s="94">
        <f>Peak!K71</f>
        <v>44805</v>
      </c>
      <c r="B70" s="37">
        <v>31.40835100204886</v>
      </c>
      <c r="C70" s="37">
        <v>18.780251114627152</v>
      </c>
    </row>
    <row r="71" spans="1:3" x14ac:dyDescent="0.3">
      <c r="A71" s="94">
        <f>Peak!K72</f>
        <v>44835</v>
      </c>
      <c r="B71" s="37">
        <v>31.602629461855347</v>
      </c>
      <c r="C71" s="37">
        <v>20.852554685896354</v>
      </c>
    </row>
    <row r="72" spans="1:3" x14ac:dyDescent="0.3">
      <c r="A72" s="94">
        <f>Peak!K73</f>
        <v>44866</v>
      </c>
      <c r="B72" s="37">
        <v>31.473110488651017</v>
      </c>
      <c r="C72" s="37">
        <v>21.953465958133119</v>
      </c>
    </row>
    <row r="73" spans="1:3" x14ac:dyDescent="0.3">
      <c r="A73" s="94">
        <f>Peak!K74</f>
        <v>44896</v>
      </c>
      <c r="B73" s="37">
        <v>32.120705354672644</v>
      </c>
      <c r="C73" s="37">
        <v>22.924858257165553</v>
      </c>
    </row>
    <row r="74" spans="1:3" x14ac:dyDescent="0.3">
      <c r="A74" s="94">
        <f>Peak!K75</f>
        <v>44927</v>
      </c>
      <c r="B74" s="37">
        <v>48.211298989515221</v>
      </c>
      <c r="C74" s="37">
        <v>36.381993103357438</v>
      </c>
    </row>
    <row r="75" spans="1:3" x14ac:dyDescent="0.3">
      <c r="A75" s="94">
        <f>Peak!K76</f>
        <v>44958</v>
      </c>
      <c r="B75" s="37">
        <v>44.910097346866543</v>
      </c>
      <c r="C75" s="37">
        <v>33.149566494930589</v>
      </c>
    </row>
    <row r="76" spans="1:3" x14ac:dyDescent="0.3">
      <c r="A76" s="94">
        <f>Peak!K77</f>
        <v>44986</v>
      </c>
      <c r="B76" s="37">
        <v>37.000968411354059</v>
      </c>
      <c r="C76" s="37">
        <v>26.891038380742447</v>
      </c>
    </row>
    <row r="77" spans="1:3" x14ac:dyDescent="0.3">
      <c r="A77" s="94">
        <f>Peak!K78</f>
        <v>45017</v>
      </c>
      <c r="B77" s="37">
        <v>33.630991734483516</v>
      </c>
      <c r="C77" s="37">
        <v>25.377987627861799</v>
      </c>
    </row>
    <row r="78" spans="1:3" x14ac:dyDescent="0.3">
      <c r="A78" s="94">
        <f>Peak!K79</f>
        <v>45047</v>
      </c>
      <c r="B78" s="37">
        <v>34.800167316254935</v>
      </c>
      <c r="C78" s="37">
        <v>20.013534958557674</v>
      </c>
    </row>
    <row r="79" spans="1:3" x14ac:dyDescent="0.3">
      <c r="A79" s="94">
        <f>Peak!K80</f>
        <v>45078</v>
      </c>
      <c r="B79" s="37">
        <v>34.525067179367547</v>
      </c>
      <c r="C79" s="37">
        <v>20.907610403441698</v>
      </c>
    </row>
    <row r="80" spans="1:3" x14ac:dyDescent="0.3">
      <c r="A80" s="94">
        <f>Peak!K81</f>
        <v>45108</v>
      </c>
      <c r="B80" s="37">
        <v>43.603371696651436</v>
      </c>
      <c r="C80" s="37">
        <v>23.177186532762672</v>
      </c>
    </row>
    <row r="81" spans="1:3" x14ac:dyDescent="0.3">
      <c r="A81" s="94">
        <f>Peak!K82</f>
        <v>45139</v>
      </c>
      <c r="B81" s="37">
        <v>39.614419711784272</v>
      </c>
      <c r="C81" s="37">
        <v>22.695761293209738</v>
      </c>
    </row>
    <row r="82" spans="1:3" x14ac:dyDescent="0.3">
      <c r="A82" s="94">
        <f>Peak!K83</f>
        <v>45170</v>
      </c>
      <c r="B82" s="37">
        <v>33.355891597596134</v>
      </c>
      <c r="C82" s="37">
        <v>19.94475992433583</v>
      </c>
    </row>
    <row r="83" spans="1:3" x14ac:dyDescent="0.3">
      <c r="A83" s="94">
        <f>Peak!K84</f>
        <v>45200</v>
      </c>
      <c r="B83" s="37">
        <v>33.562216700261679</v>
      </c>
      <c r="C83" s="37">
        <v>22.145561019434957</v>
      </c>
    </row>
    <row r="84" spans="1:3" x14ac:dyDescent="0.3">
      <c r="A84" s="94">
        <f>Peak!K85</f>
        <v>45231</v>
      </c>
      <c r="B84" s="37">
        <v>33.424666631817978</v>
      </c>
      <c r="C84" s="37">
        <v>23.314736601206366</v>
      </c>
    </row>
    <row r="85" spans="1:3" x14ac:dyDescent="0.3">
      <c r="A85" s="94">
        <f>Peak!K86</f>
        <v>45261</v>
      </c>
      <c r="B85" s="37">
        <v>34.112416974036456</v>
      </c>
      <c r="C85" s="37">
        <v>24.346362114534077</v>
      </c>
    </row>
    <row r="86" spans="1:3" x14ac:dyDescent="0.3">
      <c r="A86" s="94">
        <f>Peak!K87</f>
        <v>45292</v>
      </c>
      <c r="B86" s="37">
        <v>50.428172995317951</v>
      </c>
      <c r="C86" s="37">
        <v>38.054926554241376</v>
      </c>
    </row>
    <row r="87" spans="1:3" x14ac:dyDescent="0.3">
      <c r="A87" s="94">
        <f>Peak!K88</f>
        <v>45323</v>
      </c>
      <c r="B87" s="37">
        <v>46.975173988505887</v>
      </c>
      <c r="C87" s="37">
        <v>34.673865026737886</v>
      </c>
    </row>
    <row r="88" spans="1:3" x14ac:dyDescent="0.3">
      <c r="A88" s="94">
        <f>Peak!K89</f>
        <v>45352</v>
      </c>
      <c r="B88" s="37">
        <v>38.702363868018637</v>
      </c>
      <c r="C88" s="37">
        <v>28.127554409656664</v>
      </c>
    </row>
    <row r="89" spans="1:3" x14ac:dyDescent="0.3">
      <c r="A89" s="94">
        <f>Peak!K90</f>
        <v>45383</v>
      </c>
      <c r="B89" s="37">
        <v>35.177427381897971</v>
      </c>
      <c r="C89" s="37">
        <v>26.5449298648678</v>
      </c>
    </row>
    <row r="90" spans="1:3" x14ac:dyDescent="0.3">
      <c r="A90" s="94">
        <f>Peak!K91</f>
        <v>45413</v>
      </c>
      <c r="B90" s="37">
        <v>36.400364530143925</v>
      </c>
      <c r="C90" s="37">
        <v>20.933806478798179</v>
      </c>
    </row>
    <row r="91" spans="1:3" x14ac:dyDescent="0.3">
      <c r="A91" s="94">
        <f>Peak!K92</f>
        <v>45444</v>
      </c>
      <c r="B91" s="37">
        <v>36.112614612909589</v>
      </c>
      <c r="C91" s="37">
        <v>21.868993709809786</v>
      </c>
    </row>
    <row r="92" spans="1:3" x14ac:dyDescent="0.3">
      <c r="A92" s="94">
        <f>Peak!K93</f>
        <v>45474</v>
      </c>
      <c r="B92" s="37">
        <v>45.608361881642779</v>
      </c>
      <c r="C92" s="37">
        <v>24.242930526993085</v>
      </c>
    </row>
    <row r="93" spans="1:3" x14ac:dyDescent="0.3">
      <c r="A93" s="94">
        <f>Peak!K94</f>
        <v>45505</v>
      </c>
      <c r="B93" s="37">
        <v>41.43598808174486</v>
      </c>
      <c r="C93" s="37">
        <v>23.739368171832989</v>
      </c>
    </row>
    <row r="94" spans="1:3" x14ac:dyDescent="0.3">
      <c r="A94" s="94">
        <f>Peak!K95</f>
        <v>45536</v>
      </c>
      <c r="B94" s="37">
        <v>34.889677464663642</v>
      </c>
      <c r="C94" s="37">
        <v>20.861868999489598</v>
      </c>
    </row>
    <row r="95" spans="1:3" x14ac:dyDescent="0.3">
      <c r="A95" s="94">
        <f>Peak!K96</f>
        <v>45566</v>
      </c>
      <c r="B95" s="37">
        <v>35.105489902589397</v>
      </c>
      <c r="C95" s="37">
        <v>23.163868337364313</v>
      </c>
    </row>
    <row r="96" spans="1:3" x14ac:dyDescent="0.3">
      <c r="A96" s="94">
        <f>Peak!K97</f>
        <v>45597</v>
      </c>
      <c r="B96" s="37">
        <v>34.961614943972222</v>
      </c>
      <c r="C96" s="37">
        <v>24.386805485610253</v>
      </c>
    </row>
    <row r="97" spans="1:3" x14ac:dyDescent="0.3">
      <c r="A97" s="94">
        <f>Peak!K98</f>
        <v>45627</v>
      </c>
      <c r="B97" s="37">
        <v>35.68098973705807</v>
      </c>
      <c r="C97" s="37">
        <v>25.465867675239021</v>
      </c>
    </row>
    <row r="98" spans="1:3" x14ac:dyDescent="0.3">
      <c r="A98" s="94">
        <f>Peak!K99</f>
        <v>45658</v>
      </c>
      <c r="B98" s="37">
        <v>52.847285838806073</v>
      </c>
      <c r="C98" s="37">
        <v>39.880476759954952</v>
      </c>
    </row>
    <row r="99" spans="1:3" x14ac:dyDescent="0.3">
      <c r="A99" s="94">
        <f>Peak!K100</f>
        <v>45689</v>
      </c>
      <c r="B99" s="37">
        <v>49.228641444708089</v>
      </c>
      <c r="C99" s="37">
        <v>36.337220790734001</v>
      </c>
    </row>
    <row r="100" spans="1:3" x14ac:dyDescent="0.3">
      <c r="A100" s="94">
        <f>Peak!K101</f>
        <v>45717</v>
      </c>
      <c r="B100" s="37">
        <v>40.558972583848323</v>
      </c>
      <c r="C100" s="37">
        <v>29.476874126923221</v>
      </c>
    </row>
    <row r="101" spans="1:3" x14ac:dyDescent="0.3">
      <c r="A101" s="94">
        <f>Peak!K102</f>
        <v>45748</v>
      </c>
      <c r="B101" s="37">
        <v>36.864939764873284</v>
      </c>
      <c r="C101" s="37">
        <v>27.81832877962831</v>
      </c>
    </row>
    <row r="102" spans="1:3" x14ac:dyDescent="0.3">
      <c r="A102" s="94">
        <f>Peak!K103</f>
        <v>45778</v>
      </c>
      <c r="B102" s="37">
        <v>38.146542987783</v>
      </c>
      <c r="C102" s="37">
        <v>21.938031639219069</v>
      </c>
    </row>
    <row r="103" spans="1:3" x14ac:dyDescent="0.3">
      <c r="A103" s="94">
        <f>Peak!K104</f>
        <v>45809</v>
      </c>
      <c r="B103" s="37">
        <v>37.844989288274839</v>
      </c>
      <c r="C103" s="37">
        <v>22.918081162620613</v>
      </c>
    </row>
    <row r="104" spans="1:3" x14ac:dyDescent="0.3">
      <c r="A104" s="94">
        <f>Peak!K105</f>
        <v>45839</v>
      </c>
      <c r="B104" s="37">
        <v>47.796261372044306</v>
      </c>
      <c r="C104" s="37">
        <v>25.405899183562983</v>
      </c>
    </row>
    <row r="105" spans="1:3" x14ac:dyDescent="0.3">
      <c r="A105" s="94">
        <f>Peak!K106</f>
        <v>45870</v>
      </c>
      <c r="B105" s="37">
        <v>43.423732729175903</v>
      </c>
      <c r="C105" s="37">
        <v>24.878180209423689</v>
      </c>
    </row>
    <row r="106" spans="1:3" x14ac:dyDescent="0.3">
      <c r="A106" s="94">
        <f>Peak!K107</f>
        <v>45901</v>
      </c>
      <c r="B106" s="37">
        <v>36.563386065365123</v>
      </c>
      <c r="C106" s="37">
        <v>21.862643214342032</v>
      </c>
    </row>
    <row r="107" spans="1:3" x14ac:dyDescent="0.3">
      <c r="A107" s="94">
        <f>Peak!K108</f>
        <v>45931</v>
      </c>
      <c r="B107" s="37">
        <v>36.789551339996251</v>
      </c>
      <c r="C107" s="37">
        <v>24.275072810407362</v>
      </c>
    </row>
    <row r="108" spans="1:3" x14ac:dyDescent="0.3">
      <c r="A108" s="94">
        <f>Peak!K109</f>
        <v>45962</v>
      </c>
      <c r="B108" s="37">
        <v>36.638774490242163</v>
      </c>
      <c r="C108" s="37">
        <v>25.556676033317064</v>
      </c>
    </row>
    <row r="109" spans="1:3" x14ac:dyDescent="0.3">
      <c r="A109" s="94">
        <f>Peak!K110</f>
        <v>45992</v>
      </c>
      <c r="B109" s="37">
        <v>37.392658739012575</v>
      </c>
      <c r="C109" s="37">
        <v>26.687502406472682</v>
      </c>
    </row>
    <row r="110" spans="1:3" x14ac:dyDescent="0.3">
      <c r="A110" s="94">
        <f>Peak!K111</f>
        <v>46023</v>
      </c>
      <c r="B110" s="37">
        <v>53.85582114585074</v>
      </c>
      <c r="C110" s="37">
        <v>40.641554045870258</v>
      </c>
    </row>
    <row r="111" spans="1:3" x14ac:dyDescent="0.3">
      <c r="A111" s="94">
        <f>Peak!K112</f>
        <v>46054</v>
      </c>
      <c r="B111" s="37">
        <v>50.168118699344561</v>
      </c>
      <c r="C111" s="37">
        <v>37.030678733666278</v>
      </c>
    </row>
    <row r="112" spans="1:3" x14ac:dyDescent="0.3">
      <c r="A112" s="94">
        <f>Peak!K113</f>
        <v>46082</v>
      </c>
      <c r="B112" s="37">
        <v>41.332998254590166</v>
      </c>
      <c r="C112" s="37">
        <v>30.039409512164966</v>
      </c>
    </row>
    <row r="113" spans="1:3" x14ac:dyDescent="0.3">
      <c r="A113" s="94">
        <f>Peak!K114</f>
        <v>46113</v>
      </c>
      <c r="B113" s="37">
        <v>37.568468673781759</v>
      </c>
      <c r="C113" s="37">
        <v>28.349212557516299</v>
      </c>
    </row>
    <row r="114" spans="1:3" x14ac:dyDescent="0.3">
      <c r="A114" s="94">
        <f>Peak!K115</f>
        <v>46143</v>
      </c>
      <c r="B114" s="37">
        <v>38.874529956919375</v>
      </c>
      <c r="C114" s="37">
        <v>22.356696081943745</v>
      </c>
    </row>
    <row r="115" spans="1:3" x14ac:dyDescent="0.3">
      <c r="A115" s="94">
        <f>Peak!K116</f>
        <v>46174</v>
      </c>
      <c r="B115" s="37">
        <v>38.567221419710535</v>
      </c>
      <c r="C115" s="37">
        <v>23.355448827872507</v>
      </c>
    </row>
    <row r="116" spans="1:3" x14ac:dyDescent="0.3">
      <c r="A116" s="94">
        <f>Peak!K117</f>
        <v>46204</v>
      </c>
      <c r="B116" s="37">
        <v>48.708403147602532</v>
      </c>
      <c r="C116" s="37">
        <v>25.890744259845512</v>
      </c>
    </row>
    <row r="117" spans="1:3" x14ac:dyDescent="0.3">
      <c r="A117" s="94">
        <f>Peak!K118</f>
        <v>46235</v>
      </c>
      <c r="B117" s="37">
        <v>44.252429358074231</v>
      </c>
      <c r="C117" s="37">
        <v>25.352954319730021</v>
      </c>
    </row>
    <row r="118" spans="1:3" x14ac:dyDescent="0.3">
      <c r="A118" s="94">
        <f>Peak!K119</f>
        <v>46266</v>
      </c>
      <c r="B118" s="37">
        <v>37.261160136572911</v>
      </c>
      <c r="C118" s="37">
        <v>22.279868947641535</v>
      </c>
    </row>
    <row r="119" spans="1:3" x14ac:dyDescent="0.3">
      <c r="A119" s="94">
        <f>Peak!K120</f>
        <v>46296</v>
      </c>
      <c r="B119" s="37">
        <v>37.491641539479552</v>
      </c>
      <c r="C119" s="37">
        <v>24.73833724531233</v>
      </c>
    </row>
    <row r="120" spans="1:3" x14ac:dyDescent="0.3">
      <c r="A120" s="94">
        <f>Peak!K121</f>
        <v>46327</v>
      </c>
      <c r="B120" s="37">
        <v>37.337987270875125</v>
      </c>
      <c r="C120" s="37">
        <v>26.044398528449932</v>
      </c>
    </row>
    <row r="121" spans="1:3" x14ac:dyDescent="0.3">
      <c r="A121" s="94">
        <f>Peak!K122</f>
        <v>46357</v>
      </c>
      <c r="B121" s="37">
        <v>38.106258613897246</v>
      </c>
      <c r="C121" s="37">
        <v>27.19680554298311</v>
      </c>
    </row>
    <row r="122" spans="1:3" x14ac:dyDescent="0.3">
      <c r="A122" s="94">
        <f>Peak!K123</f>
        <v>46388</v>
      </c>
      <c r="B122" s="37">
        <v>53.857377745875638</v>
      </c>
      <c r="C122" s="37">
        <v>40.642728712650815</v>
      </c>
    </row>
    <row r="123" spans="1:3" x14ac:dyDescent="0.3">
      <c r="A123" s="94">
        <f>Peak!K124</f>
        <v>46419</v>
      </c>
      <c r="B123" s="37">
        <v>50.169568713347786</v>
      </c>
      <c r="C123" s="37">
        <v>37.031749034967277</v>
      </c>
    </row>
    <row r="124" spans="1:3" x14ac:dyDescent="0.3">
      <c r="A124" s="94">
        <f>Peak!K125</f>
        <v>46447</v>
      </c>
      <c r="B124" s="37">
        <v>41.33419290624979</v>
      </c>
      <c r="C124" s="37">
        <v>30.040277744133206</v>
      </c>
    </row>
    <row r="125" spans="1:3" x14ac:dyDescent="0.3">
      <c r="A125" s="94">
        <f>Peak!K126</f>
        <v>46478</v>
      </c>
      <c r="B125" s="37">
        <v>37.569554518877588</v>
      </c>
      <c r="C125" s="37">
        <v>28.350031937557937</v>
      </c>
    </row>
    <row r="126" spans="1:3" x14ac:dyDescent="0.3">
      <c r="A126" s="94">
        <f>Peak!K127</f>
        <v>46508</v>
      </c>
      <c r="B126" s="37">
        <v>38.875653551231217</v>
      </c>
      <c r="C126" s="37">
        <v>22.357342259700161</v>
      </c>
    </row>
    <row r="127" spans="1:3" x14ac:dyDescent="0.3">
      <c r="A127" s="94">
        <f>Peak!K128</f>
        <v>46539</v>
      </c>
      <c r="B127" s="37">
        <v>38.568336131853904</v>
      </c>
      <c r="C127" s="37">
        <v>23.356123872676459</v>
      </c>
    </row>
    <row r="128" spans="1:3" x14ac:dyDescent="0.3">
      <c r="A128" s="94">
        <f>Peak!K129</f>
        <v>46569</v>
      </c>
      <c r="B128" s="37">
        <v>48.709810971305508</v>
      </c>
      <c r="C128" s="37">
        <v>25.891492582539367</v>
      </c>
    </row>
    <row r="129" spans="1:3" x14ac:dyDescent="0.3">
      <c r="A129" s="94">
        <f>Peak!K130</f>
        <v>46600</v>
      </c>
      <c r="B129" s="37">
        <v>44.253708390334346</v>
      </c>
      <c r="C129" s="37">
        <v>25.353687098629045</v>
      </c>
    </row>
    <row r="130" spans="1:3" x14ac:dyDescent="0.3">
      <c r="A130" s="94">
        <f>Peak!K131</f>
        <v>46631</v>
      </c>
      <c r="B130" s="37">
        <v>37.262237099500268</v>
      </c>
      <c r="C130" s="37">
        <v>22.280512904855829</v>
      </c>
    </row>
    <row r="131" spans="1:3" x14ac:dyDescent="0.3">
      <c r="A131" s="94">
        <f>Peak!K132</f>
        <v>46661</v>
      </c>
      <c r="B131" s="37">
        <v>37.49272516403326</v>
      </c>
      <c r="C131" s="37">
        <v>24.739052259874409</v>
      </c>
    </row>
    <row r="132" spans="1:3" x14ac:dyDescent="0.3">
      <c r="A132" s="94">
        <f>Peak!K133</f>
        <v>46692</v>
      </c>
      <c r="B132" s="37">
        <v>37.339066454344596</v>
      </c>
      <c r="C132" s="37">
        <v>26.045151292228024</v>
      </c>
    </row>
    <row r="133" spans="1:3" x14ac:dyDescent="0.3">
      <c r="A133" s="94">
        <f>Peak!K134</f>
        <v>46722</v>
      </c>
      <c r="B133" s="37">
        <v>38.107360002787907</v>
      </c>
      <c r="C133" s="37">
        <v>27.197591614892975</v>
      </c>
    </row>
    <row r="134" spans="1:3" x14ac:dyDescent="0.3">
      <c r="A134" s="94">
        <f>Peak!K135</f>
        <v>46753</v>
      </c>
      <c r="B134" s="37">
        <v>54.426072999950286</v>
      </c>
      <c r="C134" s="37">
        <v>41.071886757451793</v>
      </c>
    </row>
    <row r="135" spans="1:3" x14ac:dyDescent="0.3">
      <c r="A135" s="94">
        <f>Peak!K136</f>
        <v>46784</v>
      </c>
      <c r="B135" s="37">
        <v>50.699323350880945</v>
      </c>
      <c r="C135" s="37">
        <v>37.422777726071381</v>
      </c>
    </row>
    <row r="136" spans="1:3" x14ac:dyDescent="0.3">
      <c r="A136" s="94">
        <f>Peak!K137</f>
        <v>46813</v>
      </c>
      <c r="B136" s="37">
        <v>41.770652316652296</v>
      </c>
      <c r="C136" s="37">
        <v>30.357481516377408</v>
      </c>
    </row>
    <row r="137" spans="1:3" x14ac:dyDescent="0.3">
      <c r="A137" s="94">
        <f>Peak!K138</f>
        <v>46844</v>
      </c>
      <c r="B137" s="37">
        <v>37.966262049893992</v>
      </c>
      <c r="C137" s="37">
        <v>28.649387927220623</v>
      </c>
    </row>
    <row r="138" spans="1:3" x14ac:dyDescent="0.3">
      <c r="A138" s="94">
        <f>Peak!K139</f>
        <v>46874</v>
      </c>
      <c r="B138" s="37">
        <v>39.286152550606069</v>
      </c>
      <c r="C138" s="37">
        <v>22.59341974748293</v>
      </c>
    </row>
    <row r="139" spans="1:3" x14ac:dyDescent="0.3">
      <c r="A139" s="94">
        <f>Peak!K140</f>
        <v>46905</v>
      </c>
      <c r="B139" s="37">
        <v>38.975590079850299</v>
      </c>
      <c r="C139" s="37">
        <v>23.602747777439216</v>
      </c>
    </row>
    <row r="140" spans="1:3" x14ac:dyDescent="0.3">
      <c r="A140" s="94">
        <f>Peak!K141</f>
        <v>46935</v>
      </c>
      <c r="B140" s="37">
        <v>49.224151614790991</v>
      </c>
      <c r="C140" s="37">
        <v>26.164888161174396</v>
      </c>
    </row>
    <row r="141" spans="1:3" x14ac:dyDescent="0.3">
      <c r="A141" s="94">
        <f>Peak!K142</f>
        <v>46966</v>
      </c>
      <c r="B141" s="37">
        <v>44.720995788832198</v>
      </c>
      <c r="C141" s="37">
        <v>25.621403837351775</v>
      </c>
    </row>
    <row r="142" spans="1:3" x14ac:dyDescent="0.3">
      <c r="A142" s="94">
        <f>Peak!K143</f>
        <v>46997</v>
      </c>
      <c r="B142" s="37">
        <v>37.655699579138215</v>
      </c>
      <c r="C142" s="37">
        <v>22.515779129793984</v>
      </c>
    </row>
    <row r="143" spans="1:3" x14ac:dyDescent="0.3">
      <c r="A143" s="94">
        <f>Peak!K144</f>
        <v>47027</v>
      </c>
      <c r="B143" s="37">
        <v>37.888621432205049</v>
      </c>
      <c r="C143" s="37">
        <v>25.000278895840221</v>
      </c>
    </row>
    <row r="144" spans="1:3" x14ac:dyDescent="0.3">
      <c r="A144" s="94">
        <f>Peak!K145</f>
        <v>47058</v>
      </c>
      <c r="B144" s="37">
        <v>37.733340196827157</v>
      </c>
      <c r="C144" s="37">
        <v>26.320169396552281</v>
      </c>
    </row>
    <row r="145" spans="1:3" x14ac:dyDescent="0.3">
      <c r="A145" s="94">
        <f>Peak!K146</f>
        <v>47088</v>
      </c>
      <c r="B145" s="37">
        <v>38.509746373716617</v>
      </c>
      <c r="C145" s="37">
        <v>27.484778661886448</v>
      </c>
    </row>
    <row r="146" spans="1:3" x14ac:dyDescent="0.3">
      <c r="A146" s="94">
        <f>Peak!K147</f>
        <v>47119</v>
      </c>
      <c r="B146" s="37">
        <v>55.021349620000443</v>
      </c>
      <c r="C146" s="37">
        <v>41.521104064165819</v>
      </c>
    </row>
    <row r="147" spans="1:3" x14ac:dyDescent="0.3">
      <c r="A147" s="94">
        <f>Peak!K148</f>
        <v>47150</v>
      </c>
      <c r="B147" s="37">
        <v>51.253839232325667</v>
      </c>
      <c r="C147" s="37">
        <v>37.832083476234253</v>
      </c>
    </row>
    <row r="148" spans="1:3" x14ac:dyDescent="0.3">
      <c r="A148" s="94">
        <f>Peak!K149</f>
        <v>47178</v>
      </c>
      <c r="B148" s="37">
        <v>42.227512261854841</v>
      </c>
      <c r="C148" s="37">
        <v>30.689511699600818</v>
      </c>
    </row>
    <row r="149" spans="1:3" x14ac:dyDescent="0.3">
      <c r="A149" s="94">
        <f>Peak!K150</f>
        <v>47209</v>
      </c>
      <c r="B149" s="37">
        <v>38.381512074436827</v>
      </c>
      <c r="C149" s="37">
        <v>28.962736105249878</v>
      </c>
    </row>
    <row r="150" spans="1:3" x14ac:dyDescent="0.3">
      <c r="A150" s="94">
        <f>Peak!K151</f>
        <v>47239</v>
      </c>
      <c r="B150" s="37">
        <v>39.715838670071655</v>
      </c>
      <c r="C150" s="37">
        <v>22.840531725278357</v>
      </c>
    </row>
    <row r="151" spans="1:3" x14ac:dyDescent="0.3">
      <c r="A151" s="94">
        <f>Peak!K152</f>
        <v>47270</v>
      </c>
      <c r="B151" s="37">
        <v>39.401879471098766</v>
      </c>
      <c r="C151" s="37">
        <v>23.860899121940282</v>
      </c>
    </row>
    <row r="152" spans="1:3" x14ac:dyDescent="0.3">
      <c r="A152" s="94">
        <f>Peak!K153</f>
        <v>47300</v>
      </c>
      <c r="B152" s="37">
        <v>49.762533037204399</v>
      </c>
      <c r="C152" s="37">
        <v>26.451062513466695</v>
      </c>
    </row>
    <row r="153" spans="1:3" x14ac:dyDescent="0.3">
      <c r="A153" s="94">
        <f>Peak!K154</f>
        <v>47331</v>
      </c>
      <c r="B153" s="37">
        <v>45.210124652097377</v>
      </c>
      <c r="C153" s="37">
        <v>25.901633915264114</v>
      </c>
    </row>
    <row r="154" spans="1:3" x14ac:dyDescent="0.3">
      <c r="A154" s="94">
        <f>Peak!K155</f>
        <v>47362</v>
      </c>
      <c r="B154" s="37">
        <v>38.067552875463932</v>
      </c>
      <c r="C154" s="37">
        <v>22.762041925535133</v>
      </c>
    </row>
    <row r="155" spans="1:3" x14ac:dyDescent="0.3">
      <c r="A155" s="94">
        <f>Peak!K156</f>
        <v>47392</v>
      </c>
      <c r="B155" s="37">
        <v>38.303022274693603</v>
      </c>
      <c r="C155" s="37">
        <v>25.273715517318323</v>
      </c>
    </row>
    <row r="156" spans="1:3" x14ac:dyDescent="0.3">
      <c r="A156" s="94">
        <f>Peak!K157</f>
        <v>47423</v>
      </c>
      <c r="B156" s="37">
        <v>38.146042675207148</v>
      </c>
      <c r="C156" s="37">
        <v>26.608042112953139</v>
      </c>
    </row>
    <row r="157" spans="1:3" x14ac:dyDescent="0.3">
      <c r="A157" s="94">
        <f>Peak!K158</f>
        <v>47453</v>
      </c>
      <c r="B157" s="37">
        <v>38.930940672639409</v>
      </c>
      <c r="C157" s="37">
        <v>27.785389109101505</v>
      </c>
    </row>
    <row r="158" spans="1:3" x14ac:dyDescent="0.3">
      <c r="A158" s="94">
        <f>Peak!K159</f>
        <v>47484</v>
      </c>
      <c r="B158" s="37">
        <v>55.953656212906864</v>
      </c>
      <c r="C158" s="37">
        <v>42.224656400324875</v>
      </c>
    </row>
    <row r="159" spans="1:3" x14ac:dyDescent="0.3">
      <c r="A159" s="94">
        <f>Peak!K160</f>
        <v>47515</v>
      </c>
      <c r="B159" s="37">
        <v>52.122307428000269</v>
      </c>
      <c r="C159" s="37">
        <v>38.473127381770482</v>
      </c>
    </row>
    <row r="160" spans="1:3" x14ac:dyDescent="0.3">
      <c r="A160" s="94">
        <f>Peak!K161</f>
        <v>47543</v>
      </c>
      <c r="B160" s="37">
        <v>42.943034297494862</v>
      </c>
      <c r="C160" s="37">
        <v>31.209528643718382</v>
      </c>
    </row>
    <row r="161" spans="1:3" x14ac:dyDescent="0.3">
      <c r="A161" s="94">
        <f>Peak!K162</f>
        <v>47574</v>
      </c>
      <c r="B161" s="37">
        <v>39.031865746236029</v>
      </c>
      <c r="C161" s="37">
        <v>29.45349378396952</v>
      </c>
    </row>
    <row r="162" spans="1:3" x14ac:dyDescent="0.3">
      <c r="A162" s="94">
        <f>Peak!K163</f>
        <v>47604</v>
      </c>
      <c r="B162" s="37">
        <v>40.388801774223793</v>
      </c>
      <c r="C162" s="37">
        <v>23.227552008496289</v>
      </c>
    </row>
    <row r="163" spans="1:3" x14ac:dyDescent="0.3">
      <c r="A163" s="94">
        <f>Peak!K164</f>
        <v>47635</v>
      </c>
      <c r="B163" s="37">
        <v>40.069522708814922</v>
      </c>
      <c r="C163" s="37">
        <v>24.265208971075165</v>
      </c>
    </row>
    <row r="164" spans="1:3" x14ac:dyDescent="0.3">
      <c r="A164" s="94">
        <f>Peak!K165</f>
        <v>47665</v>
      </c>
      <c r="B164" s="37">
        <v>50.605731867308066</v>
      </c>
      <c r="C164" s="37">
        <v>26.899261260698456</v>
      </c>
    </row>
    <row r="165" spans="1:3" x14ac:dyDescent="0.3">
      <c r="A165" s="94">
        <f>Peak!K166</f>
        <v>47696</v>
      </c>
      <c r="B165" s="37">
        <v>45.976185418879261</v>
      </c>
      <c r="C165" s="37">
        <v>26.340522896232901</v>
      </c>
    </row>
    <row r="166" spans="1:3" x14ac:dyDescent="0.3">
      <c r="A166" s="94">
        <f>Peak!K167</f>
        <v>47727</v>
      </c>
      <c r="B166" s="37">
        <v>38.712586680827151</v>
      </c>
      <c r="C166" s="37">
        <v>23.147732242144066</v>
      </c>
    </row>
    <row r="167" spans="1:3" x14ac:dyDescent="0.3">
      <c r="A167" s="94">
        <f>Peak!K168</f>
        <v>47757</v>
      </c>
      <c r="B167" s="37">
        <v>38.952045979883813</v>
      </c>
      <c r="C167" s="37">
        <v>25.701964765415138</v>
      </c>
    </row>
    <row r="168" spans="1:3" x14ac:dyDescent="0.3">
      <c r="A168" s="94">
        <f>Peak!K169</f>
        <v>47788</v>
      </c>
      <c r="B168" s="37">
        <v>38.79240644717936</v>
      </c>
      <c r="C168" s="37">
        <v>27.058900793402895</v>
      </c>
    </row>
    <row r="169" spans="1:3" x14ac:dyDescent="0.3">
      <c r="A169" s="94">
        <f>Peak!K170</f>
        <v>47818</v>
      </c>
      <c r="B169" s="37">
        <v>39.590604110701584</v>
      </c>
      <c r="C169" s="37">
        <v>28.256197288686206</v>
      </c>
    </row>
    <row r="170" spans="1:3" x14ac:dyDescent="0.3">
      <c r="A170" s="94">
        <f>Peak!K171</f>
        <v>47849</v>
      </c>
      <c r="B170" s="37">
        <v>57.400825021706076</v>
      </c>
      <c r="C170" s="37">
        <v>43.316742420089184</v>
      </c>
    </row>
    <row r="171" spans="1:3" x14ac:dyDescent="0.3">
      <c r="A171" s="94">
        <f>Peak!K172</f>
        <v>47880</v>
      </c>
      <c r="B171" s="37">
        <v>53.470383365440902</v>
      </c>
      <c r="C171" s="37">
        <v>39.468184964996183</v>
      </c>
    </row>
    <row r="172" spans="1:3" x14ac:dyDescent="0.3">
      <c r="A172" s="94">
        <f>Peak!K173</f>
        <v>47908</v>
      </c>
      <c r="B172" s="37">
        <v>44.053700230638903</v>
      </c>
      <c r="C172" s="37">
        <v>32.016722658326785</v>
      </c>
    </row>
    <row r="173" spans="1:3" x14ac:dyDescent="0.3">
      <c r="A173" s="94">
        <f>Peak!K174</f>
        <v>47939</v>
      </c>
      <c r="B173" s="37">
        <v>40.041374373201528</v>
      </c>
      <c r="C173" s="37">
        <v>30.215270232538575</v>
      </c>
    </row>
    <row r="174" spans="1:3" x14ac:dyDescent="0.3">
      <c r="A174" s="94">
        <f>Peak!K175</f>
        <v>47969</v>
      </c>
      <c r="B174" s="37">
        <v>41.433405793128784</v>
      </c>
      <c r="C174" s="37">
        <v>23.828302541107657</v>
      </c>
    </row>
    <row r="175" spans="1:3" x14ac:dyDescent="0.3">
      <c r="A175" s="94">
        <f>Peak!K176</f>
        <v>48000</v>
      </c>
      <c r="B175" s="37">
        <v>41.105868988440037</v>
      </c>
      <c r="C175" s="37">
        <v>24.892797156346148</v>
      </c>
    </row>
    <row r="176" spans="1:3" x14ac:dyDescent="0.3">
      <c r="A176" s="94">
        <f>Peak!K177</f>
        <v>48030</v>
      </c>
      <c r="B176" s="37">
        <v>51.914583543169265</v>
      </c>
      <c r="C176" s="37">
        <v>27.594975795028461</v>
      </c>
    </row>
    <row r="177" spans="1:3" x14ac:dyDescent="0.3">
      <c r="A177" s="94">
        <f>Peak!K178</f>
        <v>48061</v>
      </c>
      <c r="B177" s="37">
        <v>47.165299875182178</v>
      </c>
      <c r="C177" s="37">
        <v>27.021786386823113</v>
      </c>
    </row>
    <row r="178" spans="1:3" x14ac:dyDescent="0.3">
      <c r="A178" s="94">
        <f>Peak!K179</f>
        <v>48092</v>
      </c>
      <c r="B178" s="37">
        <v>39.713837568512766</v>
      </c>
      <c r="C178" s="37">
        <v>23.746418339935467</v>
      </c>
    </row>
    <row r="179" spans="1:3" x14ac:dyDescent="0.3">
      <c r="A179" s="94">
        <f>Peak!K180</f>
        <v>48122</v>
      </c>
      <c r="B179" s="37">
        <v>39.959490172029341</v>
      </c>
      <c r="C179" s="37">
        <v>26.366712777445589</v>
      </c>
    </row>
    <row r="180" spans="1:3" x14ac:dyDescent="0.3">
      <c r="A180" s="94">
        <f>Peak!K181</f>
        <v>48153</v>
      </c>
      <c r="B180" s="37">
        <v>39.795721769684945</v>
      </c>
      <c r="C180" s="37">
        <v>27.758744197372842</v>
      </c>
    </row>
    <row r="181" spans="1:3" x14ac:dyDescent="0.3">
      <c r="A181" s="94">
        <f>Peak!K182</f>
        <v>48183</v>
      </c>
      <c r="B181" s="37">
        <v>40.614563781406872</v>
      </c>
      <c r="C181" s="37">
        <v>28.987007214955707</v>
      </c>
    </row>
    <row r="182" spans="1:3" x14ac:dyDescent="0.3">
      <c r="A182" s="94">
        <f>Peak!K183</f>
        <v>48214</v>
      </c>
      <c r="B182" s="37">
        <v>59.993465252659448</v>
      </c>
      <c r="C182" s="37">
        <v>45.273242679966977</v>
      </c>
    </row>
    <row r="183" spans="1:3" x14ac:dyDescent="0.3">
      <c r="A183" s="94">
        <f>Peak!K184</f>
        <v>48245</v>
      </c>
      <c r="B183" s="37">
        <v>55.88549616260574</v>
      </c>
      <c r="C183" s="37">
        <v>41.250856279289373</v>
      </c>
    </row>
    <row r="184" spans="1:3" x14ac:dyDescent="0.3">
      <c r="A184" s="94">
        <f>Peak!K185</f>
        <v>48274</v>
      </c>
      <c r="B184" s="37">
        <v>46.043486884352049</v>
      </c>
      <c r="C184" s="37">
        <v>33.462831546062546</v>
      </c>
    </row>
    <row r="185" spans="1:3" x14ac:dyDescent="0.3">
      <c r="A185" s="94">
        <f>Peak!K186</f>
        <v>48305</v>
      </c>
      <c r="B185" s="37">
        <v>41.84993510492221</v>
      </c>
      <c r="C185" s="37">
        <v>31.580012379787927</v>
      </c>
    </row>
    <row r="186" spans="1:3" x14ac:dyDescent="0.3">
      <c r="A186" s="94">
        <f>Peak!K187</f>
        <v>48335</v>
      </c>
      <c r="B186" s="37">
        <v>43.304840824316244</v>
      </c>
      <c r="C186" s="37">
        <v>24.90456260845064</v>
      </c>
    </row>
    <row r="187" spans="1:3" x14ac:dyDescent="0.3">
      <c r="A187" s="94">
        <f>Peak!K188</f>
        <v>48366</v>
      </c>
      <c r="B187" s="37">
        <v>42.962510066811781</v>
      </c>
      <c r="C187" s="37">
        <v>26.017137570340193</v>
      </c>
    </row>
    <row r="188" spans="1:3" x14ac:dyDescent="0.3">
      <c r="A188" s="94">
        <f>Peak!K189</f>
        <v>48396</v>
      </c>
      <c r="B188" s="37">
        <v>54.259425064459478</v>
      </c>
      <c r="C188" s="37">
        <v>28.841366319752122</v>
      </c>
    </row>
    <row r="189" spans="1:3" x14ac:dyDescent="0.3">
      <c r="A189" s="94">
        <f>Peak!K190</f>
        <v>48427</v>
      </c>
      <c r="B189" s="37">
        <v>49.295629080644581</v>
      </c>
      <c r="C189" s="37">
        <v>28.242287494119278</v>
      </c>
    </row>
    <row r="190" spans="1:3" x14ac:dyDescent="0.3">
      <c r="A190" s="94">
        <f>Peak!K191</f>
        <v>48458</v>
      </c>
      <c r="B190" s="37">
        <v>41.50760434741774</v>
      </c>
      <c r="C190" s="37">
        <v>24.818979919074522</v>
      </c>
    </row>
    <row r="191" spans="1:3" x14ac:dyDescent="0.3">
      <c r="A191" s="94">
        <f>Peak!K192</f>
        <v>48488</v>
      </c>
      <c r="B191" s="37">
        <v>41.764352415546099</v>
      </c>
      <c r="C191" s="37">
        <v>27.557625979110334</v>
      </c>
    </row>
    <row r="192" spans="1:3" x14ac:dyDescent="0.3">
      <c r="A192" s="94">
        <f>Peak!K193</f>
        <v>48519</v>
      </c>
      <c r="B192" s="37">
        <v>41.593187036793843</v>
      </c>
      <c r="C192" s="37">
        <v>29.012531698504358</v>
      </c>
    </row>
    <row r="193" spans="1:3" x14ac:dyDescent="0.3">
      <c r="A193" s="94">
        <f>Peak!K194</f>
        <v>48549</v>
      </c>
      <c r="B193" s="37">
        <v>42.449013930555047</v>
      </c>
      <c r="C193" s="37">
        <v>30.296272039146139</v>
      </c>
    </row>
    <row r="194" spans="1:3" x14ac:dyDescent="0.3">
      <c r="A194" s="94">
        <f>Peak!K195</f>
        <v>48580</v>
      </c>
      <c r="B194" s="37">
        <v>61.903420931063749</v>
      </c>
      <c r="C194" s="37">
        <v>46.714564440132278</v>
      </c>
    </row>
    <row r="195" spans="1:3" x14ac:dyDescent="0.3">
      <c r="A195" s="94">
        <f>Peak!K196</f>
        <v>48611</v>
      </c>
      <c r="B195" s="37">
        <v>57.664670282431722</v>
      </c>
      <c r="C195" s="37">
        <v>42.564121096680061</v>
      </c>
    </row>
    <row r="196" spans="1:3" x14ac:dyDescent="0.3">
      <c r="A196" s="94">
        <f>Peak!K197</f>
        <v>48639</v>
      </c>
      <c r="B196" s="37">
        <v>47.509330186750788</v>
      </c>
      <c r="C196" s="37">
        <v>34.528156325315159</v>
      </c>
    </row>
    <row r="197" spans="1:3" x14ac:dyDescent="0.3">
      <c r="A197" s="94">
        <f>Peak!K198</f>
        <v>48670</v>
      </c>
      <c r="B197" s="37">
        <v>43.182272232938907</v>
      </c>
      <c r="C197" s="37">
        <v>32.585395611358813</v>
      </c>
    </row>
    <row r="198" spans="1:3" x14ac:dyDescent="0.3">
      <c r="A198" s="94">
        <f>Peak!K199</f>
        <v>48700</v>
      </c>
      <c r="B198" s="37">
        <v>44.6834964209961</v>
      </c>
      <c r="C198" s="37">
        <v>25.69742580733174</v>
      </c>
    </row>
    <row r="199" spans="1:3" x14ac:dyDescent="0.3">
      <c r="A199" s="94">
        <f>Peak!K200</f>
        <v>48731</v>
      </c>
      <c r="B199" s="37">
        <v>44.330267200276772</v>
      </c>
      <c r="C199" s="37">
        <v>26.845420774669591</v>
      </c>
    </row>
    <row r="200" spans="1:3" x14ac:dyDescent="0.3">
      <c r="A200" s="94">
        <f>Peak!K201</f>
        <v>48761</v>
      </c>
      <c r="B200" s="37">
        <v>55.986831484014871</v>
      </c>
      <c r="C200" s="37">
        <v>29.759561845604122</v>
      </c>
    </row>
    <row r="201" spans="1:3" x14ac:dyDescent="0.3">
      <c r="A201" s="94">
        <f>Peak!K202</f>
        <v>48792</v>
      </c>
      <c r="B201" s="37">
        <v>50.865007783584495</v>
      </c>
      <c r="C201" s="37">
        <v>29.141410709345269</v>
      </c>
    </row>
    <row r="202" spans="1:3" x14ac:dyDescent="0.3">
      <c r="A202" s="94">
        <f>Peak!K203</f>
        <v>48823</v>
      </c>
      <c r="B202" s="37">
        <v>42.829043012219579</v>
      </c>
      <c r="C202" s="37">
        <v>25.609118502151908</v>
      </c>
    </row>
    <row r="203" spans="1:3" x14ac:dyDescent="0.3">
      <c r="A203" s="94">
        <f>Peak!K204</f>
        <v>48853</v>
      </c>
      <c r="B203" s="37">
        <v>43.093964927759082</v>
      </c>
      <c r="C203" s="37">
        <v>28.434952267906606</v>
      </c>
    </row>
    <row r="204" spans="1:3" x14ac:dyDescent="0.3">
      <c r="A204" s="94">
        <f>Peak!K205</f>
        <v>48884</v>
      </c>
      <c r="B204" s="37">
        <v>42.917350317399396</v>
      </c>
      <c r="C204" s="37">
        <v>29.936176455963786</v>
      </c>
    </row>
    <row r="205" spans="1:3" x14ac:dyDescent="0.3">
      <c r="A205" s="94">
        <f>Peak!K206</f>
        <v>48914</v>
      </c>
      <c r="B205" s="37">
        <v>43.800423369197752</v>
      </c>
      <c r="C205" s="37">
        <v>31.260786033661294</v>
      </c>
    </row>
    <row r="206" spans="1:3" x14ac:dyDescent="0.3">
      <c r="A206" s="94">
        <f>Peak!K207</f>
        <v>48945</v>
      </c>
      <c r="B206" s="37">
        <v>63.83835668833661</v>
      </c>
      <c r="C206" s="37">
        <v>48.174737072938754</v>
      </c>
    </row>
    <row r="207" spans="1:3" x14ac:dyDescent="0.3">
      <c r="A207" s="94">
        <f>Peak!K208</f>
        <v>48976</v>
      </c>
      <c r="B207" s="37">
        <v>59.467114004969773</v>
      </c>
      <c r="C207" s="37">
        <v>43.894561945475381</v>
      </c>
    </row>
    <row r="208" spans="1:3" x14ac:dyDescent="0.3">
      <c r="A208" s="94">
        <f>Peak!K209</f>
        <v>49004</v>
      </c>
      <c r="B208" s="37">
        <v>48.99434507607004</v>
      </c>
      <c r="C208" s="37">
        <v>35.607414358259078</v>
      </c>
    </row>
    <row r="209" spans="1:3" x14ac:dyDescent="0.3">
      <c r="A209" s="94">
        <f>Peak!K210</f>
        <v>49035</v>
      </c>
      <c r="B209" s="37">
        <v>44.532034836799717</v>
      </c>
      <c r="C209" s="37">
        <v>33.603928128382613</v>
      </c>
    </row>
    <row r="210" spans="1:3" x14ac:dyDescent="0.3">
      <c r="A210" s="94">
        <f>Peak!K211</f>
        <v>49065</v>
      </c>
      <c r="B210" s="37">
        <v>46.080183287158818</v>
      </c>
      <c r="C210" s="37">
        <v>26.500658767911485</v>
      </c>
    </row>
    <row r="211" spans="1:3" x14ac:dyDescent="0.3">
      <c r="A211" s="94">
        <f>Peak!K212</f>
        <v>49096</v>
      </c>
      <c r="B211" s="37">
        <v>45.715913063544924</v>
      </c>
      <c r="C211" s="37">
        <v>27.684536994656678</v>
      </c>
    </row>
    <row r="212" spans="1:3" x14ac:dyDescent="0.3">
      <c r="A212" s="94">
        <f>Peak!K213</f>
        <v>49126</v>
      </c>
      <c r="B212" s="37">
        <v>57.736830442803736</v>
      </c>
      <c r="C212" s="37">
        <v>30.689766339471387</v>
      </c>
    </row>
    <row r="213" spans="1:3" x14ac:dyDescent="0.3">
      <c r="A213" s="94">
        <f>Peak!K214</f>
        <v>49157</v>
      </c>
      <c r="B213" s="37">
        <v>52.454912200402134</v>
      </c>
      <c r="C213" s="37">
        <v>30.052293448147044</v>
      </c>
    </row>
    <row r="214" spans="1:3" x14ac:dyDescent="0.3">
      <c r="A214" s="94">
        <f>Peak!K215</f>
        <v>49188</v>
      </c>
      <c r="B214" s="37">
        <v>44.167764613185824</v>
      </c>
      <c r="C214" s="37">
        <v>26.40959121200801</v>
      </c>
    </row>
    <row r="215" spans="1:3" x14ac:dyDescent="0.3">
      <c r="A215" s="94">
        <f>Peak!K216</f>
        <v>49218</v>
      </c>
      <c r="B215" s="37">
        <v>44.440967280896253</v>
      </c>
      <c r="C215" s="37">
        <v>29.323753000919247</v>
      </c>
    </row>
    <row r="216" spans="1:3" x14ac:dyDescent="0.3">
      <c r="A216" s="94">
        <f>Peak!K217</f>
        <v>49249</v>
      </c>
      <c r="B216" s="37">
        <v>44.258832169089281</v>
      </c>
      <c r="C216" s="37">
        <v>30.871901451278333</v>
      </c>
    </row>
    <row r="217" spans="1:3" x14ac:dyDescent="0.3">
      <c r="A217" s="94">
        <f>Peak!K218</f>
        <v>49279</v>
      </c>
      <c r="B217" s="37">
        <v>45.169507728124053</v>
      </c>
      <c r="C217" s="37">
        <v>32.237914789830469</v>
      </c>
    </row>
    <row r="218" spans="1:3" x14ac:dyDescent="0.3">
      <c r="A218" s="94">
        <f>Peak!K219</f>
        <v>49310</v>
      </c>
      <c r="B218" s="37">
        <v>65.246886066852554</v>
      </c>
      <c r="C218" s="37">
        <v>49.237664378552068</v>
      </c>
    </row>
    <row r="219" spans="1:3" x14ac:dyDescent="0.3">
      <c r="A219" s="94">
        <f>Peak!K220</f>
        <v>49341</v>
      </c>
      <c r="B219" s="37">
        <v>60.779196293373353</v>
      </c>
      <c r="C219" s="37">
        <v>44.863051475353679</v>
      </c>
    </row>
    <row r="220" spans="1:3" x14ac:dyDescent="0.3">
      <c r="A220" s="94">
        <f>Peak!K221</f>
        <v>49369</v>
      </c>
      <c r="B220" s="37">
        <v>50.075356211079423</v>
      </c>
      <c r="C220" s="37">
        <v>36.393056279799353</v>
      </c>
    </row>
    <row r="221" spans="1:3" x14ac:dyDescent="0.3">
      <c r="A221" s="94">
        <f>Peak!K222</f>
        <v>49400</v>
      </c>
      <c r="B221" s="37">
        <v>45.514589567319398</v>
      </c>
      <c r="C221" s="37">
        <v>34.345365133621392</v>
      </c>
    </row>
    <row r="222" spans="1:3" x14ac:dyDescent="0.3">
      <c r="A222" s="94">
        <f>Peak!K223</f>
        <v>49430</v>
      </c>
      <c r="B222" s="37">
        <v>47.096896362093297</v>
      </c>
      <c r="C222" s="37">
        <v>27.085369251717676</v>
      </c>
    </row>
    <row r="223" spans="1:3" x14ac:dyDescent="0.3">
      <c r="A223" s="94">
        <f>Peak!K224</f>
        <v>49461</v>
      </c>
      <c r="B223" s="37">
        <v>46.724588880970039</v>
      </c>
      <c r="C223" s="37">
        <v>28.2953685653683</v>
      </c>
    </row>
    <row r="224" spans="1:3" x14ac:dyDescent="0.3">
      <c r="A224" s="94">
        <f>Peak!K225</f>
        <v>49491</v>
      </c>
      <c r="B224" s="37">
        <v>59.010735758037846</v>
      </c>
      <c r="C224" s="37">
        <v>31.366905284635259</v>
      </c>
    </row>
    <row r="225" spans="1:3" x14ac:dyDescent="0.3">
      <c r="A225" s="94">
        <f>Peak!K226</f>
        <v>49522</v>
      </c>
      <c r="B225" s="37">
        <v>53.612277281750472</v>
      </c>
      <c r="C225" s="37">
        <v>30.715367192669529</v>
      </c>
    </row>
    <row r="226" spans="1:3" x14ac:dyDescent="0.3">
      <c r="A226" s="94">
        <f>Peak!K227</f>
        <v>49553</v>
      </c>
      <c r="B226" s="37">
        <v>45.14228208619614</v>
      </c>
      <c r="C226" s="37">
        <v>26.992292381436862</v>
      </c>
    </row>
    <row r="227" spans="1:3" x14ac:dyDescent="0.3">
      <c r="A227" s="94">
        <f>Peak!K228</f>
        <v>49583</v>
      </c>
      <c r="B227" s="37">
        <v>45.421512697038594</v>
      </c>
      <c r="C227" s="37">
        <v>29.970752230423006</v>
      </c>
    </row>
    <row r="228" spans="1:3" x14ac:dyDescent="0.3">
      <c r="A228" s="94">
        <f>Peak!K229</f>
        <v>49614</v>
      </c>
      <c r="B228" s="37">
        <v>45.235358956476944</v>
      </c>
      <c r="C228" s="37">
        <v>31.553059025196887</v>
      </c>
    </row>
    <row r="229" spans="1:3" x14ac:dyDescent="0.3">
      <c r="A229" s="94">
        <f>Peak!K230</f>
        <v>49644</v>
      </c>
      <c r="B229" s="37">
        <v>46.166127659285124</v>
      </c>
      <c r="C229" s="37">
        <v>32.949212079409136</v>
      </c>
    </row>
    <row r="230" spans="1:3" x14ac:dyDescent="0.3">
      <c r="A230" s="94">
        <f>Peak!K231</f>
        <v>49675</v>
      </c>
      <c r="B230" s="37">
        <v>65.773687181500947</v>
      </c>
      <c r="C230" s="37">
        <v>49.635207587751786</v>
      </c>
    </row>
    <row r="231" spans="1:3" x14ac:dyDescent="0.3">
      <c r="A231" s="94">
        <f>Peak!K232</f>
        <v>49706</v>
      </c>
      <c r="B231" s="37">
        <v>61.269925434408158</v>
      </c>
      <c r="C231" s="37">
        <v>45.22527421039009</v>
      </c>
    </row>
    <row r="232" spans="1:3" x14ac:dyDescent="0.3">
      <c r="A232" s="94">
        <f>Peak!K233</f>
        <v>49735</v>
      </c>
      <c r="B232" s="37">
        <v>50.479662915331687</v>
      </c>
      <c r="C232" s="37">
        <v>36.68689256486001</v>
      </c>
    </row>
    <row r="233" spans="1:3" x14ac:dyDescent="0.3">
      <c r="A233" s="94">
        <f>Peak!K234</f>
        <v>49766</v>
      </c>
      <c r="B233" s="37">
        <v>45.882072798507792</v>
      </c>
      <c r="C233" s="37">
        <v>34.622668430775825</v>
      </c>
    </row>
    <row r="234" spans="1:3" x14ac:dyDescent="0.3">
      <c r="A234" s="94">
        <f>Peak!K235</f>
        <v>49796</v>
      </c>
      <c r="B234" s="37">
        <v>47.477155083936502</v>
      </c>
      <c r="C234" s="37">
        <v>27.304055591750032</v>
      </c>
    </row>
    <row r="235" spans="1:3" x14ac:dyDescent="0.3">
      <c r="A235" s="94">
        <f>Peak!K236</f>
        <v>49827</v>
      </c>
      <c r="B235" s="37">
        <v>47.101841605012112</v>
      </c>
      <c r="C235" s="37">
        <v>28.523824398254337</v>
      </c>
    </row>
    <row r="236" spans="1:3" x14ac:dyDescent="0.3">
      <c r="A236" s="94">
        <f>Peak!K237</f>
        <v>49857</v>
      </c>
      <c r="B236" s="37">
        <v>59.487186409517278</v>
      </c>
      <c r="C236" s="37">
        <v>31.620160599380636</v>
      </c>
    </row>
    <row r="237" spans="1:3" x14ac:dyDescent="0.3">
      <c r="A237" s="94">
        <f>Peak!K238</f>
        <v>49888</v>
      </c>
      <c r="B237" s="37">
        <v>54.04514096511349</v>
      </c>
      <c r="C237" s="37">
        <v>30.963362011262923</v>
      </c>
    </row>
    <row r="238" spans="1:3" x14ac:dyDescent="0.3">
      <c r="A238" s="94">
        <f>Peak!K239</f>
        <v>49919</v>
      </c>
      <c r="B238" s="37">
        <v>45.506759319583402</v>
      </c>
      <c r="C238" s="37">
        <v>27.210227222018936</v>
      </c>
    </row>
    <row r="239" spans="1:3" x14ac:dyDescent="0.3">
      <c r="A239" s="94">
        <f>Peak!K240</f>
        <v>49949</v>
      </c>
      <c r="B239" s="37">
        <v>45.788244428776707</v>
      </c>
      <c r="C239" s="37">
        <v>30.212735053414136</v>
      </c>
    </row>
    <row r="240" spans="1:3" x14ac:dyDescent="0.3">
      <c r="A240" s="94">
        <f>Peak!K241</f>
        <v>49980</v>
      </c>
      <c r="B240" s="37">
        <v>45.600587689314487</v>
      </c>
      <c r="C240" s="37">
        <v>31.807817338842828</v>
      </c>
    </row>
    <row r="241" spans="1:3" x14ac:dyDescent="0.3">
      <c r="A241" s="94">
        <f>Peak!K242</f>
        <v>50010</v>
      </c>
      <c r="B241" s="37">
        <v>46.538871386625502</v>
      </c>
      <c r="C241" s="37">
        <v>33.215242884809321</v>
      </c>
    </row>
    <row r="242" spans="1:3" x14ac:dyDescent="0.3">
      <c r="A242" s="94">
        <f>Peak!K243</f>
        <v>50041</v>
      </c>
      <c r="B242" s="37">
        <v>67.469673663180515</v>
      </c>
      <c r="C242" s="37">
        <v>50.915060439119102</v>
      </c>
    </row>
    <row r="243" spans="1:3" x14ac:dyDescent="0.3">
      <c r="A243" s="94">
        <f>Peak!K244</f>
        <v>50072</v>
      </c>
      <c r="B243" s="37">
        <v>62.849781600651745</v>
      </c>
      <c r="C243" s="37">
        <v>46.391416127893017</v>
      </c>
    </row>
    <row r="244" spans="1:3" x14ac:dyDescent="0.3">
      <c r="A244" s="94">
        <f>Peak!K245</f>
        <v>50100</v>
      </c>
      <c r="B244" s="37">
        <v>51.781290200843252</v>
      </c>
      <c r="C244" s="37">
        <v>37.632870759348897</v>
      </c>
    </row>
    <row r="245" spans="1:3" x14ac:dyDescent="0.3">
      <c r="A245" s="94">
        <f>Peak!K246</f>
        <v>50131</v>
      </c>
      <c r="B245" s="37">
        <v>47.065150387011798</v>
      </c>
      <c r="C245" s="37">
        <v>35.515420230689891</v>
      </c>
    </row>
    <row r="246" spans="1:3" x14ac:dyDescent="0.3">
      <c r="A246" s="94">
        <f>Peak!K247</f>
        <v>50161</v>
      </c>
      <c r="B246" s="37">
        <v>48.701362159157412</v>
      </c>
      <c r="C246" s="37">
        <v>28.008095629080636</v>
      </c>
    </row>
    <row r="247" spans="1:3" x14ac:dyDescent="0.3">
      <c r="A247" s="94">
        <f>Peak!K248</f>
        <v>50192</v>
      </c>
      <c r="B247" s="37">
        <v>48.31637115394669</v>
      </c>
      <c r="C247" s="37">
        <v>29.259316396015517</v>
      </c>
    </row>
    <row r="248" spans="1:3" x14ac:dyDescent="0.3">
      <c r="A248" s="94">
        <f>Peak!K249</f>
        <v>50222</v>
      </c>
      <c r="B248" s="37">
        <v>61.021074325900791</v>
      </c>
      <c r="C248" s="37">
        <v>32.435492189004052</v>
      </c>
    </row>
    <row r="249" spans="1:3" x14ac:dyDescent="0.3">
      <c r="A249" s="94">
        <f>Peak!K250</f>
        <v>50253</v>
      </c>
      <c r="B249" s="37">
        <v>55.438704750345202</v>
      </c>
      <c r="C249" s="37">
        <v>31.761757929885256</v>
      </c>
    </row>
    <row r="250" spans="1:3" x14ac:dyDescent="0.3">
      <c r="A250" s="94">
        <f>Peak!K251</f>
        <v>50284</v>
      </c>
      <c r="B250" s="37">
        <v>46.680159381801076</v>
      </c>
      <c r="C250" s="37">
        <v>27.911847877777959</v>
      </c>
    </row>
    <row r="251" spans="1:3" x14ac:dyDescent="0.3">
      <c r="A251" s="94">
        <f>Peak!K252</f>
        <v>50314</v>
      </c>
      <c r="B251" s="37">
        <v>46.968902635709128</v>
      </c>
      <c r="C251" s="37">
        <v>30.991775919463809</v>
      </c>
    </row>
    <row r="252" spans="1:3" x14ac:dyDescent="0.3">
      <c r="A252" s="94">
        <f>Peak!K253</f>
        <v>50345</v>
      </c>
      <c r="B252" s="37">
        <v>46.776407133103746</v>
      </c>
      <c r="C252" s="37">
        <v>32.627987691609405</v>
      </c>
    </row>
    <row r="253" spans="1:3" x14ac:dyDescent="0.3">
      <c r="A253" s="94">
        <f>Peak!K254</f>
        <v>50375</v>
      </c>
      <c r="B253" s="37">
        <v>47.738884646130586</v>
      </c>
      <c r="C253" s="37">
        <v>34.071703961149645</v>
      </c>
    </row>
    <row r="254" spans="1:3" x14ac:dyDescent="0.3">
      <c r="A254" s="94">
        <f>Peak!K255</f>
        <v>50406</v>
      </c>
      <c r="B254" s="37">
        <v>69.259838170290294</v>
      </c>
      <c r="C254" s="37">
        <v>52.265983440918063</v>
      </c>
    </row>
    <row r="255" spans="1:3" x14ac:dyDescent="0.3">
      <c r="A255" s="94">
        <f>Peak!K256</f>
        <v>50437</v>
      </c>
      <c r="B255" s="37">
        <v>64.517367083023629</v>
      </c>
      <c r="C255" s="37">
        <v>47.622313834636117</v>
      </c>
    </row>
    <row r="256" spans="1:3" x14ac:dyDescent="0.3">
      <c r="A256" s="94">
        <f>Peak!K257</f>
        <v>50465</v>
      </c>
      <c r="B256" s="37">
        <v>53.155196769780574</v>
      </c>
      <c r="C256" s="37">
        <v>38.631379065026394</v>
      </c>
    </row>
    <row r="257" spans="1:3" x14ac:dyDescent="0.3">
      <c r="A257" s="94">
        <f>Peak!K258</f>
        <v>50496</v>
      </c>
      <c r="B257" s="37">
        <v>48.313924201529176</v>
      </c>
      <c r="C257" s="37">
        <v>36.457746483362513</v>
      </c>
    </row>
    <row r="258" spans="1:3" x14ac:dyDescent="0.3">
      <c r="A258" s="94">
        <f>Peak!K259</f>
        <v>50526</v>
      </c>
      <c r="B258" s="37">
        <v>49.993549378269464</v>
      </c>
      <c r="C258" s="37">
        <v>28.751230966554168</v>
      </c>
    </row>
    <row r="259" spans="1:3" x14ac:dyDescent="0.3">
      <c r="A259" s="94">
        <f>Peak!K260</f>
        <v>50557</v>
      </c>
      <c r="B259" s="37">
        <v>49.598343454330582</v>
      </c>
      <c r="C259" s="37">
        <v>30.035650219355563</v>
      </c>
    </row>
    <row r="260" spans="1:3" x14ac:dyDescent="0.3">
      <c r="A260" s="94">
        <f>Peak!K261</f>
        <v>50587</v>
      </c>
      <c r="B260" s="37">
        <v>62.640138944313918</v>
      </c>
      <c r="C260" s="37">
        <v>33.29609909185141</v>
      </c>
    </row>
    <row r="261" spans="1:3" x14ac:dyDescent="0.3">
      <c r="A261" s="94">
        <f>Peak!K262</f>
        <v>50618</v>
      </c>
      <c r="B261" s="37">
        <v>56.909653047200031</v>
      </c>
      <c r="C261" s="37">
        <v>32.604488724958337</v>
      </c>
    </row>
    <row r="262" spans="1:3" x14ac:dyDescent="0.3">
      <c r="A262" s="94">
        <f>Peak!K263</f>
        <v>50649</v>
      </c>
      <c r="B262" s="37">
        <v>47.918718277590294</v>
      </c>
      <c r="C262" s="37">
        <v>28.652429485569453</v>
      </c>
    </row>
    <row r="263" spans="1:3" x14ac:dyDescent="0.3">
      <c r="A263" s="94">
        <f>Peak!K264</f>
        <v>50679</v>
      </c>
      <c r="B263" s="37">
        <v>48.215122720544471</v>
      </c>
      <c r="C263" s="37">
        <v>31.81407687708057</v>
      </c>
    </row>
    <row r="264" spans="1:3" x14ac:dyDescent="0.3">
      <c r="A264" s="94">
        <f>Peak!K265</f>
        <v>50710</v>
      </c>
      <c r="B264" s="37">
        <v>48.017519758575006</v>
      </c>
      <c r="C264" s="37">
        <v>33.49370205382084</v>
      </c>
    </row>
    <row r="265" spans="1:3" x14ac:dyDescent="0.3">
      <c r="A265" s="94">
        <f>Peak!K266</f>
        <v>50740</v>
      </c>
      <c r="B265" s="37">
        <v>49.005534568422242</v>
      </c>
      <c r="C265" s="37">
        <v>34.975724268591676</v>
      </c>
    </row>
    <row r="266" spans="1:3" x14ac:dyDescent="0.3">
      <c r="A266" s="94">
        <f>Peak!K267</f>
        <v>50771</v>
      </c>
      <c r="B266" s="37">
        <v>70.842237537233927</v>
      </c>
      <c r="C266" s="37">
        <v>53.460119339795639</v>
      </c>
    </row>
    <row r="267" spans="1:3" x14ac:dyDescent="0.3">
      <c r="A267" s="94">
        <f>Peak!K268</f>
        <v>50802</v>
      </c>
      <c r="B267" s="37">
        <v>65.991413854227901</v>
      </c>
      <c r="C267" s="37">
        <v>48.710354483518898</v>
      </c>
    </row>
    <row r="268" spans="1:3" x14ac:dyDescent="0.3">
      <c r="A268" s="94">
        <f>Peak!K269</f>
        <v>50830</v>
      </c>
      <c r="B268" s="37">
        <v>54.369648780359285</v>
      </c>
      <c r="C268" s="37">
        <v>39.514001251153296</v>
      </c>
    </row>
    <row r="269" spans="1:3" x14ac:dyDescent="0.3">
      <c r="A269" s="94">
        <f>Peak!K270</f>
        <v>50861</v>
      </c>
      <c r="B269" s="37">
        <v>49.41776627062395</v>
      </c>
      <c r="C269" s="37">
        <v>37.290707063108876</v>
      </c>
    </row>
    <row r="270" spans="1:3" x14ac:dyDescent="0.3">
      <c r="A270" s="94">
        <f>Peak!K271</f>
        <v>50891</v>
      </c>
      <c r="B270" s="37">
        <v>51.135766325021926</v>
      </c>
      <c r="C270" s="37">
        <v>29.408118578224062</v>
      </c>
    </row>
    <row r="271" spans="1:3" x14ac:dyDescent="0.3">
      <c r="A271" s="94">
        <f>Peak!K272</f>
        <v>50922</v>
      </c>
      <c r="B271" s="37">
        <v>50.731531018104768</v>
      </c>
      <c r="C271" s="37">
        <v>30.721883325704869</v>
      </c>
    </row>
    <row r="272" spans="1:3" x14ac:dyDescent="0.3">
      <c r="A272" s="94">
        <f>Peak!K273</f>
        <v>50952</v>
      </c>
      <c r="B272" s="37">
        <v>64.071296146371353</v>
      </c>
      <c r="C272" s="37">
        <v>34.056824607771532</v>
      </c>
    </row>
    <row r="273" spans="1:3" x14ac:dyDescent="0.3">
      <c r="A273" s="94">
        <f>Peak!K274</f>
        <v>50983</v>
      </c>
      <c r="B273" s="37">
        <v>58.209884196072402</v>
      </c>
      <c r="C273" s="37">
        <v>33.349412820666466</v>
      </c>
    </row>
    <row r="274" spans="1:3" x14ac:dyDescent="0.3">
      <c r="A274" s="94">
        <f>Peak!K275</f>
        <v>51014</v>
      </c>
      <c r="B274" s="37">
        <v>49.013530963706785</v>
      </c>
      <c r="C274" s="37">
        <v>29.30705975149478</v>
      </c>
    </row>
    <row r="275" spans="1:3" x14ac:dyDescent="0.3">
      <c r="A275" s="94">
        <f>Peak!K276</f>
        <v>51044</v>
      </c>
      <c r="B275" s="37">
        <v>49.316707443894678</v>
      </c>
      <c r="C275" s="37">
        <v>32.540942206832142</v>
      </c>
    </row>
    <row r="276" spans="1:3" x14ac:dyDescent="0.3">
      <c r="A276" s="94">
        <f>Peak!K277</f>
        <v>51075</v>
      </c>
      <c r="B276" s="37">
        <v>49.114589790436071</v>
      </c>
      <c r="C276" s="37">
        <v>34.258942261230104</v>
      </c>
    </row>
    <row r="277" spans="1:3" x14ac:dyDescent="0.3">
      <c r="A277" s="94">
        <f>Peak!K278</f>
        <v>51105</v>
      </c>
      <c r="B277" s="37">
        <v>50.125178057729009</v>
      </c>
      <c r="C277" s="37">
        <v>35.774824662169486</v>
      </c>
    </row>
    <row r="278" spans="1:3" x14ac:dyDescent="0.3">
      <c r="A278" s="94">
        <f>Peak!K279</f>
        <v>51136</v>
      </c>
      <c r="B278" s="37">
        <v>71.443703318148636</v>
      </c>
      <c r="C278" s="37">
        <v>53.914007211555813</v>
      </c>
    </row>
    <row r="279" spans="1:3" x14ac:dyDescent="0.3">
      <c r="A279" s="94">
        <f>Peak!K280</f>
        <v>51167</v>
      </c>
      <c r="B279" s="37">
        <v>66.551695102355296</v>
      </c>
      <c r="C279" s="37">
        <v>49.123915833591496</v>
      </c>
    </row>
    <row r="280" spans="1:3" x14ac:dyDescent="0.3">
      <c r="A280" s="94">
        <f>Peak!K281</f>
        <v>51196</v>
      </c>
      <c r="B280" s="37">
        <v>54.831258752017085</v>
      </c>
      <c r="C280" s="37">
        <v>39.849483591149948</v>
      </c>
    </row>
    <row r="281" spans="1:3" x14ac:dyDescent="0.3">
      <c r="A281" s="94">
        <f>Peak!K282</f>
        <v>51227</v>
      </c>
      <c r="B281" s="37">
        <v>49.837333698394701</v>
      </c>
      <c r="C281" s="37">
        <v>37.607313158911346</v>
      </c>
    </row>
    <row r="282" spans="1:3" x14ac:dyDescent="0.3">
      <c r="A282" s="94">
        <f>Peak!K283</f>
        <v>51257</v>
      </c>
      <c r="B282" s="37">
        <v>51.56991994148818</v>
      </c>
      <c r="C282" s="37">
        <v>29.657799808247148</v>
      </c>
    </row>
    <row r="283" spans="1:3" x14ac:dyDescent="0.3">
      <c r="A283" s="94">
        <f>Peak!K284</f>
        <v>51288</v>
      </c>
      <c r="B283" s="37">
        <v>51.162252590172081</v>
      </c>
      <c r="C283" s="37">
        <v>30.982718700024517</v>
      </c>
    </row>
    <row r="284" spans="1:3" x14ac:dyDescent="0.3">
      <c r="A284" s="94">
        <f>Peak!K285</f>
        <v>51318</v>
      </c>
      <c r="B284" s="37">
        <v>64.615275183603771</v>
      </c>
      <c r="C284" s="37">
        <v>34.345974348382455</v>
      </c>
    </row>
    <row r="285" spans="1:3" x14ac:dyDescent="0.3">
      <c r="A285" s="94">
        <f>Peak!K286</f>
        <v>51349</v>
      </c>
      <c r="B285" s="37">
        <v>58.704098589520157</v>
      </c>
      <c r="C285" s="37">
        <v>33.632556483579243</v>
      </c>
    </row>
    <row r="286" spans="1:3" x14ac:dyDescent="0.3">
      <c r="A286" s="94">
        <f>Peak!K287</f>
        <v>51380</v>
      </c>
      <c r="B286" s="37">
        <v>49.429666347078594</v>
      </c>
      <c r="C286" s="37">
        <v>29.555882970418129</v>
      </c>
    </row>
    <row r="287" spans="1:3" x14ac:dyDescent="0.3">
      <c r="A287" s="94">
        <f>Peak!K288</f>
        <v>51410</v>
      </c>
      <c r="B287" s="37">
        <v>49.735416860565692</v>
      </c>
      <c r="C287" s="37">
        <v>32.81722178094703</v>
      </c>
    </row>
    <row r="288" spans="1:3" x14ac:dyDescent="0.3">
      <c r="A288" s="94">
        <f>Peak!K289</f>
        <v>51441</v>
      </c>
      <c r="B288" s="37">
        <v>49.53158318490761</v>
      </c>
      <c r="C288" s="37">
        <v>34.549808024040502</v>
      </c>
    </row>
    <row r="289" spans="1:3" x14ac:dyDescent="0.3">
      <c r="A289" s="94">
        <f>Peak!K290</f>
        <v>51471</v>
      </c>
      <c r="B289" s="37">
        <v>50.550751563197906</v>
      </c>
      <c r="C289" s="37">
        <v>36.07856059147592</v>
      </c>
    </row>
    <row r="290" spans="1:3" x14ac:dyDescent="0.3">
      <c r="A290" s="94"/>
      <c r="B290" s="37"/>
      <c r="C290" s="37"/>
    </row>
    <row r="291" spans="1:3" x14ac:dyDescent="0.3">
      <c r="A291" s="94"/>
      <c r="B291" s="37"/>
      <c r="C291" s="37"/>
    </row>
    <row r="292" spans="1:3" x14ac:dyDescent="0.3">
      <c r="A292" s="94"/>
      <c r="B292" s="37"/>
      <c r="C292" s="37"/>
    </row>
    <row r="293" spans="1:3" x14ac:dyDescent="0.3">
      <c r="A293" s="94"/>
      <c r="B293" s="37"/>
      <c r="C293" s="37"/>
    </row>
    <row r="294" spans="1:3" x14ac:dyDescent="0.3">
      <c r="A294" s="94"/>
      <c r="B294" s="37"/>
      <c r="C294" s="37"/>
    </row>
    <row r="295" spans="1:3" x14ac:dyDescent="0.3">
      <c r="A295" s="94"/>
      <c r="B295" s="37"/>
      <c r="C295" s="37"/>
    </row>
    <row r="296" spans="1:3" x14ac:dyDescent="0.3">
      <c r="A296" s="94"/>
      <c r="B296" s="37"/>
      <c r="C296" s="37"/>
    </row>
    <row r="297" spans="1:3" x14ac:dyDescent="0.3">
      <c r="A297" s="94"/>
      <c r="B297" s="37"/>
      <c r="C297" s="37"/>
    </row>
    <row r="298" spans="1:3" x14ac:dyDescent="0.3">
      <c r="A298" s="94"/>
      <c r="B298" s="37"/>
      <c r="C298" s="37"/>
    </row>
    <row r="299" spans="1:3" x14ac:dyDescent="0.3">
      <c r="A299" s="94"/>
      <c r="B299" s="37"/>
      <c r="C299" s="3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350"/>
  <sheetViews>
    <sheetView workbookViewId="0">
      <selection activeCell="M1" sqref="M1:M1048576"/>
    </sheetView>
  </sheetViews>
  <sheetFormatPr defaultColWidth="9.109375" defaultRowHeight="14.4" x14ac:dyDescent="0.3"/>
  <cols>
    <col min="1" max="1" width="9.109375" style="36"/>
    <col min="2" max="3" width="9.109375" style="145"/>
    <col min="4" max="7" width="9.109375" style="36"/>
    <col min="8" max="8" width="13.33203125" style="36" customWidth="1"/>
    <col min="9" max="10" width="9.109375" style="36"/>
    <col min="11" max="12" width="21" style="124" bestFit="1" customWidth="1"/>
    <col min="13" max="13" width="9.109375" style="124"/>
    <col min="14" max="15" width="10.44140625" style="124" bestFit="1" customWidth="1"/>
    <col min="16" max="22" width="9.109375" style="124"/>
    <col min="23" max="16384" width="9.109375" style="36"/>
  </cols>
  <sheetData>
    <row r="1" spans="1:24" s="97" customFormat="1" ht="24" customHeight="1" x14ac:dyDescent="0.25">
      <c r="A1" s="36"/>
      <c r="B1" s="145" t="s">
        <v>424</v>
      </c>
      <c r="C1" s="145"/>
      <c r="D1" s="36"/>
      <c r="E1" s="146" t="s">
        <v>29</v>
      </c>
      <c r="F1" s="36"/>
      <c r="K1" s="118"/>
      <c r="L1" s="118"/>
      <c r="M1" s="118"/>
      <c r="N1" s="118"/>
      <c r="O1" s="118"/>
      <c r="P1" s="118"/>
      <c r="Q1" s="118"/>
      <c r="R1" s="118"/>
      <c r="S1" s="118"/>
      <c r="T1" s="118"/>
      <c r="U1" s="118"/>
      <c r="V1" s="118"/>
    </row>
    <row r="2" spans="1:24" s="97" customFormat="1" ht="24" customHeight="1" x14ac:dyDescent="0.25">
      <c r="A2" s="102">
        <v>42614</v>
      </c>
      <c r="B2" s="147">
        <v>24.04</v>
      </c>
      <c r="C2" s="147"/>
      <c r="D2" s="36"/>
      <c r="E2" s="97">
        <v>2019</v>
      </c>
      <c r="F2" s="148">
        <v>9.3598293943678718E-2</v>
      </c>
      <c r="H2" s="98"/>
      <c r="K2" s="119" t="s">
        <v>30</v>
      </c>
      <c r="L2" s="119" t="s">
        <v>31</v>
      </c>
      <c r="M2" s="120" t="s">
        <v>32</v>
      </c>
      <c r="N2" s="121" t="s">
        <v>33</v>
      </c>
      <c r="O2" s="121" t="s">
        <v>34</v>
      </c>
      <c r="P2" s="121" t="s">
        <v>35</v>
      </c>
      <c r="Q2" s="121" t="s">
        <v>36</v>
      </c>
      <c r="R2" s="121" t="s">
        <v>37</v>
      </c>
      <c r="S2" s="121" t="s">
        <v>38</v>
      </c>
      <c r="T2" s="121" t="s">
        <v>39</v>
      </c>
      <c r="U2" s="121" t="s">
        <v>40</v>
      </c>
      <c r="V2" s="121" t="s">
        <v>426</v>
      </c>
      <c r="W2" s="97" t="s">
        <v>427</v>
      </c>
      <c r="X2" s="97" t="s">
        <v>41</v>
      </c>
    </row>
    <row r="3" spans="1:24" s="97" customFormat="1" ht="19.649999999999999" customHeight="1" x14ac:dyDescent="0.25">
      <c r="A3" s="100">
        <v>42644</v>
      </c>
      <c r="B3" s="149">
        <v>23.92</v>
      </c>
      <c r="C3" s="149"/>
      <c r="D3" s="36"/>
      <c r="E3" s="97">
        <v>2020</v>
      </c>
      <c r="F3" s="148">
        <v>8.9816317263433629E-2</v>
      </c>
      <c r="K3" s="122">
        <v>42736</v>
      </c>
      <c r="L3" s="122">
        <v>42767</v>
      </c>
      <c r="M3" s="123">
        <f>B6</f>
        <v>31.45</v>
      </c>
      <c r="N3" s="123">
        <f>F10+$I$8</f>
        <v>0.32502890309704174</v>
      </c>
      <c r="O3" s="123">
        <f t="shared" ref="O3" si="0">M3+$I$9</f>
        <v>31.774999999999999</v>
      </c>
      <c r="P3" s="123">
        <f t="shared" ref="P3" si="1">M3+$I$10</f>
        <v>31.639999999999997</v>
      </c>
      <c r="Q3" s="123">
        <f t="shared" ref="Q3" si="2">M3+$I$11</f>
        <v>31.744999999999997</v>
      </c>
      <c r="R3" s="123">
        <f t="shared" ref="R3" si="3">M3+$I$12</f>
        <v>30.9925</v>
      </c>
      <c r="S3" s="123">
        <f t="shared" ref="S3" si="4">M3+$I$13</f>
        <v>31.282499999999999</v>
      </c>
      <c r="T3" s="123">
        <f t="shared" ref="T3" si="5">M3+$I$14</f>
        <v>31.282499999999999</v>
      </c>
      <c r="U3" s="123">
        <f t="shared" ref="U3" si="6">M3+$I$15</f>
        <v>31.762499999999999</v>
      </c>
      <c r="V3" s="123">
        <f>M3+$I$16</f>
        <v>31.762499999999999</v>
      </c>
      <c r="W3" s="123">
        <f>N3+$I$17</f>
        <v>0.15502890309704173</v>
      </c>
      <c r="X3" s="123">
        <f>O3+$I$18</f>
        <v>32.045000000000002</v>
      </c>
    </row>
    <row r="4" spans="1:24" s="97" customFormat="1" ht="19.649999999999999" customHeight="1" x14ac:dyDescent="0.25">
      <c r="A4" s="102">
        <v>42675</v>
      </c>
      <c r="B4" s="147">
        <v>26.55</v>
      </c>
      <c r="C4" s="147"/>
      <c r="D4" s="36"/>
      <c r="E4" s="97">
        <v>2021</v>
      </c>
      <c r="F4" s="148">
        <v>4.9450326095870981E-2</v>
      </c>
      <c r="K4" s="122">
        <v>42767</v>
      </c>
      <c r="L4" s="122">
        <v>42795</v>
      </c>
      <c r="M4" s="123">
        <f t="shared" ref="M4:M67" si="7">B7</f>
        <v>31.5</v>
      </c>
      <c r="N4" s="123">
        <f t="shared" ref="N4:N67" si="8">F11+$I$8</f>
        <v>0.33555928227248549</v>
      </c>
      <c r="O4" s="123">
        <f t="shared" ref="O4:O67" si="9">M4+$I$9</f>
        <v>31.824999999999999</v>
      </c>
      <c r="P4" s="123">
        <f t="shared" ref="P4:P67" si="10">M4+$I$10</f>
        <v>31.689999999999998</v>
      </c>
      <c r="Q4" s="123">
        <f t="shared" ref="Q4:Q67" si="11">M4+$I$11</f>
        <v>31.794999999999998</v>
      </c>
      <c r="R4" s="123">
        <f t="shared" ref="R4:R67" si="12">M4+$I$12</f>
        <v>31.0425</v>
      </c>
      <c r="S4" s="123">
        <f t="shared" ref="S4:S67" si="13">M4+$I$13</f>
        <v>31.3325</v>
      </c>
      <c r="T4" s="123">
        <f t="shared" ref="T4:T67" si="14">M4+$I$14</f>
        <v>31.3325</v>
      </c>
      <c r="U4" s="123">
        <f t="shared" ref="U4:U67" si="15">M4+$I$15</f>
        <v>31.8125</v>
      </c>
      <c r="V4" s="123">
        <f t="shared" ref="V4:V67" si="16">M4+$I$16</f>
        <v>31.8125</v>
      </c>
      <c r="W4" s="123">
        <f t="shared" ref="W4:W67" si="17">N4+$I$17</f>
        <v>0.16555928227248548</v>
      </c>
      <c r="X4" s="123">
        <f t="shared" ref="X4:X67" si="18">O4+$I$18</f>
        <v>32.094999999999999</v>
      </c>
    </row>
    <row r="5" spans="1:24" s="97" customFormat="1" ht="19.649999999999999" customHeight="1" x14ac:dyDescent="0.25">
      <c r="A5" s="100">
        <v>42705</v>
      </c>
      <c r="B5" s="149">
        <v>27.25</v>
      </c>
      <c r="C5" s="149"/>
      <c r="D5" s="36"/>
      <c r="E5" s="97">
        <v>2022</v>
      </c>
      <c r="F5" s="148">
        <v>3.5524493487748256E-2</v>
      </c>
      <c r="K5" s="122">
        <v>42795</v>
      </c>
      <c r="L5" s="122">
        <v>42826</v>
      </c>
      <c r="M5" s="123">
        <f t="shared" si="7"/>
        <v>30</v>
      </c>
      <c r="N5" s="123">
        <f t="shared" si="8"/>
        <v>0.33593734284394616</v>
      </c>
      <c r="O5" s="123">
        <f t="shared" si="9"/>
        <v>30.324999999999999</v>
      </c>
      <c r="P5" s="123">
        <f t="shared" si="10"/>
        <v>30.189999999999998</v>
      </c>
      <c r="Q5" s="123">
        <f t="shared" si="11"/>
        <v>30.294999999999998</v>
      </c>
      <c r="R5" s="123">
        <f t="shared" si="12"/>
        <v>29.5425</v>
      </c>
      <c r="S5" s="123">
        <f t="shared" si="13"/>
        <v>29.8325</v>
      </c>
      <c r="T5" s="123">
        <f t="shared" si="14"/>
        <v>29.8325</v>
      </c>
      <c r="U5" s="123">
        <f t="shared" si="15"/>
        <v>30.3125</v>
      </c>
      <c r="V5" s="123">
        <f t="shared" si="16"/>
        <v>30.3125</v>
      </c>
      <c r="W5" s="123">
        <f t="shared" si="17"/>
        <v>0.16593734284394615</v>
      </c>
      <c r="X5" s="123">
        <f t="shared" si="18"/>
        <v>30.594999999999999</v>
      </c>
    </row>
    <row r="6" spans="1:24" s="97" customFormat="1" ht="19.649999999999999" customHeight="1" x14ac:dyDescent="0.25">
      <c r="A6" s="102">
        <v>42736</v>
      </c>
      <c r="B6" s="147">
        <v>31.45</v>
      </c>
      <c r="C6" s="147"/>
      <c r="D6" s="36"/>
      <c r="E6" s="97">
        <v>2023</v>
      </c>
      <c r="F6" s="148">
        <v>6.2007094718860845E-2</v>
      </c>
      <c r="K6" s="122">
        <v>42826</v>
      </c>
      <c r="L6" s="122">
        <v>42856</v>
      </c>
      <c r="M6" s="123">
        <f t="shared" si="7"/>
        <v>27.75</v>
      </c>
      <c r="N6" s="123">
        <f t="shared" si="8"/>
        <v>0.34194445155099323</v>
      </c>
      <c r="O6" s="123">
        <f t="shared" si="9"/>
        <v>28.074999999999999</v>
      </c>
      <c r="P6" s="123">
        <f t="shared" si="10"/>
        <v>27.939999999999998</v>
      </c>
      <c r="Q6" s="123">
        <f t="shared" si="11"/>
        <v>28.044999999999998</v>
      </c>
      <c r="R6" s="123">
        <f t="shared" si="12"/>
        <v>27.2925</v>
      </c>
      <c r="S6" s="123">
        <f t="shared" si="13"/>
        <v>27.5825</v>
      </c>
      <c r="T6" s="123">
        <f t="shared" si="14"/>
        <v>27.5825</v>
      </c>
      <c r="U6" s="123">
        <f t="shared" si="15"/>
        <v>28.0625</v>
      </c>
      <c r="V6" s="123">
        <f t="shared" si="16"/>
        <v>28.0625</v>
      </c>
      <c r="W6" s="123">
        <f t="shared" si="17"/>
        <v>0.17194445155099322</v>
      </c>
      <c r="X6" s="123">
        <f t="shared" si="18"/>
        <v>28.344999999999999</v>
      </c>
    </row>
    <row r="7" spans="1:24" s="97" customFormat="1" ht="26.25" customHeight="1" x14ac:dyDescent="0.25">
      <c r="A7" s="100">
        <v>42767</v>
      </c>
      <c r="B7" s="149">
        <v>31.5</v>
      </c>
      <c r="C7" s="149"/>
      <c r="D7" s="36"/>
      <c r="E7" s="97">
        <v>2024</v>
      </c>
      <c r="F7" s="148">
        <v>4.5982457479207227E-2</v>
      </c>
      <c r="H7" s="113" t="s">
        <v>42</v>
      </c>
      <c r="I7" s="114" t="s">
        <v>429</v>
      </c>
      <c r="K7" s="122">
        <v>42856</v>
      </c>
      <c r="L7" s="122">
        <v>42887</v>
      </c>
      <c r="M7" s="123">
        <f t="shared" si="7"/>
        <v>27.45</v>
      </c>
      <c r="N7" s="123">
        <f t="shared" si="8"/>
        <v>0.35086370412136408</v>
      </c>
      <c r="O7" s="123">
        <f t="shared" si="9"/>
        <v>27.774999999999999</v>
      </c>
      <c r="P7" s="123">
        <f t="shared" si="10"/>
        <v>27.639999999999997</v>
      </c>
      <c r="Q7" s="123">
        <f t="shared" si="11"/>
        <v>27.744999999999997</v>
      </c>
      <c r="R7" s="123">
        <f t="shared" si="12"/>
        <v>26.9925</v>
      </c>
      <c r="S7" s="123">
        <f t="shared" si="13"/>
        <v>27.282499999999999</v>
      </c>
      <c r="T7" s="123">
        <f t="shared" si="14"/>
        <v>27.282499999999999</v>
      </c>
      <c r="U7" s="123">
        <f t="shared" si="15"/>
        <v>27.762499999999999</v>
      </c>
      <c r="V7" s="123">
        <f t="shared" si="16"/>
        <v>27.762499999999999</v>
      </c>
      <c r="W7" s="123">
        <f t="shared" si="17"/>
        <v>0.18086370412136407</v>
      </c>
      <c r="X7" s="123">
        <f t="shared" si="18"/>
        <v>28.044999999999998</v>
      </c>
    </row>
    <row r="8" spans="1:24" s="97" customFormat="1" ht="19.649999999999999" customHeight="1" x14ac:dyDescent="0.25">
      <c r="A8" s="102">
        <v>42795</v>
      </c>
      <c r="B8" s="147">
        <v>30</v>
      </c>
      <c r="C8" s="147"/>
      <c r="D8" s="36"/>
      <c r="E8" s="97">
        <v>2025</v>
      </c>
      <c r="F8" s="148">
        <v>4.7971455236197579E-2</v>
      </c>
      <c r="H8" s="152" t="s">
        <v>33</v>
      </c>
      <c r="I8" s="116">
        <v>0.32499999999999885</v>
      </c>
      <c r="K8" s="122">
        <v>42887</v>
      </c>
      <c r="L8" s="122">
        <v>42917</v>
      </c>
      <c r="M8" s="123">
        <f t="shared" si="7"/>
        <v>26.45</v>
      </c>
      <c r="N8" s="123">
        <f t="shared" si="8"/>
        <v>0.37016729907580431</v>
      </c>
      <c r="O8" s="123">
        <f t="shared" si="9"/>
        <v>26.774999999999999</v>
      </c>
      <c r="P8" s="123">
        <f t="shared" si="10"/>
        <v>26.639999999999997</v>
      </c>
      <c r="Q8" s="123">
        <f t="shared" si="11"/>
        <v>26.744999999999997</v>
      </c>
      <c r="R8" s="123">
        <f t="shared" si="12"/>
        <v>25.9925</v>
      </c>
      <c r="S8" s="123">
        <f t="shared" si="13"/>
        <v>26.282499999999999</v>
      </c>
      <c r="T8" s="123">
        <f t="shared" si="14"/>
        <v>26.282499999999999</v>
      </c>
      <c r="U8" s="123">
        <f t="shared" si="15"/>
        <v>26.762499999999999</v>
      </c>
      <c r="V8" s="123">
        <f t="shared" si="16"/>
        <v>26.762499999999999</v>
      </c>
      <c r="W8" s="123">
        <f t="shared" si="17"/>
        <v>0.2001672990758043</v>
      </c>
      <c r="X8" s="123">
        <f t="shared" si="18"/>
        <v>27.044999999999998</v>
      </c>
    </row>
    <row r="9" spans="1:24" s="97" customFormat="1" ht="19.649999999999999" customHeight="1" x14ac:dyDescent="0.25">
      <c r="A9" s="100">
        <v>42826</v>
      </c>
      <c r="B9" s="149">
        <v>27.75</v>
      </c>
      <c r="C9" s="149"/>
      <c r="D9" s="36"/>
      <c r="E9" s="97">
        <v>2026</v>
      </c>
      <c r="F9" s="148">
        <v>1.9083956555893542E-2</v>
      </c>
      <c r="H9" s="152" t="s">
        <v>34</v>
      </c>
      <c r="I9" s="116">
        <v>0.32499999999999885</v>
      </c>
      <c r="K9" s="122">
        <v>42917</v>
      </c>
      <c r="L9" s="122">
        <v>42948</v>
      </c>
      <c r="M9" s="123">
        <f t="shared" si="7"/>
        <v>36.200000000000003</v>
      </c>
      <c r="N9" s="123">
        <f t="shared" si="8"/>
        <v>0.35683606198376028</v>
      </c>
      <c r="O9" s="123">
        <f t="shared" si="9"/>
        <v>36.524999999999999</v>
      </c>
      <c r="P9" s="123">
        <f t="shared" si="10"/>
        <v>36.39</v>
      </c>
      <c r="Q9" s="123">
        <f t="shared" si="11"/>
        <v>36.495000000000005</v>
      </c>
      <c r="R9" s="123">
        <f t="shared" si="12"/>
        <v>35.7425</v>
      </c>
      <c r="S9" s="123">
        <f t="shared" si="13"/>
        <v>36.032500000000006</v>
      </c>
      <c r="T9" s="123">
        <f t="shared" si="14"/>
        <v>36.032500000000006</v>
      </c>
      <c r="U9" s="123">
        <f t="shared" si="15"/>
        <v>36.512500000000003</v>
      </c>
      <c r="V9" s="123">
        <f t="shared" si="16"/>
        <v>36.512500000000003</v>
      </c>
      <c r="W9" s="123">
        <f t="shared" si="17"/>
        <v>0.18683606198376027</v>
      </c>
      <c r="X9" s="123">
        <f t="shared" si="18"/>
        <v>36.795000000000002</v>
      </c>
    </row>
    <row r="10" spans="1:24" s="97" customFormat="1" ht="19.649999999999999" customHeight="1" x14ac:dyDescent="0.25">
      <c r="A10" s="102">
        <v>42856</v>
      </c>
      <c r="B10" s="147">
        <v>27.45</v>
      </c>
      <c r="C10" s="147"/>
      <c r="D10" s="36"/>
      <c r="E10" s="97">
        <v>2027</v>
      </c>
      <c r="F10" s="148">
        <v>2.8903097042895612E-5</v>
      </c>
      <c r="H10" s="152" t="s">
        <v>35</v>
      </c>
      <c r="I10" s="116">
        <v>0.18999999999999906</v>
      </c>
      <c r="K10" s="122">
        <v>42948</v>
      </c>
      <c r="L10" s="122">
        <v>42979</v>
      </c>
      <c r="M10" s="123">
        <f t="shared" si="7"/>
        <v>32.700000000000003</v>
      </c>
      <c r="N10" s="123">
        <f t="shared" si="8"/>
        <v>0.35625733163321543</v>
      </c>
      <c r="O10" s="123">
        <f t="shared" si="9"/>
        <v>33.024999999999999</v>
      </c>
      <c r="P10" s="123">
        <f t="shared" si="10"/>
        <v>32.89</v>
      </c>
      <c r="Q10" s="123">
        <f t="shared" si="11"/>
        <v>32.995000000000005</v>
      </c>
      <c r="R10" s="123">
        <f t="shared" si="12"/>
        <v>32.2425</v>
      </c>
      <c r="S10" s="123">
        <f t="shared" si="13"/>
        <v>32.532500000000006</v>
      </c>
      <c r="T10" s="123">
        <f t="shared" si="14"/>
        <v>32.532500000000006</v>
      </c>
      <c r="U10" s="123">
        <f t="shared" si="15"/>
        <v>33.012500000000003</v>
      </c>
      <c r="V10" s="123">
        <f t="shared" si="16"/>
        <v>33.012500000000003</v>
      </c>
      <c r="W10" s="123">
        <f t="shared" si="17"/>
        <v>0.18625733163321542</v>
      </c>
      <c r="X10" s="123">
        <f t="shared" si="18"/>
        <v>33.295000000000002</v>
      </c>
    </row>
    <row r="11" spans="1:24" s="97" customFormat="1" ht="19.649999999999999" customHeight="1" x14ac:dyDescent="0.25">
      <c r="A11" s="100">
        <v>42887</v>
      </c>
      <c r="B11" s="149">
        <v>26.45</v>
      </c>
      <c r="C11" s="149"/>
      <c r="D11" s="36"/>
      <c r="E11" s="97">
        <v>2028</v>
      </c>
      <c r="F11" s="148">
        <v>1.0559282272486622E-2</v>
      </c>
      <c r="H11" s="152" t="s">
        <v>36</v>
      </c>
      <c r="I11" s="116">
        <v>0.2949999999999986</v>
      </c>
      <c r="K11" s="122">
        <v>42979</v>
      </c>
      <c r="L11" s="122">
        <v>43009</v>
      </c>
      <c r="M11" s="123">
        <f t="shared" si="7"/>
        <v>28.8</v>
      </c>
      <c r="N11" s="123">
        <f t="shared" si="8"/>
        <v>0.34706399806612209</v>
      </c>
      <c r="O11" s="123">
        <f t="shared" si="9"/>
        <v>29.125</v>
      </c>
      <c r="P11" s="123">
        <f t="shared" si="10"/>
        <v>28.99</v>
      </c>
      <c r="Q11" s="123">
        <f t="shared" si="11"/>
        <v>29.094999999999999</v>
      </c>
      <c r="R11" s="123">
        <f t="shared" si="12"/>
        <v>28.342500000000001</v>
      </c>
      <c r="S11" s="123">
        <f t="shared" si="13"/>
        <v>28.6325</v>
      </c>
      <c r="T11" s="123">
        <f t="shared" si="14"/>
        <v>28.6325</v>
      </c>
      <c r="U11" s="123">
        <f t="shared" si="15"/>
        <v>29.112500000000001</v>
      </c>
      <c r="V11" s="123">
        <f t="shared" si="16"/>
        <v>29.112500000000001</v>
      </c>
      <c r="W11" s="123">
        <f t="shared" si="17"/>
        <v>0.17706399806612208</v>
      </c>
      <c r="X11" s="123">
        <f t="shared" si="18"/>
        <v>29.395</v>
      </c>
    </row>
    <row r="12" spans="1:24" s="97" customFormat="1" ht="19.649999999999999" customHeight="1" x14ac:dyDescent="0.25">
      <c r="A12" s="102">
        <v>42917</v>
      </c>
      <c r="B12" s="147">
        <v>36.200000000000003</v>
      </c>
      <c r="C12" s="147"/>
      <c r="D12" s="36"/>
      <c r="E12" s="97">
        <v>2029</v>
      </c>
      <c r="F12" s="148">
        <v>1.09373428439473E-2</v>
      </c>
      <c r="H12" s="152" t="s">
        <v>37</v>
      </c>
      <c r="I12" s="116">
        <v>-0.45750000000000002</v>
      </c>
      <c r="K12" s="122">
        <v>43009</v>
      </c>
      <c r="L12" s="122">
        <v>43040</v>
      </c>
      <c r="M12" s="123">
        <f t="shared" si="7"/>
        <v>23.85</v>
      </c>
      <c r="N12" s="123">
        <f t="shared" si="8"/>
        <v>0.33307396561590008</v>
      </c>
      <c r="O12" s="123">
        <f t="shared" si="9"/>
        <v>24.175000000000001</v>
      </c>
      <c r="P12" s="123">
        <f t="shared" si="10"/>
        <v>24.04</v>
      </c>
      <c r="Q12" s="123">
        <f t="shared" si="11"/>
        <v>24.145</v>
      </c>
      <c r="R12" s="123">
        <f t="shared" si="12"/>
        <v>23.392500000000002</v>
      </c>
      <c r="S12" s="123">
        <f t="shared" si="13"/>
        <v>23.682500000000001</v>
      </c>
      <c r="T12" s="123">
        <f t="shared" si="14"/>
        <v>23.682500000000001</v>
      </c>
      <c r="U12" s="123">
        <f t="shared" si="15"/>
        <v>24.162500000000001</v>
      </c>
      <c r="V12" s="123">
        <f t="shared" si="16"/>
        <v>24.162500000000001</v>
      </c>
      <c r="W12" s="123">
        <f t="shared" si="17"/>
        <v>0.16307396561590007</v>
      </c>
      <c r="X12" s="123">
        <f t="shared" si="18"/>
        <v>24.445</v>
      </c>
    </row>
    <row r="13" spans="1:24" s="97" customFormat="1" ht="19.649999999999999" customHeight="1" x14ac:dyDescent="0.25">
      <c r="A13" s="100">
        <v>42948</v>
      </c>
      <c r="B13" s="149">
        <v>32.700000000000003</v>
      </c>
      <c r="C13" s="149"/>
      <c r="D13" s="36"/>
      <c r="E13" s="97">
        <v>2030</v>
      </c>
      <c r="F13" s="148">
        <v>1.6944451550994371E-2</v>
      </c>
      <c r="H13" s="152" t="s">
        <v>38</v>
      </c>
      <c r="I13" s="116">
        <v>-0.16749999999999998</v>
      </c>
      <c r="K13" s="122">
        <v>43040</v>
      </c>
      <c r="L13" s="122">
        <v>43070</v>
      </c>
      <c r="M13" s="123">
        <f t="shared" si="7"/>
        <v>23.8</v>
      </c>
      <c r="N13" s="123">
        <f t="shared" si="8"/>
        <v>0.35078518180073226</v>
      </c>
      <c r="O13" s="123">
        <f t="shared" si="9"/>
        <v>24.125</v>
      </c>
      <c r="P13" s="123">
        <f t="shared" si="10"/>
        <v>23.99</v>
      </c>
      <c r="Q13" s="123">
        <f t="shared" si="11"/>
        <v>24.094999999999999</v>
      </c>
      <c r="R13" s="123">
        <f t="shared" si="12"/>
        <v>23.342500000000001</v>
      </c>
      <c r="S13" s="123">
        <f t="shared" si="13"/>
        <v>23.6325</v>
      </c>
      <c r="T13" s="123">
        <f t="shared" si="14"/>
        <v>23.6325</v>
      </c>
      <c r="U13" s="123">
        <f t="shared" si="15"/>
        <v>24.112500000000001</v>
      </c>
      <c r="V13" s="123">
        <f t="shared" si="16"/>
        <v>24.112500000000001</v>
      </c>
      <c r="W13" s="123">
        <f t="shared" si="17"/>
        <v>0.18078518180073225</v>
      </c>
      <c r="X13" s="123">
        <f t="shared" si="18"/>
        <v>24.395</v>
      </c>
    </row>
    <row r="14" spans="1:24" s="97" customFormat="1" ht="19.649999999999999" customHeight="1" x14ac:dyDescent="0.25">
      <c r="A14" s="102">
        <v>42979</v>
      </c>
      <c r="B14" s="147">
        <v>28.8</v>
      </c>
      <c r="C14" s="147"/>
      <c r="D14" s="36"/>
      <c r="E14" s="97">
        <v>2031</v>
      </c>
      <c r="F14" s="148">
        <v>2.5863704121365249E-2</v>
      </c>
      <c r="H14" s="152" t="s">
        <v>39</v>
      </c>
      <c r="I14" s="116">
        <v>-0.16749999999999998</v>
      </c>
      <c r="K14" s="122">
        <v>43070</v>
      </c>
      <c r="L14" s="122">
        <v>43101</v>
      </c>
      <c r="M14" s="123">
        <f t="shared" si="7"/>
        <v>26.4</v>
      </c>
      <c r="N14" s="123">
        <f t="shared" si="8"/>
        <v>0.35153287632672553</v>
      </c>
      <c r="O14" s="123">
        <f t="shared" si="9"/>
        <v>26.724999999999998</v>
      </c>
      <c r="P14" s="123">
        <f t="shared" si="10"/>
        <v>26.589999999999996</v>
      </c>
      <c r="Q14" s="123">
        <f t="shared" si="11"/>
        <v>26.694999999999997</v>
      </c>
      <c r="R14" s="123">
        <f t="shared" si="12"/>
        <v>25.942499999999999</v>
      </c>
      <c r="S14" s="123">
        <f t="shared" si="13"/>
        <v>26.232499999999998</v>
      </c>
      <c r="T14" s="123">
        <f t="shared" si="14"/>
        <v>26.232499999999998</v>
      </c>
      <c r="U14" s="123">
        <f t="shared" si="15"/>
        <v>26.712499999999999</v>
      </c>
      <c r="V14" s="123">
        <f t="shared" si="16"/>
        <v>26.712499999999999</v>
      </c>
      <c r="W14" s="123">
        <f t="shared" si="17"/>
        <v>0.18153287632672552</v>
      </c>
      <c r="X14" s="123">
        <f t="shared" si="18"/>
        <v>26.994999999999997</v>
      </c>
    </row>
    <row r="15" spans="1:24" s="97" customFormat="1" ht="19.649999999999999" customHeight="1" x14ac:dyDescent="0.25">
      <c r="A15" s="100">
        <v>43009</v>
      </c>
      <c r="B15" s="149">
        <v>23.85</v>
      </c>
      <c r="C15" s="149"/>
      <c r="D15" s="36"/>
      <c r="E15" s="97">
        <v>2032</v>
      </c>
      <c r="F15" s="148">
        <v>4.5167299075805481E-2</v>
      </c>
      <c r="H15" s="152" t="s">
        <v>40</v>
      </c>
      <c r="I15" s="116">
        <v>0.31249999999999911</v>
      </c>
      <c r="K15" s="122">
        <v>43101</v>
      </c>
      <c r="L15" s="122">
        <v>43132</v>
      </c>
      <c r="M15" s="123">
        <f t="shared" si="7"/>
        <v>35.049999999999997</v>
      </c>
      <c r="N15" s="123">
        <f t="shared" si="8"/>
        <v>0.34784728651910624</v>
      </c>
      <c r="O15" s="123">
        <f t="shared" si="9"/>
        <v>35.374999999999993</v>
      </c>
      <c r="P15" s="123">
        <f t="shared" si="10"/>
        <v>35.239999999999995</v>
      </c>
      <c r="Q15" s="123">
        <f t="shared" si="11"/>
        <v>35.344999999999999</v>
      </c>
      <c r="R15" s="123">
        <f t="shared" si="12"/>
        <v>34.592499999999994</v>
      </c>
      <c r="S15" s="123">
        <f t="shared" si="13"/>
        <v>34.8825</v>
      </c>
      <c r="T15" s="123">
        <f t="shared" si="14"/>
        <v>34.8825</v>
      </c>
      <c r="U15" s="123">
        <f t="shared" si="15"/>
        <v>35.362499999999997</v>
      </c>
      <c r="V15" s="123">
        <f t="shared" si="16"/>
        <v>35.362499999999997</v>
      </c>
      <c r="W15" s="123">
        <f t="shared" si="17"/>
        <v>0.17784728651910622</v>
      </c>
      <c r="X15" s="123">
        <f t="shared" si="18"/>
        <v>35.644999999999996</v>
      </c>
    </row>
    <row r="16" spans="1:24" s="97" customFormat="1" ht="19.649999999999999" customHeight="1" x14ac:dyDescent="0.25">
      <c r="A16" s="102">
        <v>43040</v>
      </c>
      <c r="B16" s="147">
        <v>23.8</v>
      </c>
      <c r="C16" s="147"/>
      <c r="D16" s="36"/>
      <c r="E16" s="97">
        <v>2033</v>
      </c>
      <c r="F16" s="148">
        <v>3.1836061983761446E-2</v>
      </c>
      <c r="H16" s="152" t="s">
        <v>426</v>
      </c>
      <c r="I16" s="116">
        <v>0.31250000000000044</v>
      </c>
      <c r="K16" s="122">
        <v>43132</v>
      </c>
      <c r="L16" s="122">
        <v>43160</v>
      </c>
      <c r="M16" s="123">
        <f t="shared" si="7"/>
        <v>32.65</v>
      </c>
      <c r="N16" s="123">
        <f t="shared" si="8"/>
        <v>0.33349021433856474</v>
      </c>
      <c r="O16" s="123">
        <f t="shared" si="9"/>
        <v>32.974999999999994</v>
      </c>
      <c r="P16" s="123">
        <f t="shared" si="10"/>
        <v>32.839999999999996</v>
      </c>
      <c r="Q16" s="123">
        <f t="shared" si="11"/>
        <v>32.945</v>
      </c>
      <c r="R16" s="123">
        <f t="shared" si="12"/>
        <v>32.192499999999995</v>
      </c>
      <c r="S16" s="123">
        <f t="shared" si="13"/>
        <v>32.482500000000002</v>
      </c>
      <c r="T16" s="123">
        <f t="shared" si="14"/>
        <v>32.482500000000002</v>
      </c>
      <c r="U16" s="123">
        <f t="shared" si="15"/>
        <v>32.962499999999999</v>
      </c>
      <c r="V16" s="123">
        <f t="shared" si="16"/>
        <v>32.962499999999999</v>
      </c>
      <c r="W16" s="123">
        <f t="shared" si="17"/>
        <v>0.16349021433856473</v>
      </c>
      <c r="X16" s="123">
        <f t="shared" si="18"/>
        <v>33.244999999999997</v>
      </c>
    </row>
    <row r="17" spans="1:24" s="97" customFormat="1" ht="19.649999999999999" customHeight="1" x14ac:dyDescent="0.25">
      <c r="A17" s="100">
        <v>43070</v>
      </c>
      <c r="B17" s="149">
        <v>26.4</v>
      </c>
      <c r="C17" s="149"/>
      <c r="D17" s="36"/>
      <c r="E17" s="97">
        <v>2034</v>
      </c>
      <c r="F17" s="148">
        <v>3.1257331633216569E-2</v>
      </c>
      <c r="H17" s="152" t="s">
        <v>427</v>
      </c>
      <c r="I17" s="116">
        <v>-0.17</v>
      </c>
      <c r="K17" s="122">
        <v>43160</v>
      </c>
      <c r="L17" s="122">
        <v>43191</v>
      </c>
      <c r="M17" s="123">
        <f t="shared" si="7"/>
        <v>26.9</v>
      </c>
      <c r="N17" s="123">
        <f t="shared" si="8"/>
        <v>0.32499999999999885</v>
      </c>
      <c r="O17" s="123">
        <f t="shared" si="9"/>
        <v>27.224999999999998</v>
      </c>
      <c r="P17" s="123">
        <f t="shared" si="10"/>
        <v>27.089999999999996</v>
      </c>
      <c r="Q17" s="123">
        <f t="shared" si="11"/>
        <v>27.194999999999997</v>
      </c>
      <c r="R17" s="123">
        <f t="shared" si="12"/>
        <v>26.442499999999999</v>
      </c>
      <c r="S17" s="123">
        <f t="shared" si="13"/>
        <v>26.732499999999998</v>
      </c>
      <c r="T17" s="123">
        <f t="shared" si="14"/>
        <v>26.732499999999998</v>
      </c>
      <c r="U17" s="123">
        <f t="shared" si="15"/>
        <v>27.212499999999999</v>
      </c>
      <c r="V17" s="123">
        <f t="shared" si="16"/>
        <v>27.212499999999999</v>
      </c>
      <c r="W17" s="123">
        <f t="shared" si="17"/>
        <v>0.15499999999999883</v>
      </c>
      <c r="X17" s="123">
        <f t="shared" si="18"/>
        <v>27.494999999999997</v>
      </c>
    </row>
    <row r="18" spans="1:24" s="97" customFormat="1" ht="19.649999999999999" customHeight="1" x14ac:dyDescent="0.25">
      <c r="A18" s="102">
        <v>43101</v>
      </c>
      <c r="B18" s="147">
        <v>35.049999999999997</v>
      </c>
      <c r="C18" s="147"/>
      <c r="D18" s="36"/>
      <c r="E18" s="97">
        <v>2035</v>
      </c>
      <c r="F18" s="148">
        <v>2.2063998066123254E-2</v>
      </c>
      <c r="H18" s="153" t="s">
        <v>41</v>
      </c>
      <c r="I18" s="117">
        <v>0.27</v>
      </c>
      <c r="K18" s="122">
        <v>43191</v>
      </c>
      <c r="L18" s="122">
        <v>43221</v>
      </c>
      <c r="M18" s="123">
        <f t="shared" si="7"/>
        <v>24.45</v>
      </c>
      <c r="N18" s="123">
        <f t="shared" si="8"/>
        <v>0.32499999999999885</v>
      </c>
      <c r="O18" s="123">
        <f t="shared" si="9"/>
        <v>24.774999999999999</v>
      </c>
      <c r="P18" s="123">
        <f t="shared" si="10"/>
        <v>24.639999999999997</v>
      </c>
      <c r="Q18" s="123">
        <f t="shared" si="11"/>
        <v>24.744999999999997</v>
      </c>
      <c r="R18" s="123">
        <f t="shared" si="12"/>
        <v>23.9925</v>
      </c>
      <c r="S18" s="123">
        <f t="shared" si="13"/>
        <v>24.282499999999999</v>
      </c>
      <c r="T18" s="123">
        <f t="shared" si="14"/>
        <v>24.282499999999999</v>
      </c>
      <c r="U18" s="123">
        <f t="shared" si="15"/>
        <v>24.762499999999999</v>
      </c>
      <c r="V18" s="123">
        <f t="shared" si="16"/>
        <v>24.762499999999999</v>
      </c>
      <c r="W18" s="123">
        <f t="shared" si="17"/>
        <v>0.15499999999999883</v>
      </c>
      <c r="X18" s="123">
        <f t="shared" si="18"/>
        <v>25.044999999999998</v>
      </c>
    </row>
    <row r="19" spans="1:24" s="97" customFormat="1" ht="19.649999999999999" customHeight="1" x14ac:dyDescent="0.25">
      <c r="A19" s="100">
        <v>43132</v>
      </c>
      <c r="B19" s="149">
        <v>32.65</v>
      </c>
      <c r="C19" s="149"/>
      <c r="D19" s="36"/>
      <c r="E19" s="97">
        <v>2036</v>
      </c>
      <c r="F19" s="148">
        <v>8.07396561590123E-3</v>
      </c>
      <c r="K19" s="122">
        <v>43221</v>
      </c>
      <c r="L19" s="122">
        <v>43252</v>
      </c>
      <c r="M19" s="123">
        <f t="shared" si="7"/>
        <v>25.3</v>
      </c>
      <c r="N19" s="123">
        <f t="shared" si="8"/>
        <v>0.32499999999999885</v>
      </c>
      <c r="O19" s="123">
        <f t="shared" si="9"/>
        <v>25.625</v>
      </c>
      <c r="P19" s="123">
        <f t="shared" si="10"/>
        <v>25.49</v>
      </c>
      <c r="Q19" s="123">
        <f t="shared" si="11"/>
        <v>25.594999999999999</v>
      </c>
      <c r="R19" s="123">
        <f t="shared" si="12"/>
        <v>24.842500000000001</v>
      </c>
      <c r="S19" s="123">
        <f t="shared" si="13"/>
        <v>25.1325</v>
      </c>
      <c r="T19" s="123">
        <f t="shared" si="14"/>
        <v>25.1325</v>
      </c>
      <c r="U19" s="123">
        <f t="shared" si="15"/>
        <v>25.612500000000001</v>
      </c>
      <c r="V19" s="123">
        <f t="shared" si="16"/>
        <v>25.612500000000001</v>
      </c>
      <c r="W19" s="123">
        <f t="shared" si="17"/>
        <v>0.15499999999999883</v>
      </c>
      <c r="X19" s="123">
        <f t="shared" si="18"/>
        <v>25.895</v>
      </c>
    </row>
    <row r="20" spans="1:24" s="97" customFormat="1" ht="19.649999999999999" customHeight="1" x14ac:dyDescent="0.25">
      <c r="A20" s="102">
        <v>43160</v>
      </c>
      <c r="B20" s="147">
        <v>26.9</v>
      </c>
      <c r="C20" s="147"/>
      <c r="D20" s="36"/>
      <c r="E20" s="97">
        <v>2037</v>
      </c>
      <c r="F20" s="148">
        <v>2.5785181800733407E-2</v>
      </c>
      <c r="K20" s="122">
        <v>43252</v>
      </c>
      <c r="L20" s="122">
        <v>43282</v>
      </c>
      <c r="M20" s="123">
        <f t="shared" si="7"/>
        <v>25.1</v>
      </c>
      <c r="N20" s="123">
        <f t="shared" si="8"/>
        <v>0.32499999999999885</v>
      </c>
      <c r="O20" s="123">
        <f t="shared" si="9"/>
        <v>25.425000000000001</v>
      </c>
      <c r="P20" s="123">
        <f t="shared" si="10"/>
        <v>25.29</v>
      </c>
      <c r="Q20" s="123">
        <f t="shared" si="11"/>
        <v>25.395</v>
      </c>
      <c r="R20" s="123">
        <f t="shared" si="12"/>
        <v>24.642500000000002</v>
      </c>
      <c r="S20" s="123">
        <f t="shared" si="13"/>
        <v>24.932500000000001</v>
      </c>
      <c r="T20" s="123">
        <f t="shared" si="14"/>
        <v>24.932500000000001</v>
      </c>
      <c r="U20" s="123">
        <f t="shared" si="15"/>
        <v>25.412500000000001</v>
      </c>
      <c r="V20" s="123">
        <f t="shared" si="16"/>
        <v>25.412500000000001</v>
      </c>
      <c r="W20" s="123">
        <f t="shared" si="17"/>
        <v>0.15499999999999883</v>
      </c>
      <c r="X20" s="123">
        <f t="shared" si="18"/>
        <v>25.695</v>
      </c>
    </row>
    <row r="21" spans="1:24" s="97" customFormat="1" ht="19.649999999999999" customHeight="1" x14ac:dyDescent="0.25">
      <c r="A21" s="100">
        <v>43191</v>
      </c>
      <c r="B21" s="149">
        <v>24.45</v>
      </c>
      <c r="C21" s="149"/>
      <c r="D21" s="36"/>
      <c r="E21" s="97">
        <v>2038</v>
      </c>
      <c r="F21" s="148">
        <v>2.6532876326726698E-2</v>
      </c>
      <c r="K21" s="122">
        <v>43282</v>
      </c>
      <c r="L21" s="122">
        <v>43313</v>
      </c>
      <c r="M21" s="123">
        <f t="shared" si="7"/>
        <v>31.7</v>
      </c>
      <c r="N21" s="123">
        <f t="shared" si="8"/>
        <v>0.32499999999999885</v>
      </c>
      <c r="O21" s="123">
        <f t="shared" si="9"/>
        <v>32.024999999999999</v>
      </c>
      <c r="P21" s="123">
        <f t="shared" si="10"/>
        <v>31.889999999999997</v>
      </c>
      <c r="Q21" s="123">
        <f t="shared" si="11"/>
        <v>31.994999999999997</v>
      </c>
      <c r="R21" s="123">
        <f t="shared" si="12"/>
        <v>31.2425</v>
      </c>
      <c r="S21" s="123">
        <f t="shared" si="13"/>
        <v>31.532499999999999</v>
      </c>
      <c r="T21" s="123">
        <f t="shared" si="14"/>
        <v>31.532499999999999</v>
      </c>
      <c r="U21" s="123">
        <f t="shared" si="15"/>
        <v>32.012499999999996</v>
      </c>
      <c r="V21" s="123">
        <f t="shared" si="16"/>
        <v>32.012500000000003</v>
      </c>
      <c r="W21" s="123">
        <f t="shared" si="17"/>
        <v>0.15499999999999883</v>
      </c>
      <c r="X21" s="123">
        <f t="shared" si="18"/>
        <v>32.295000000000002</v>
      </c>
    </row>
    <row r="22" spans="1:24" s="97" customFormat="1" ht="19.649999999999999" customHeight="1" x14ac:dyDescent="0.25">
      <c r="A22" s="102">
        <v>43221</v>
      </c>
      <c r="B22" s="147">
        <v>25.3</v>
      </c>
      <c r="C22" s="147"/>
      <c r="D22" s="36"/>
      <c r="E22" s="97">
        <v>2039</v>
      </c>
      <c r="F22" s="148">
        <v>2.2847286519107401E-2</v>
      </c>
      <c r="K22" s="122">
        <v>43313</v>
      </c>
      <c r="L22" s="122">
        <v>43344</v>
      </c>
      <c r="M22" s="123">
        <f t="shared" si="7"/>
        <v>28.8</v>
      </c>
      <c r="N22" s="123">
        <f t="shared" si="8"/>
        <v>0.32499999999999885</v>
      </c>
      <c r="O22" s="123">
        <f t="shared" si="9"/>
        <v>29.125</v>
      </c>
      <c r="P22" s="123">
        <f t="shared" si="10"/>
        <v>28.99</v>
      </c>
      <c r="Q22" s="123">
        <f t="shared" si="11"/>
        <v>29.094999999999999</v>
      </c>
      <c r="R22" s="123">
        <f t="shared" si="12"/>
        <v>28.342500000000001</v>
      </c>
      <c r="S22" s="123">
        <f t="shared" si="13"/>
        <v>28.6325</v>
      </c>
      <c r="T22" s="123">
        <f t="shared" si="14"/>
        <v>28.6325</v>
      </c>
      <c r="U22" s="123">
        <f t="shared" si="15"/>
        <v>29.112500000000001</v>
      </c>
      <c r="V22" s="123">
        <f t="shared" si="16"/>
        <v>29.112500000000001</v>
      </c>
      <c r="W22" s="123">
        <f t="shared" si="17"/>
        <v>0.15499999999999883</v>
      </c>
      <c r="X22" s="123">
        <f t="shared" si="18"/>
        <v>29.395</v>
      </c>
    </row>
    <row r="23" spans="1:24" s="97" customFormat="1" ht="19.649999999999999" customHeight="1" x14ac:dyDescent="0.25">
      <c r="A23" s="100">
        <v>43252</v>
      </c>
      <c r="B23" s="149">
        <v>25.1</v>
      </c>
      <c r="C23" s="149"/>
      <c r="D23" s="36"/>
      <c r="E23" s="97">
        <v>2040</v>
      </c>
      <c r="F23" s="148">
        <v>8.4902143385659091E-3</v>
      </c>
      <c r="K23" s="122">
        <v>43344</v>
      </c>
      <c r="L23" s="122">
        <v>43374</v>
      </c>
      <c r="M23" s="123">
        <f t="shared" si="7"/>
        <v>24.25</v>
      </c>
      <c r="N23" s="123">
        <f t="shared" si="8"/>
        <v>0.32499999999999885</v>
      </c>
      <c r="O23" s="123">
        <f t="shared" si="9"/>
        <v>24.574999999999999</v>
      </c>
      <c r="P23" s="123">
        <f t="shared" si="10"/>
        <v>24.439999999999998</v>
      </c>
      <c r="Q23" s="123">
        <f t="shared" si="11"/>
        <v>24.544999999999998</v>
      </c>
      <c r="R23" s="123">
        <f t="shared" si="12"/>
        <v>23.7925</v>
      </c>
      <c r="S23" s="123">
        <f t="shared" si="13"/>
        <v>24.0825</v>
      </c>
      <c r="T23" s="123">
        <f t="shared" si="14"/>
        <v>24.0825</v>
      </c>
      <c r="U23" s="123">
        <f t="shared" si="15"/>
        <v>24.5625</v>
      </c>
      <c r="V23" s="123">
        <f t="shared" si="16"/>
        <v>24.5625</v>
      </c>
      <c r="W23" s="123">
        <f t="shared" si="17"/>
        <v>0.15499999999999883</v>
      </c>
      <c r="X23" s="123">
        <f t="shared" si="18"/>
        <v>24.844999999999999</v>
      </c>
    </row>
    <row r="24" spans="1:24" s="97" customFormat="1" ht="19.649999999999999" customHeight="1" x14ac:dyDescent="0.25">
      <c r="A24" s="102">
        <v>43282</v>
      </c>
      <c r="B24" s="147">
        <v>31.7</v>
      </c>
      <c r="C24" s="147"/>
      <c r="D24" s="36"/>
      <c r="E24" s="36"/>
      <c r="F24" s="36"/>
      <c r="K24" s="122">
        <v>43374</v>
      </c>
      <c r="L24" s="122">
        <v>43405</v>
      </c>
      <c r="M24" s="123">
        <f t="shared" si="7"/>
        <v>24.4</v>
      </c>
      <c r="N24" s="123">
        <f t="shared" si="8"/>
        <v>0.32499999999999885</v>
      </c>
      <c r="O24" s="123">
        <f t="shared" si="9"/>
        <v>24.724999999999998</v>
      </c>
      <c r="P24" s="123">
        <f t="shared" si="10"/>
        <v>24.589999999999996</v>
      </c>
      <c r="Q24" s="123">
        <f t="shared" si="11"/>
        <v>24.694999999999997</v>
      </c>
      <c r="R24" s="123">
        <f t="shared" si="12"/>
        <v>23.942499999999999</v>
      </c>
      <c r="S24" s="123">
        <f t="shared" si="13"/>
        <v>24.232499999999998</v>
      </c>
      <c r="T24" s="123">
        <f t="shared" si="14"/>
        <v>24.232499999999998</v>
      </c>
      <c r="U24" s="123">
        <f t="shared" si="15"/>
        <v>24.712499999999999</v>
      </c>
      <c r="V24" s="123">
        <f t="shared" si="16"/>
        <v>24.712499999999999</v>
      </c>
      <c r="W24" s="123">
        <f t="shared" si="17"/>
        <v>0.15499999999999883</v>
      </c>
      <c r="X24" s="123">
        <f t="shared" si="18"/>
        <v>24.994999999999997</v>
      </c>
    </row>
    <row r="25" spans="1:24" s="97" customFormat="1" ht="19.649999999999999" customHeight="1" x14ac:dyDescent="0.25">
      <c r="A25" s="100">
        <v>43313</v>
      </c>
      <c r="B25" s="149">
        <v>28.8</v>
      </c>
      <c r="C25" s="149"/>
      <c r="D25" s="36"/>
      <c r="E25" s="36"/>
      <c r="F25" s="150"/>
      <c r="K25" s="122">
        <v>43405</v>
      </c>
      <c r="L25" s="122">
        <v>43435</v>
      </c>
      <c r="M25" s="123">
        <f t="shared" si="7"/>
        <v>24.3</v>
      </c>
      <c r="N25" s="123">
        <f t="shared" si="8"/>
        <v>0.32499999999999885</v>
      </c>
      <c r="O25" s="123">
        <f t="shared" si="9"/>
        <v>24.625</v>
      </c>
      <c r="P25" s="123">
        <f t="shared" si="10"/>
        <v>24.49</v>
      </c>
      <c r="Q25" s="123">
        <f t="shared" si="11"/>
        <v>24.594999999999999</v>
      </c>
      <c r="R25" s="123">
        <f t="shared" si="12"/>
        <v>23.842500000000001</v>
      </c>
      <c r="S25" s="123">
        <f t="shared" si="13"/>
        <v>24.1325</v>
      </c>
      <c r="T25" s="123">
        <f t="shared" si="14"/>
        <v>24.1325</v>
      </c>
      <c r="U25" s="123">
        <f t="shared" si="15"/>
        <v>24.612500000000001</v>
      </c>
      <c r="V25" s="123">
        <f t="shared" si="16"/>
        <v>24.612500000000001</v>
      </c>
      <c r="W25" s="123">
        <f t="shared" si="17"/>
        <v>0.15499999999999883</v>
      </c>
      <c r="X25" s="123">
        <f t="shared" si="18"/>
        <v>24.895</v>
      </c>
    </row>
    <row r="26" spans="1:24" s="97" customFormat="1" ht="19.649999999999999" customHeight="1" x14ac:dyDescent="0.25">
      <c r="A26" s="102">
        <v>43344</v>
      </c>
      <c r="B26" s="147">
        <v>24.25</v>
      </c>
      <c r="C26" s="147"/>
      <c r="D26" s="36"/>
      <c r="E26" s="36"/>
      <c r="F26" s="150"/>
      <c r="K26" s="122">
        <v>43435</v>
      </c>
      <c r="L26" s="122">
        <v>43466</v>
      </c>
      <c r="M26" s="123">
        <f t="shared" si="7"/>
        <v>24.8</v>
      </c>
      <c r="N26" s="123">
        <f t="shared" si="8"/>
        <v>0.32499999999999885</v>
      </c>
      <c r="O26" s="123">
        <f t="shared" si="9"/>
        <v>25.125</v>
      </c>
      <c r="P26" s="123">
        <f t="shared" si="10"/>
        <v>24.99</v>
      </c>
      <c r="Q26" s="123">
        <f t="shared" si="11"/>
        <v>25.094999999999999</v>
      </c>
      <c r="R26" s="123">
        <f t="shared" si="12"/>
        <v>24.342500000000001</v>
      </c>
      <c r="S26" s="123">
        <f t="shared" si="13"/>
        <v>24.6325</v>
      </c>
      <c r="T26" s="123">
        <f t="shared" si="14"/>
        <v>24.6325</v>
      </c>
      <c r="U26" s="123">
        <f t="shared" si="15"/>
        <v>25.112500000000001</v>
      </c>
      <c r="V26" s="123">
        <f t="shared" si="16"/>
        <v>25.112500000000001</v>
      </c>
      <c r="W26" s="123">
        <f t="shared" si="17"/>
        <v>0.15499999999999883</v>
      </c>
      <c r="X26" s="123">
        <f t="shared" si="18"/>
        <v>25.395</v>
      </c>
    </row>
    <row r="27" spans="1:24" s="97" customFormat="1" ht="19.649999999999999" customHeight="1" x14ac:dyDescent="0.25">
      <c r="A27" s="100">
        <v>43374</v>
      </c>
      <c r="B27" s="149">
        <v>24.4</v>
      </c>
      <c r="C27" s="149"/>
      <c r="D27" s="36"/>
      <c r="E27" s="36"/>
      <c r="F27" s="150"/>
      <c r="K27" s="122">
        <v>43466</v>
      </c>
      <c r="L27" s="122">
        <v>43497</v>
      </c>
      <c r="M27" s="123">
        <f t="shared" si="7"/>
        <v>38.330620202725939</v>
      </c>
      <c r="N27" s="123">
        <f t="shared" si="8"/>
        <v>0.32499999999999885</v>
      </c>
      <c r="O27" s="123">
        <f t="shared" si="9"/>
        <v>38.655620202725935</v>
      </c>
      <c r="P27" s="123">
        <f t="shared" si="10"/>
        <v>38.520620202725937</v>
      </c>
      <c r="Q27" s="123">
        <f t="shared" si="11"/>
        <v>38.625620202725941</v>
      </c>
      <c r="R27" s="123">
        <f t="shared" si="12"/>
        <v>37.873120202725936</v>
      </c>
      <c r="S27" s="123">
        <f t="shared" si="13"/>
        <v>38.163120202725942</v>
      </c>
      <c r="T27" s="123">
        <f t="shared" si="14"/>
        <v>38.163120202725942</v>
      </c>
      <c r="U27" s="123">
        <f t="shared" si="15"/>
        <v>38.643120202725939</v>
      </c>
      <c r="V27" s="123">
        <f t="shared" si="16"/>
        <v>38.643120202725939</v>
      </c>
      <c r="W27" s="123">
        <f t="shared" si="17"/>
        <v>0.15499999999999883</v>
      </c>
      <c r="X27" s="123">
        <f t="shared" si="18"/>
        <v>38.925620202725938</v>
      </c>
    </row>
    <row r="28" spans="1:24" s="97" customFormat="1" ht="19.649999999999999" customHeight="1" x14ac:dyDescent="0.25">
      <c r="A28" s="102">
        <v>43405</v>
      </c>
      <c r="B28" s="147">
        <v>24.3</v>
      </c>
      <c r="C28" s="147"/>
      <c r="D28" s="36"/>
      <c r="E28" s="36"/>
      <c r="F28" s="150"/>
      <c r="K28" s="122">
        <v>43497</v>
      </c>
      <c r="L28" s="122">
        <v>43525</v>
      </c>
      <c r="M28" s="123">
        <f t="shared" si="7"/>
        <v>35.705984297261111</v>
      </c>
      <c r="N28" s="123">
        <f t="shared" si="8"/>
        <v>0.32499999999999885</v>
      </c>
      <c r="O28" s="123">
        <f t="shared" si="9"/>
        <v>36.030984297261107</v>
      </c>
      <c r="P28" s="123">
        <f t="shared" si="10"/>
        <v>35.895984297261109</v>
      </c>
      <c r="Q28" s="123">
        <f t="shared" si="11"/>
        <v>36.000984297261112</v>
      </c>
      <c r="R28" s="123">
        <f t="shared" si="12"/>
        <v>35.248484297261108</v>
      </c>
      <c r="S28" s="123">
        <f t="shared" si="13"/>
        <v>35.538484297261114</v>
      </c>
      <c r="T28" s="123">
        <f t="shared" si="14"/>
        <v>35.538484297261114</v>
      </c>
      <c r="U28" s="123">
        <f t="shared" si="15"/>
        <v>36.018484297261111</v>
      </c>
      <c r="V28" s="123">
        <f t="shared" si="16"/>
        <v>36.018484297261111</v>
      </c>
      <c r="W28" s="123">
        <f t="shared" si="17"/>
        <v>0.15499999999999883</v>
      </c>
      <c r="X28" s="123">
        <f t="shared" si="18"/>
        <v>36.30098429726111</v>
      </c>
    </row>
    <row r="29" spans="1:24" x14ac:dyDescent="0.3">
      <c r="A29" s="100">
        <v>43435</v>
      </c>
      <c r="B29" s="149">
        <v>24.8</v>
      </c>
      <c r="C29" s="149"/>
      <c r="F29" s="150"/>
      <c r="K29" s="122">
        <v>43525</v>
      </c>
      <c r="L29" s="122">
        <v>43556</v>
      </c>
      <c r="M29" s="123">
        <f t="shared" si="7"/>
        <v>29.417794107084958</v>
      </c>
      <c r="N29" s="123">
        <f t="shared" si="8"/>
        <v>0.32499999999999885</v>
      </c>
      <c r="O29" s="123">
        <f t="shared" si="9"/>
        <v>29.742794107084958</v>
      </c>
      <c r="P29" s="123">
        <f t="shared" si="10"/>
        <v>29.607794107084956</v>
      </c>
      <c r="Q29" s="123">
        <f t="shared" si="11"/>
        <v>29.712794107084957</v>
      </c>
      <c r="R29" s="123">
        <f t="shared" si="12"/>
        <v>28.960294107084959</v>
      </c>
      <c r="S29" s="123">
        <f t="shared" si="13"/>
        <v>29.250294107084958</v>
      </c>
      <c r="T29" s="123">
        <f t="shared" si="14"/>
        <v>29.250294107084958</v>
      </c>
      <c r="U29" s="123">
        <f t="shared" si="15"/>
        <v>29.730294107084958</v>
      </c>
      <c r="V29" s="123">
        <f t="shared" si="16"/>
        <v>29.730294107084958</v>
      </c>
      <c r="W29" s="123">
        <f t="shared" si="17"/>
        <v>0.15499999999999883</v>
      </c>
      <c r="X29" s="123">
        <f t="shared" si="18"/>
        <v>30.012794107084957</v>
      </c>
    </row>
    <row r="30" spans="1:24" x14ac:dyDescent="0.3">
      <c r="A30" s="102">
        <v>43466</v>
      </c>
      <c r="B30" s="147">
        <f>B18*(1+$F$2)</f>
        <v>38.330620202725939</v>
      </c>
      <c r="C30" s="147"/>
      <c r="F30" s="150"/>
      <c r="K30" s="122">
        <v>43556</v>
      </c>
      <c r="L30" s="122">
        <v>43586</v>
      </c>
      <c r="M30" s="123">
        <f t="shared" si="7"/>
        <v>26.738478286922945</v>
      </c>
      <c r="N30" s="123">
        <f t="shared" si="8"/>
        <v>0.32499999999999885</v>
      </c>
      <c r="O30" s="123">
        <f t="shared" si="9"/>
        <v>27.063478286922944</v>
      </c>
      <c r="P30" s="123">
        <f t="shared" si="10"/>
        <v>26.928478286922942</v>
      </c>
      <c r="Q30" s="123">
        <f t="shared" si="11"/>
        <v>27.033478286922943</v>
      </c>
      <c r="R30" s="123">
        <f t="shared" si="12"/>
        <v>26.280978286922945</v>
      </c>
      <c r="S30" s="123">
        <f t="shared" si="13"/>
        <v>26.570978286922944</v>
      </c>
      <c r="T30" s="123">
        <f t="shared" si="14"/>
        <v>26.570978286922944</v>
      </c>
      <c r="U30" s="123">
        <f t="shared" si="15"/>
        <v>27.050978286922945</v>
      </c>
      <c r="V30" s="123">
        <f t="shared" si="16"/>
        <v>27.050978286922945</v>
      </c>
      <c r="W30" s="123">
        <f t="shared" si="17"/>
        <v>0.15499999999999883</v>
      </c>
      <c r="X30" s="123">
        <f t="shared" si="18"/>
        <v>27.333478286922944</v>
      </c>
    </row>
    <row r="31" spans="1:24" x14ac:dyDescent="0.3">
      <c r="A31" s="102">
        <v>43497</v>
      </c>
      <c r="B31" s="147">
        <f t="shared" ref="B31:B41" si="19">B19*(1+$F$2)</f>
        <v>35.705984297261111</v>
      </c>
      <c r="C31" s="147"/>
      <c r="F31" s="150"/>
      <c r="K31" s="122">
        <v>43586</v>
      </c>
      <c r="L31" s="122">
        <v>43617</v>
      </c>
      <c r="M31" s="123">
        <f t="shared" si="7"/>
        <v>27.668036836775073</v>
      </c>
      <c r="N31" s="123">
        <f t="shared" si="8"/>
        <v>0.32499999999999885</v>
      </c>
      <c r="O31" s="123">
        <f t="shared" si="9"/>
        <v>27.993036836775072</v>
      </c>
      <c r="P31" s="123">
        <f t="shared" si="10"/>
        <v>27.858036836775071</v>
      </c>
      <c r="Q31" s="123">
        <f t="shared" si="11"/>
        <v>27.963036836775071</v>
      </c>
      <c r="R31" s="123">
        <f t="shared" si="12"/>
        <v>27.210536836775074</v>
      </c>
      <c r="S31" s="123">
        <f t="shared" si="13"/>
        <v>27.500536836775073</v>
      </c>
      <c r="T31" s="123">
        <f t="shared" si="14"/>
        <v>27.500536836775073</v>
      </c>
      <c r="U31" s="123">
        <f t="shared" si="15"/>
        <v>27.980536836775073</v>
      </c>
      <c r="V31" s="123">
        <f t="shared" si="16"/>
        <v>27.980536836775073</v>
      </c>
      <c r="W31" s="123">
        <f t="shared" si="17"/>
        <v>0.15499999999999883</v>
      </c>
      <c r="X31" s="123">
        <f t="shared" si="18"/>
        <v>28.263036836775072</v>
      </c>
    </row>
    <row r="32" spans="1:24" x14ac:dyDescent="0.3">
      <c r="A32" s="102">
        <v>43525</v>
      </c>
      <c r="B32" s="147">
        <f t="shared" si="19"/>
        <v>29.417794107084958</v>
      </c>
      <c r="C32" s="147"/>
      <c r="F32" s="150"/>
      <c r="K32" s="122">
        <v>43617</v>
      </c>
      <c r="L32" s="122">
        <v>43647</v>
      </c>
      <c r="M32" s="123">
        <f t="shared" si="7"/>
        <v>27.449317177986341</v>
      </c>
      <c r="N32" s="123">
        <f t="shared" si="8"/>
        <v>0.32499999999999885</v>
      </c>
      <c r="O32" s="123">
        <f t="shared" si="9"/>
        <v>27.77431717798634</v>
      </c>
      <c r="P32" s="123">
        <f t="shared" si="10"/>
        <v>27.639317177986339</v>
      </c>
      <c r="Q32" s="123">
        <f t="shared" si="11"/>
        <v>27.744317177986339</v>
      </c>
      <c r="R32" s="123">
        <f t="shared" si="12"/>
        <v>26.991817177986341</v>
      </c>
      <c r="S32" s="123">
        <f t="shared" si="13"/>
        <v>27.281817177986341</v>
      </c>
      <c r="T32" s="123">
        <f t="shared" si="14"/>
        <v>27.281817177986341</v>
      </c>
      <c r="U32" s="123">
        <f t="shared" si="15"/>
        <v>27.761817177986341</v>
      </c>
      <c r="V32" s="123">
        <f t="shared" si="16"/>
        <v>27.761817177986341</v>
      </c>
      <c r="W32" s="123">
        <f t="shared" si="17"/>
        <v>0.15499999999999883</v>
      </c>
      <c r="X32" s="123">
        <f t="shared" si="18"/>
        <v>28.04431717798634</v>
      </c>
    </row>
    <row r="33" spans="1:24" x14ac:dyDescent="0.3">
      <c r="A33" s="102">
        <v>43556</v>
      </c>
      <c r="B33" s="147">
        <f t="shared" si="19"/>
        <v>26.738478286922945</v>
      </c>
      <c r="C33" s="147"/>
      <c r="F33" s="150"/>
      <c r="K33" s="122">
        <v>43647</v>
      </c>
      <c r="L33" s="122">
        <v>43678</v>
      </c>
      <c r="M33" s="123">
        <f t="shared" si="7"/>
        <v>34.667065918014615</v>
      </c>
      <c r="N33" s="123">
        <f t="shared" si="8"/>
        <v>0.32499999999999885</v>
      </c>
      <c r="O33" s="123">
        <f t="shared" si="9"/>
        <v>34.99206591801461</v>
      </c>
      <c r="P33" s="123">
        <f t="shared" si="10"/>
        <v>34.857065918014612</v>
      </c>
      <c r="Q33" s="123">
        <f t="shared" si="11"/>
        <v>34.962065918014616</v>
      </c>
      <c r="R33" s="123">
        <f t="shared" si="12"/>
        <v>34.209565918014611</v>
      </c>
      <c r="S33" s="123">
        <f t="shared" si="13"/>
        <v>34.499565918014618</v>
      </c>
      <c r="T33" s="123">
        <f t="shared" si="14"/>
        <v>34.499565918014618</v>
      </c>
      <c r="U33" s="123">
        <f t="shared" si="15"/>
        <v>34.979565918014615</v>
      </c>
      <c r="V33" s="123">
        <f t="shared" si="16"/>
        <v>34.979565918014615</v>
      </c>
      <c r="W33" s="123">
        <f t="shared" si="17"/>
        <v>0.15499999999999883</v>
      </c>
      <c r="X33" s="123">
        <f t="shared" si="18"/>
        <v>35.262065918014613</v>
      </c>
    </row>
    <row r="34" spans="1:24" x14ac:dyDescent="0.3">
      <c r="A34" s="102">
        <v>43586</v>
      </c>
      <c r="B34" s="147">
        <f t="shared" si="19"/>
        <v>27.668036836775073</v>
      </c>
      <c r="C34" s="147"/>
      <c r="F34" s="150"/>
      <c r="K34" s="122">
        <v>43678</v>
      </c>
      <c r="L34" s="122">
        <v>43709</v>
      </c>
      <c r="M34" s="123">
        <f t="shared" si="7"/>
        <v>31.495630865577951</v>
      </c>
      <c r="N34" s="123">
        <f t="shared" si="8"/>
        <v>0.32499999999999885</v>
      </c>
      <c r="O34" s="123">
        <f t="shared" si="9"/>
        <v>31.82063086557795</v>
      </c>
      <c r="P34" s="123">
        <f t="shared" si="10"/>
        <v>31.685630865577949</v>
      </c>
      <c r="Q34" s="123">
        <f t="shared" si="11"/>
        <v>31.790630865577949</v>
      </c>
      <c r="R34" s="123">
        <f t="shared" si="12"/>
        <v>31.038130865577951</v>
      </c>
      <c r="S34" s="123">
        <f t="shared" si="13"/>
        <v>31.32813086557795</v>
      </c>
      <c r="T34" s="123">
        <f t="shared" si="14"/>
        <v>31.32813086557795</v>
      </c>
      <c r="U34" s="123">
        <f t="shared" si="15"/>
        <v>31.808130865577951</v>
      </c>
      <c r="V34" s="123">
        <f t="shared" si="16"/>
        <v>31.808130865577951</v>
      </c>
      <c r="W34" s="123">
        <f t="shared" si="17"/>
        <v>0.15499999999999883</v>
      </c>
      <c r="X34" s="123">
        <f t="shared" si="18"/>
        <v>32.09063086557795</v>
      </c>
    </row>
    <row r="35" spans="1:24" x14ac:dyDescent="0.3">
      <c r="A35" s="102">
        <v>43617</v>
      </c>
      <c r="B35" s="147">
        <f t="shared" si="19"/>
        <v>27.449317177986341</v>
      </c>
      <c r="C35" s="147"/>
      <c r="F35" s="150"/>
      <c r="K35" s="122">
        <v>43709</v>
      </c>
      <c r="L35" s="122">
        <v>43739</v>
      </c>
      <c r="M35" s="123">
        <f t="shared" si="7"/>
        <v>26.519758628134213</v>
      </c>
      <c r="N35" s="123">
        <f t="shared" si="8"/>
        <v>0.32499999999999885</v>
      </c>
      <c r="O35" s="123">
        <f t="shared" si="9"/>
        <v>26.844758628134212</v>
      </c>
      <c r="P35" s="123">
        <f t="shared" si="10"/>
        <v>26.70975862813421</v>
      </c>
      <c r="Q35" s="123">
        <f t="shared" si="11"/>
        <v>26.814758628134211</v>
      </c>
      <c r="R35" s="123">
        <f t="shared" si="12"/>
        <v>26.062258628134213</v>
      </c>
      <c r="S35" s="123">
        <f t="shared" si="13"/>
        <v>26.352258628134212</v>
      </c>
      <c r="T35" s="123">
        <f t="shared" si="14"/>
        <v>26.352258628134212</v>
      </c>
      <c r="U35" s="123">
        <f t="shared" si="15"/>
        <v>26.832258628134213</v>
      </c>
      <c r="V35" s="123">
        <f t="shared" si="16"/>
        <v>26.832258628134213</v>
      </c>
      <c r="W35" s="123">
        <f t="shared" si="17"/>
        <v>0.15499999999999883</v>
      </c>
      <c r="X35" s="123">
        <f t="shared" si="18"/>
        <v>27.114758628134211</v>
      </c>
    </row>
    <row r="36" spans="1:24" x14ac:dyDescent="0.3">
      <c r="A36" s="102">
        <v>43647</v>
      </c>
      <c r="B36" s="147">
        <f t="shared" si="19"/>
        <v>34.667065918014615</v>
      </c>
      <c r="C36" s="147"/>
      <c r="F36" s="150"/>
      <c r="K36" s="122">
        <v>43739</v>
      </c>
      <c r="L36" s="122">
        <v>43770</v>
      </c>
      <c r="M36" s="123">
        <f t="shared" si="7"/>
        <v>26.683798372225763</v>
      </c>
      <c r="N36" s="123">
        <f t="shared" si="8"/>
        <v>0.32499999999999885</v>
      </c>
      <c r="O36" s="123">
        <f t="shared" si="9"/>
        <v>27.008798372225762</v>
      </c>
      <c r="P36" s="123">
        <f t="shared" si="10"/>
        <v>26.87379837222576</v>
      </c>
      <c r="Q36" s="123">
        <f t="shared" si="11"/>
        <v>26.978798372225761</v>
      </c>
      <c r="R36" s="123">
        <f t="shared" si="12"/>
        <v>26.226298372225763</v>
      </c>
      <c r="S36" s="123">
        <f t="shared" si="13"/>
        <v>26.516298372225762</v>
      </c>
      <c r="T36" s="123">
        <f t="shared" si="14"/>
        <v>26.516298372225762</v>
      </c>
      <c r="U36" s="123">
        <f t="shared" si="15"/>
        <v>26.996298372225763</v>
      </c>
      <c r="V36" s="123">
        <f t="shared" si="16"/>
        <v>26.996298372225763</v>
      </c>
      <c r="W36" s="123">
        <f t="shared" si="17"/>
        <v>0.15499999999999883</v>
      </c>
      <c r="X36" s="123">
        <f t="shared" si="18"/>
        <v>27.278798372225761</v>
      </c>
    </row>
    <row r="37" spans="1:24" x14ac:dyDescent="0.3">
      <c r="A37" s="102">
        <v>43678</v>
      </c>
      <c r="B37" s="147">
        <f t="shared" si="19"/>
        <v>31.495630865577951</v>
      </c>
      <c r="C37" s="147"/>
      <c r="F37" s="150"/>
      <c r="K37" s="122">
        <v>43770</v>
      </c>
      <c r="L37" s="122">
        <v>43800</v>
      </c>
      <c r="M37" s="123">
        <f t="shared" si="7"/>
        <v>26.574438542831395</v>
      </c>
      <c r="N37" s="123">
        <f t="shared" si="8"/>
        <v>0.32499999999999885</v>
      </c>
      <c r="O37" s="123">
        <f t="shared" si="9"/>
        <v>26.899438542831394</v>
      </c>
      <c r="P37" s="123">
        <f t="shared" si="10"/>
        <v>26.764438542831392</v>
      </c>
      <c r="Q37" s="123">
        <f t="shared" si="11"/>
        <v>26.869438542831393</v>
      </c>
      <c r="R37" s="123">
        <f t="shared" si="12"/>
        <v>26.116938542831395</v>
      </c>
      <c r="S37" s="123">
        <f t="shared" si="13"/>
        <v>26.406938542831394</v>
      </c>
      <c r="T37" s="123">
        <f t="shared" si="14"/>
        <v>26.406938542831394</v>
      </c>
      <c r="U37" s="123">
        <f t="shared" si="15"/>
        <v>26.886938542831395</v>
      </c>
      <c r="V37" s="123">
        <f t="shared" si="16"/>
        <v>26.886938542831395</v>
      </c>
      <c r="W37" s="123">
        <f t="shared" si="17"/>
        <v>0.15499999999999883</v>
      </c>
      <c r="X37" s="123">
        <f t="shared" si="18"/>
        <v>27.169438542831394</v>
      </c>
    </row>
    <row r="38" spans="1:24" x14ac:dyDescent="0.3">
      <c r="A38" s="102">
        <v>43709</v>
      </c>
      <c r="B38" s="147">
        <f t="shared" si="19"/>
        <v>26.519758628134213</v>
      </c>
      <c r="C38" s="147"/>
      <c r="F38" s="150"/>
      <c r="K38" s="122">
        <v>43800</v>
      </c>
      <c r="L38" s="122">
        <v>43831</v>
      </c>
      <c r="M38" s="123">
        <f t="shared" si="7"/>
        <v>27.121237689803234</v>
      </c>
      <c r="N38" s="123">
        <f t="shared" si="8"/>
        <v>0.32499999999999885</v>
      </c>
      <c r="O38" s="123">
        <f t="shared" si="9"/>
        <v>27.446237689803233</v>
      </c>
      <c r="P38" s="123">
        <f t="shared" si="10"/>
        <v>27.311237689803232</v>
      </c>
      <c r="Q38" s="123">
        <f t="shared" si="11"/>
        <v>27.416237689803232</v>
      </c>
      <c r="R38" s="123">
        <f t="shared" si="12"/>
        <v>26.663737689803234</v>
      </c>
      <c r="S38" s="123">
        <f t="shared" si="13"/>
        <v>26.953737689803233</v>
      </c>
      <c r="T38" s="123">
        <f t="shared" si="14"/>
        <v>26.953737689803233</v>
      </c>
      <c r="U38" s="123">
        <f t="shared" si="15"/>
        <v>27.433737689803234</v>
      </c>
      <c r="V38" s="123">
        <f t="shared" si="16"/>
        <v>27.433737689803234</v>
      </c>
      <c r="W38" s="123">
        <f t="shared" si="17"/>
        <v>0.15499999999999883</v>
      </c>
      <c r="X38" s="123">
        <f t="shared" si="18"/>
        <v>27.716237689803233</v>
      </c>
    </row>
    <row r="39" spans="1:24" x14ac:dyDescent="0.3">
      <c r="A39" s="102">
        <v>43739</v>
      </c>
      <c r="B39" s="147">
        <f t="shared" si="19"/>
        <v>26.683798372225763</v>
      </c>
      <c r="C39" s="147"/>
      <c r="F39" s="150"/>
      <c r="K39" s="122">
        <v>43831</v>
      </c>
      <c r="L39" s="122">
        <v>43862</v>
      </c>
      <c r="M39" s="123">
        <f t="shared" si="7"/>
        <v>41.773335347758149</v>
      </c>
      <c r="N39" s="123">
        <f t="shared" si="8"/>
        <v>0.32499999999999885</v>
      </c>
      <c r="O39" s="123">
        <f t="shared" si="9"/>
        <v>42.098335347758145</v>
      </c>
      <c r="P39" s="123">
        <f t="shared" si="10"/>
        <v>41.963335347758147</v>
      </c>
      <c r="Q39" s="123">
        <f t="shared" si="11"/>
        <v>42.068335347758151</v>
      </c>
      <c r="R39" s="123">
        <f t="shared" si="12"/>
        <v>41.315835347758146</v>
      </c>
      <c r="S39" s="123">
        <f t="shared" si="13"/>
        <v>41.605835347758152</v>
      </c>
      <c r="T39" s="123">
        <f t="shared" si="14"/>
        <v>41.605835347758152</v>
      </c>
      <c r="U39" s="123">
        <f t="shared" si="15"/>
        <v>42.085835347758149</v>
      </c>
      <c r="V39" s="123">
        <f t="shared" si="16"/>
        <v>42.085835347758149</v>
      </c>
      <c r="W39" s="123">
        <f t="shared" si="17"/>
        <v>0.15499999999999883</v>
      </c>
      <c r="X39" s="123">
        <f t="shared" si="18"/>
        <v>42.368335347758148</v>
      </c>
    </row>
    <row r="40" spans="1:24" x14ac:dyDescent="0.3">
      <c r="A40" s="102">
        <v>43770</v>
      </c>
      <c r="B40" s="147">
        <f t="shared" si="19"/>
        <v>26.574438542831395</v>
      </c>
      <c r="C40" s="147"/>
      <c r="F40" s="150"/>
      <c r="K40" s="122">
        <v>43862</v>
      </c>
      <c r="L40" s="122">
        <v>43891</v>
      </c>
      <c r="M40" s="123">
        <f t="shared" si="7"/>
        <v>38.912964311107096</v>
      </c>
      <c r="N40" s="123">
        <f t="shared" si="8"/>
        <v>0.32499999999999885</v>
      </c>
      <c r="O40" s="123">
        <f t="shared" si="9"/>
        <v>39.237964311107092</v>
      </c>
      <c r="P40" s="123">
        <f t="shared" si="10"/>
        <v>39.102964311107094</v>
      </c>
      <c r="Q40" s="123">
        <f t="shared" si="11"/>
        <v>39.207964311107098</v>
      </c>
      <c r="R40" s="123">
        <f t="shared" si="12"/>
        <v>38.455464311107093</v>
      </c>
      <c r="S40" s="123">
        <f t="shared" si="13"/>
        <v>38.745464311107099</v>
      </c>
      <c r="T40" s="123">
        <f t="shared" si="14"/>
        <v>38.745464311107099</v>
      </c>
      <c r="U40" s="123">
        <f t="shared" si="15"/>
        <v>39.225464311107096</v>
      </c>
      <c r="V40" s="123">
        <f t="shared" si="16"/>
        <v>39.225464311107096</v>
      </c>
      <c r="W40" s="123">
        <f t="shared" si="17"/>
        <v>0.15499999999999883</v>
      </c>
      <c r="X40" s="123">
        <f t="shared" si="18"/>
        <v>39.507964311107095</v>
      </c>
    </row>
    <row r="41" spans="1:24" x14ac:dyDescent="0.3">
      <c r="A41" s="102">
        <v>43800</v>
      </c>
      <c r="B41" s="147">
        <f t="shared" si="19"/>
        <v>27.121237689803234</v>
      </c>
      <c r="C41" s="147"/>
      <c r="F41" s="150"/>
      <c r="K41" s="122">
        <v>43891</v>
      </c>
      <c r="L41" s="122">
        <v>43922</v>
      </c>
      <c r="M41" s="123">
        <f t="shared" si="7"/>
        <v>32.059992035797272</v>
      </c>
      <c r="N41" s="123">
        <f t="shared" si="8"/>
        <v>0.32499999999999885</v>
      </c>
      <c r="O41" s="123">
        <f t="shared" si="9"/>
        <v>32.384992035797268</v>
      </c>
      <c r="P41" s="123">
        <f t="shared" si="10"/>
        <v>32.24999203579727</v>
      </c>
      <c r="Q41" s="123">
        <f t="shared" si="11"/>
        <v>32.354992035797274</v>
      </c>
      <c r="R41" s="123">
        <f t="shared" si="12"/>
        <v>31.602492035797273</v>
      </c>
      <c r="S41" s="123">
        <f t="shared" si="13"/>
        <v>31.892492035797272</v>
      </c>
      <c r="T41" s="123">
        <f t="shared" si="14"/>
        <v>31.892492035797272</v>
      </c>
      <c r="U41" s="123">
        <f t="shared" si="15"/>
        <v>32.372492035797272</v>
      </c>
      <c r="V41" s="123">
        <f t="shared" si="16"/>
        <v>32.372492035797272</v>
      </c>
      <c r="W41" s="123">
        <f t="shared" si="17"/>
        <v>0.15499999999999883</v>
      </c>
      <c r="X41" s="123">
        <f t="shared" si="18"/>
        <v>32.654992035797271</v>
      </c>
    </row>
    <row r="42" spans="1:24" x14ac:dyDescent="0.3">
      <c r="A42" s="102">
        <v>43831</v>
      </c>
      <c r="B42" s="147">
        <f>B30*(1+$F$3)</f>
        <v>41.773335347758149</v>
      </c>
      <c r="C42" s="147"/>
      <c r="F42" s="150"/>
      <c r="K42" s="122">
        <v>43922</v>
      </c>
      <c r="L42" s="122">
        <v>43952</v>
      </c>
      <c r="M42" s="123">
        <f t="shared" si="7"/>
        <v>29.140029935882648</v>
      </c>
      <c r="N42" s="123">
        <f t="shared" si="8"/>
        <v>0.32499999999999885</v>
      </c>
      <c r="O42" s="123">
        <f t="shared" si="9"/>
        <v>29.465029935882647</v>
      </c>
      <c r="P42" s="123">
        <f t="shared" si="10"/>
        <v>29.330029935882646</v>
      </c>
      <c r="Q42" s="123">
        <f t="shared" si="11"/>
        <v>29.435029935882646</v>
      </c>
      <c r="R42" s="123">
        <f t="shared" si="12"/>
        <v>28.682529935882648</v>
      </c>
      <c r="S42" s="123">
        <f t="shared" si="13"/>
        <v>28.972529935882648</v>
      </c>
      <c r="T42" s="123">
        <f t="shared" si="14"/>
        <v>28.972529935882648</v>
      </c>
      <c r="U42" s="123">
        <f t="shared" si="15"/>
        <v>29.452529935882648</v>
      </c>
      <c r="V42" s="123">
        <f t="shared" si="16"/>
        <v>29.452529935882648</v>
      </c>
      <c r="W42" s="123">
        <f t="shared" si="17"/>
        <v>0.15499999999999883</v>
      </c>
      <c r="X42" s="123">
        <f t="shared" si="18"/>
        <v>29.735029935882647</v>
      </c>
    </row>
    <row r="43" spans="1:24" x14ac:dyDescent="0.3">
      <c r="A43" s="102">
        <v>43862</v>
      </c>
      <c r="B43" s="147">
        <f t="shared" ref="B43:B53" si="20">B31*(1+$F$3)</f>
        <v>38.912964311107096</v>
      </c>
      <c r="C43" s="147"/>
      <c r="F43" s="150"/>
      <c r="K43" s="122">
        <v>43952</v>
      </c>
      <c r="L43" s="122">
        <v>43983</v>
      </c>
      <c r="M43" s="123">
        <f t="shared" si="7"/>
        <v>30.153078011363231</v>
      </c>
      <c r="N43" s="123">
        <f t="shared" si="8"/>
        <v>0.32499999999999885</v>
      </c>
      <c r="O43" s="123">
        <f t="shared" si="9"/>
        <v>30.47807801136323</v>
      </c>
      <c r="P43" s="123">
        <f t="shared" si="10"/>
        <v>30.343078011363229</v>
      </c>
      <c r="Q43" s="123">
        <f t="shared" si="11"/>
        <v>30.448078011363229</v>
      </c>
      <c r="R43" s="123">
        <f t="shared" si="12"/>
        <v>29.695578011363231</v>
      </c>
      <c r="S43" s="123">
        <f t="shared" si="13"/>
        <v>29.985578011363231</v>
      </c>
      <c r="T43" s="123">
        <f t="shared" si="14"/>
        <v>29.985578011363231</v>
      </c>
      <c r="U43" s="123">
        <f t="shared" si="15"/>
        <v>30.465578011363231</v>
      </c>
      <c r="V43" s="123">
        <f t="shared" si="16"/>
        <v>30.465578011363231</v>
      </c>
      <c r="W43" s="123">
        <f t="shared" si="17"/>
        <v>0.15499999999999883</v>
      </c>
      <c r="X43" s="123">
        <f t="shared" si="18"/>
        <v>30.74807801136323</v>
      </c>
    </row>
    <row r="44" spans="1:24" x14ac:dyDescent="0.3">
      <c r="A44" s="102">
        <v>43891</v>
      </c>
      <c r="B44" s="147">
        <f t="shared" si="20"/>
        <v>32.059992035797272</v>
      </c>
      <c r="C44" s="147"/>
      <c r="F44" s="150"/>
      <c r="K44" s="122">
        <v>43983</v>
      </c>
      <c r="L44" s="122">
        <v>44013</v>
      </c>
      <c r="M44" s="123">
        <f t="shared" si="7"/>
        <v>29.914713758308981</v>
      </c>
      <c r="N44" s="123">
        <f t="shared" si="8"/>
        <v>0.32499999999999885</v>
      </c>
      <c r="O44" s="123">
        <f t="shared" si="9"/>
        <v>30.23971375830898</v>
      </c>
      <c r="P44" s="123">
        <f t="shared" si="10"/>
        <v>30.104713758308979</v>
      </c>
      <c r="Q44" s="123">
        <f t="shared" si="11"/>
        <v>30.209713758308979</v>
      </c>
      <c r="R44" s="123">
        <f t="shared" si="12"/>
        <v>29.457213758308981</v>
      </c>
      <c r="S44" s="123">
        <f t="shared" si="13"/>
        <v>29.74721375830898</v>
      </c>
      <c r="T44" s="123">
        <f t="shared" si="14"/>
        <v>29.74721375830898</v>
      </c>
      <c r="U44" s="123">
        <f t="shared" si="15"/>
        <v>30.227213758308981</v>
      </c>
      <c r="V44" s="123">
        <f t="shared" si="16"/>
        <v>30.227213758308981</v>
      </c>
      <c r="W44" s="123">
        <f t="shared" si="17"/>
        <v>0.15499999999999883</v>
      </c>
      <c r="X44" s="123">
        <f t="shared" si="18"/>
        <v>30.50971375830898</v>
      </c>
    </row>
    <row r="45" spans="1:24" x14ac:dyDescent="0.3">
      <c r="A45" s="102">
        <v>43922</v>
      </c>
      <c r="B45" s="147">
        <f t="shared" si="20"/>
        <v>29.140029935882648</v>
      </c>
      <c r="C45" s="147"/>
      <c r="F45" s="150"/>
      <c r="K45" s="122">
        <v>44013</v>
      </c>
      <c r="L45" s="122">
        <v>44044</v>
      </c>
      <c r="M45" s="123">
        <f t="shared" si="7"/>
        <v>37.780734109099384</v>
      </c>
      <c r="N45" s="123">
        <f t="shared" si="8"/>
        <v>0.32499999999999885</v>
      </c>
      <c r="O45" s="123">
        <f t="shared" si="9"/>
        <v>38.10573410909938</v>
      </c>
      <c r="P45" s="123">
        <f t="shared" si="10"/>
        <v>37.970734109099382</v>
      </c>
      <c r="Q45" s="123">
        <f t="shared" si="11"/>
        <v>38.075734109099386</v>
      </c>
      <c r="R45" s="123">
        <f t="shared" si="12"/>
        <v>37.323234109099381</v>
      </c>
      <c r="S45" s="123">
        <f t="shared" si="13"/>
        <v>37.613234109099388</v>
      </c>
      <c r="T45" s="123">
        <f t="shared" si="14"/>
        <v>37.613234109099388</v>
      </c>
      <c r="U45" s="123">
        <f t="shared" si="15"/>
        <v>38.093234109099384</v>
      </c>
      <c r="V45" s="123">
        <f t="shared" si="16"/>
        <v>38.093234109099384</v>
      </c>
      <c r="W45" s="123">
        <f t="shared" si="17"/>
        <v>0.15499999999999883</v>
      </c>
      <c r="X45" s="123">
        <f t="shared" si="18"/>
        <v>38.375734109099383</v>
      </c>
    </row>
    <row r="46" spans="1:24" x14ac:dyDescent="0.3">
      <c r="A46" s="102">
        <v>43952</v>
      </c>
      <c r="B46" s="147">
        <f t="shared" si="20"/>
        <v>30.153078011363231</v>
      </c>
      <c r="C46" s="147"/>
      <c r="F46" s="150"/>
      <c r="K46" s="122">
        <v>44044</v>
      </c>
      <c r="L46" s="122">
        <v>44075</v>
      </c>
      <c r="M46" s="123">
        <f t="shared" si="7"/>
        <v>34.324452439812696</v>
      </c>
      <c r="N46" s="123">
        <f t="shared" si="8"/>
        <v>0.32499999999999885</v>
      </c>
      <c r="O46" s="123">
        <f t="shared" si="9"/>
        <v>34.649452439812691</v>
      </c>
      <c r="P46" s="123">
        <f t="shared" si="10"/>
        <v>34.514452439812693</v>
      </c>
      <c r="Q46" s="123">
        <f t="shared" si="11"/>
        <v>34.619452439812697</v>
      </c>
      <c r="R46" s="123">
        <f t="shared" si="12"/>
        <v>33.866952439812692</v>
      </c>
      <c r="S46" s="123">
        <f t="shared" si="13"/>
        <v>34.156952439812699</v>
      </c>
      <c r="T46" s="123">
        <f t="shared" si="14"/>
        <v>34.156952439812699</v>
      </c>
      <c r="U46" s="123">
        <f t="shared" si="15"/>
        <v>34.636952439812696</v>
      </c>
      <c r="V46" s="123">
        <f t="shared" si="16"/>
        <v>34.636952439812696</v>
      </c>
      <c r="W46" s="123">
        <f t="shared" si="17"/>
        <v>0.15499999999999883</v>
      </c>
      <c r="X46" s="123">
        <f t="shared" si="18"/>
        <v>34.919452439812694</v>
      </c>
    </row>
    <row r="47" spans="1:24" x14ac:dyDescent="0.3">
      <c r="A47" s="102">
        <v>43983</v>
      </c>
      <c r="B47" s="147">
        <f t="shared" si="20"/>
        <v>29.914713758308981</v>
      </c>
      <c r="C47" s="147"/>
      <c r="F47" s="150"/>
      <c r="K47" s="122">
        <v>44075</v>
      </c>
      <c r="L47" s="122">
        <v>44105</v>
      </c>
      <c r="M47" s="123">
        <f t="shared" si="7"/>
        <v>28.901665682828398</v>
      </c>
      <c r="N47" s="123">
        <f t="shared" si="8"/>
        <v>0.32499999999999885</v>
      </c>
      <c r="O47" s="123">
        <f t="shared" si="9"/>
        <v>29.226665682828397</v>
      </c>
      <c r="P47" s="123">
        <f t="shared" si="10"/>
        <v>29.091665682828395</v>
      </c>
      <c r="Q47" s="123">
        <f t="shared" si="11"/>
        <v>29.196665682828396</v>
      </c>
      <c r="R47" s="123">
        <f t="shared" si="12"/>
        <v>28.444165682828398</v>
      </c>
      <c r="S47" s="123">
        <f t="shared" si="13"/>
        <v>28.734165682828397</v>
      </c>
      <c r="T47" s="123">
        <f t="shared" si="14"/>
        <v>28.734165682828397</v>
      </c>
      <c r="U47" s="123">
        <f t="shared" si="15"/>
        <v>29.214165682828398</v>
      </c>
      <c r="V47" s="123">
        <f t="shared" si="16"/>
        <v>29.214165682828398</v>
      </c>
      <c r="W47" s="123">
        <f t="shared" si="17"/>
        <v>0.15499999999999883</v>
      </c>
      <c r="X47" s="123">
        <f t="shared" si="18"/>
        <v>29.496665682828397</v>
      </c>
    </row>
    <row r="48" spans="1:24" x14ac:dyDescent="0.3">
      <c r="A48" s="102">
        <v>44013</v>
      </c>
      <c r="B48" s="147">
        <f t="shared" si="20"/>
        <v>37.780734109099384</v>
      </c>
      <c r="C48" s="147"/>
      <c r="K48" s="122">
        <v>44105</v>
      </c>
      <c r="L48" s="122">
        <v>44136</v>
      </c>
      <c r="M48" s="123">
        <f t="shared" si="7"/>
        <v>29.080438872619087</v>
      </c>
      <c r="N48" s="123">
        <f t="shared" si="8"/>
        <v>0.32499999999999885</v>
      </c>
      <c r="O48" s="123">
        <f t="shared" si="9"/>
        <v>29.405438872619087</v>
      </c>
      <c r="P48" s="123">
        <f t="shared" si="10"/>
        <v>29.270438872619085</v>
      </c>
      <c r="Q48" s="123">
        <f t="shared" si="11"/>
        <v>29.375438872619085</v>
      </c>
      <c r="R48" s="123">
        <f t="shared" si="12"/>
        <v>28.622938872619088</v>
      </c>
      <c r="S48" s="123">
        <f t="shared" si="13"/>
        <v>28.912938872619087</v>
      </c>
      <c r="T48" s="123">
        <f t="shared" si="14"/>
        <v>28.912938872619087</v>
      </c>
      <c r="U48" s="123">
        <f t="shared" si="15"/>
        <v>29.392938872619087</v>
      </c>
      <c r="V48" s="123">
        <f t="shared" si="16"/>
        <v>29.392938872619087</v>
      </c>
      <c r="W48" s="123">
        <f t="shared" si="17"/>
        <v>0.15499999999999883</v>
      </c>
      <c r="X48" s="123">
        <f t="shared" si="18"/>
        <v>29.675438872619086</v>
      </c>
    </row>
    <row r="49" spans="1:24" x14ac:dyDescent="0.3">
      <c r="A49" s="102">
        <v>44044</v>
      </c>
      <c r="B49" s="147">
        <f t="shared" si="20"/>
        <v>34.324452439812696</v>
      </c>
      <c r="C49" s="147"/>
      <c r="K49" s="122">
        <v>44136</v>
      </c>
      <c r="L49" s="122">
        <v>44166</v>
      </c>
      <c r="M49" s="123">
        <f t="shared" si="7"/>
        <v>28.961256746091959</v>
      </c>
      <c r="N49" s="123">
        <f t="shared" si="8"/>
        <v>0.32499999999999885</v>
      </c>
      <c r="O49" s="123">
        <f t="shared" si="9"/>
        <v>29.286256746091958</v>
      </c>
      <c r="P49" s="123">
        <f t="shared" si="10"/>
        <v>29.151256746091956</v>
      </c>
      <c r="Q49" s="123">
        <f t="shared" si="11"/>
        <v>29.256256746091957</v>
      </c>
      <c r="R49" s="123">
        <f t="shared" si="12"/>
        <v>28.503756746091959</v>
      </c>
      <c r="S49" s="123">
        <f t="shared" si="13"/>
        <v>28.793756746091958</v>
      </c>
      <c r="T49" s="123">
        <f t="shared" si="14"/>
        <v>28.793756746091958</v>
      </c>
      <c r="U49" s="123">
        <f t="shared" si="15"/>
        <v>29.273756746091959</v>
      </c>
      <c r="V49" s="123">
        <f t="shared" si="16"/>
        <v>29.273756746091959</v>
      </c>
      <c r="W49" s="123">
        <f t="shared" si="17"/>
        <v>0.15499999999999883</v>
      </c>
      <c r="X49" s="123">
        <f t="shared" si="18"/>
        <v>29.556256746091957</v>
      </c>
    </row>
    <row r="50" spans="1:24" x14ac:dyDescent="0.3">
      <c r="A50" s="102">
        <v>44075</v>
      </c>
      <c r="B50" s="147">
        <f t="shared" si="20"/>
        <v>28.901665682828398</v>
      </c>
      <c r="C50" s="147"/>
      <c r="K50" s="122">
        <v>44166</v>
      </c>
      <c r="L50" s="122">
        <v>44197</v>
      </c>
      <c r="M50" s="123">
        <f t="shared" si="7"/>
        <v>29.557167378727595</v>
      </c>
      <c r="N50" s="123">
        <f t="shared" si="8"/>
        <v>0.32499999999999885</v>
      </c>
      <c r="O50" s="123">
        <f t="shared" si="9"/>
        <v>29.882167378727594</v>
      </c>
      <c r="P50" s="123">
        <f t="shared" si="10"/>
        <v>29.747167378727593</v>
      </c>
      <c r="Q50" s="123">
        <f t="shared" si="11"/>
        <v>29.852167378727593</v>
      </c>
      <c r="R50" s="123">
        <f t="shared" si="12"/>
        <v>29.099667378727595</v>
      </c>
      <c r="S50" s="123">
        <f t="shared" si="13"/>
        <v>29.389667378727594</v>
      </c>
      <c r="T50" s="123">
        <f t="shared" si="14"/>
        <v>29.389667378727594</v>
      </c>
      <c r="U50" s="123">
        <f t="shared" si="15"/>
        <v>29.869667378727595</v>
      </c>
      <c r="V50" s="123">
        <f t="shared" si="16"/>
        <v>29.869667378727595</v>
      </c>
      <c r="W50" s="123">
        <f t="shared" si="17"/>
        <v>0.15499999999999883</v>
      </c>
      <c r="X50" s="123">
        <f t="shared" si="18"/>
        <v>30.152167378727594</v>
      </c>
    </row>
    <row r="51" spans="1:24" x14ac:dyDescent="0.3">
      <c r="A51" s="102">
        <v>44105</v>
      </c>
      <c r="B51" s="147">
        <f t="shared" si="20"/>
        <v>29.080438872619087</v>
      </c>
      <c r="C51" s="147"/>
      <c r="K51" s="122">
        <v>44197</v>
      </c>
      <c r="L51" s="122">
        <v>44228</v>
      </c>
      <c r="M51" s="123">
        <f t="shared" si="7"/>
        <v>43.839040402816963</v>
      </c>
      <c r="N51" s="123">
        <f t="shared" si="8"/>
        <v>0.32499999999999885</v>
      </c>
      <c r="O51" s="123">
        <f t="shared" si="9"/>
        <v>44.164040402816958</v>
      </c>
      <c r="P51" s="123">
        <f t="shared" si="10"/>
        <v>44.02904040281696</v>
      </c>
      <c r="Q51" s="123">
        <f t="shared" si="11"/>
        <v>44.134040402816964</v>
      </c>
      <c r="R51" s="123">
        <f t="shared" si="12"/>
        <v>43.38154040281696</v>
      </c>
      <c r="S51" s="123">
        <f t="shared" si="13"/>
        <v>43.671540402816966</v>
      </c>
      <c r="T51" s="123">
        <f t="shared" si="14"/>
        <v>43.671540402816966</v>
      </c>
      <c r="U51" s="123">
        <f t="shared" si="15"/>
        <v>44.151540402816963</v>
      </c>
      <c r="V51" s="123">
        <f t="shared" si="16"/>
        <v>44.151540402816963</v>
      </c>
      <c r="W51" s="123">
        <f t="shared" si="17"/>
        <v>0.15499999999999883</v>
      </c>
      <c r="X51" s="123">
        <f t="shared" si="18"/>
        <v>44.434040402816962</v>
      </c>
    </row>
    <row r="52" spans="1:24" x14ac:dyDescent="0.3">
      <c r="A52" s="102">
        <v>44136</v>
      </c>
      <c r="B52" s="147">
        <f t="shared" si="20"/>
        <v>28.961256746091959</v>
      </c>
      <c r="C52" s="147"/>
      <c r="K52" s="122">
        <v>44228</v>
      </c>
      <c r="L52" s="122">
        <v>44256</v>
      </c>
      <c r="M52" s="123">
        <f t="shared" si="7"/>
        <v>40.837223085648333</v>
      </c>
      <c r="N52" s="123">
        <f t="shared" si="8"/>
        <v>0.32499999999999885</v>
      </c>
      <c r="O52" s="123">
        <f t="shared" si="9"/>
        <v>41.162223085648328</v>
      </c>
      <c r="P52" s="123">
        <f t="shared" si="10"/>
        <v>41.02722308564833</v>
      </c>
      <c r="Q52" s="123">
        <f t="shared" si="11"/>
        <v>41.132223085648334</v>
      </c>
      <c r="R52" s="123">
        <f t="shared" si="12"/>
        <v>40.37972308564833</v>
      </c>
      <c r="S52" s="123">
        <f t="shared" si="13"/>
        <v>40.669723085648336</v>
      </c>
      <c r="T52" s="123">
        <f t="shared" si="14"/>
        <v>40.669723085648336</v>
      </c>
      <c r="U52" s="123">
        <f t="shared" si="15"/>
        <v>41.149723085648333</v>
      </c>
      <c r="V52" s="123">
        <f t="shared" si="16"/>
        <v>41.149723085648333</v>
      </c>
      <c r="W52" s="123">
        <f t="shared" si="17"/>
        <v>0.15499999999999883</v>
      </c>
      <c r="X52" s="123">
        <f t="shared" si="18"/>
        <v>41.432223085648332</v>
      </c>
    </row>
    <row r="53" spans="1:24" x14ac:dyDescent="0.3">
      <c r="A53" s="102">
        <v>44166</v>
      </c>
      <c r="B53" s="147">
        <f t="shared" si="20"/>
        <v>29.557167378727595</v>
      </c>
      <c r="C53" s="147"/>
      <c r="K53" s="122">
        <v>44256</v>
      </c>
      <c r="L53" s="122">
        <v>44287</v>
      </c>
      <c r="M53" s="123">
        <f t="shared" si="7"/>
        <v>33.645369096598472</v>
      </c>
      <c r="N53" s="123">
        <f t="shared" si="8"/>
        <v>0.32499999999999885</v>
      </c>
      <c r="O53" s="123">
        <f t="shared" si="9"/>
        <v>33.970369096598468</v>
      </c>
      <c r="P53" s="123">
        <f t="shared" si="10"/>
        <v>33.83536909659847</v>
      </c>
      <c r="Q53" s="123">
        <f t="shared" si="11"/>
        <v>33.940369096598474</v>
      </c>
      <c r="R53" s="123">
        <f t="shared" si="12"/>
        <v>33.187869096598469</v>
      </c>
      <c r="S53" s="123">
        <f t="shared" si="13"/>
        <v>33.477869096598475</v>
      </c>
      <c r="T53" s="123">
        <f t="shared" si="14"/>
        <v>33.477869096598475</v>
      </c>
      <c r="U53" s="123">
        <f t="shared" si="15"/>
        <v>33.957869096598472</v>
      </c>
      <c r="V53" s="123">
        <f t="shared" si="16"/>
        <v>33.957869096598472</v>
      </c>
      <c r="W53" s="123">
        <f t="shared" si="17"/>
        <v>0.15499999999999883</v>
      </c>
      <c r="X53" s="123">
        <f t="shared" si="18"/>
        <v>34.240369096598471</v>
      </c>
    </row>
    <row r="54" spans="1:24" x14ac:dyDescent="0.3">
      <c r="A54" s="102">
        <v>44197</v>
      </c>
      <c r="B54" s="147">
        <f>B42*(1+$F$4)</f>
        <v>43.839040402816963</v>
      </c>
      <c r="C54" s="147"/>
      <c r="K54" s="122">
        <v>44287</v>
      </c>
      <c r="L54" s="122">
        <v>44317</v>
      </c>
      <c r="M54" s="123">
        <f t="shared" si="7"/>
        <v>30.581013918655486</v>
      </c>
      <c r="N54" s="123">
        <f t="shared" si="8"/>
        <v>0.32499999999999885</v>
      </c>
      <c r="O54" s="123">
        <f t="shared" si="9"/>
        <v>30.906013918655486</v>
      </c>
      <c r="P54" s="123">
        <f t="shared" si="10"/>
        <v>30.771013918655484</v>
      </c>
      <c r="Q54" s="123">
        <f t="shared" si="11"/>
        <v>30.876013918655485</v>
      </c>
      <c r="R54" s="123">
        <f t="shared" si="12"/>
        <v>30.123513918655487</v>
      </c>
      <c r="S54" s="123">
        <f t="shared" si="13"/>
        <v>30.413513918655486</v>
      </c>
      <c r="T54" s="123">
        <f t="shared" si="14"/>
        <v>30.413513918655486</v>
      </c>
      <c r="U54" s="123">
        <f t="shared" si="15"/>
        <v>30.893513918655486</v>
      </c>
      <c r="V54" s="123">
        <f t="shared" si="16"/>
        <v>30.893513918655486</v>
      </c>
      <c r="W54" s="123">
        <f t="shared" si="17"/>
        <v>0.15499999999999883</v>
      </c>
      <c r="X54" s="123">
        <f t="shared" si="18"/>
        <v>31.176013918655485</v>
      </c>
    </row>
    <row r="55" spans="1:24" x14ac:dyDescent="0.3">
      <c r="A55" s="102">
        <v>44228</v>
      </c>
      <c r="B55" s="147">
        <f t="shared" ref="B55:B65" si="21">B43*(1+$F$4)</f>
        <v>40.837223085648333</v>
      </c>
      <c r="C55" s="147"/>
      <c r="K55" s="122">
        <v>44317</v>
      </c>
      <c r="L55" s="122">
        <v>44348</v>
      </c>
      <c r="M55" s="123">
        <f t="shared" si="7"/>
        <v>31.644157551819379</v>
      </c>
      <c r="N55" s="123">
        <f t="shared" si="8"/>
        <v>0.32499999999999885</v>
      </c>
      <c r="O55" s="123">
        <f t="shared" si="9"/>
        <v>31.969157551819379</v>
      </c>
      <c r="P55" s="123">
        <f t="shared" si="10"/>
        <v>31.834157551819377</v>
      </c>
      <c r="Q55" s="123">
        <f t="shared" si="11"/>
        <v>31.939157551819378</v>
      </c>
      <c r="R55" s="123">
        <f t="shared" si="12"/>
        <v>31.18665755181938</v>
      </c>
      <c r="S55" s="123">
        <f t="shared" si="13"/>
        <v>31.476657551819379</v>
      </c>
      <c r="T55" s="123">
        <f t="shared" si="14"/>
        <v>31.476657551819379</v>
      </c>
      <c r="U55" s="123">
        <f t="shared" si="15"/>
        <v>31.956657551819379</v>
      </c>
      <c r="V55" s="123">
        <f t="shared" si="16"/>
        <v>31.956657551819379</v>
      </c>
      <c r="W55" s="123">
        <f t="shared" si="17"/>
        <v>0.15499999999999883</v>
      </c>
      <c r="X55" s="123">
        <f t="shared" si="18"/>
        <v>32.239157551819382</v>
      </c>
    </row>
    <row r="56" spans="1:24" x14ac:dyDescent="0.3">
      <c r="A56" s="102">
        <v>44256</v>
      </c>
      <c r="B56" s="147">
        <f t="shared" si="21"/>
        <v>33.645369096598472</v>
      </c>
      <c r="C56" s="147"/>
      <c r="K56" s="122">
        <v>44348</v>
      </c>
      <c r="L56" s="122">
        <v>44378</v>
      </c>
      <c r="M56" s="123">
        <f t="shared" si="7"/>
        <v>31.394006108721996</v>
      </c>
      <c r="N56" s="123">
        <f t="shared" si="8"/>
        <v>0.32499999999999885</v>
      </c>
      <c r="O56" s="123">
        <f t="shared" si="9"/>
        <v>31.719006108721995</v>
      </c>
      <c r="P56" s="123">
        <f t="shared" si="10"/>
        <v>31.584006108721994</v>
      </c>
      <c r="Q56" s="123">
        <f t="shared" si="11"/>
        <v>31.689006108721994</v>
      </c>
      <c r="R56" s="123">
        <f t="shared" si="12"/>
        <v>30.936506108721996</v>
      </c>
      <c r="S56" s="123">
        <f t="shared" si="13"/>
        <v>31.226506108721996</v>
      </c>
      <c r="T56" s="123">
        <f t="shared" si="14"/>
        <v>31.226506108721996</v>
      </c>
      <c r="U56" s="123">
        <f t="shared" si="15"/>
        <v>31.706506108721996</v>
      </c>
      <c r="V56" s="123">
        <f t="shared" si="16"/>
        <v>31.706506108721996</v>
      </c>
      <c r="W56" s="123">
        <f t="shared" si="17"/>
        <v>0.15499999999999883</v>
      </c>
      <c r="X56" s="123">
        <f t="shared" si="18"/>
        <v>31.989006108721995</v>
      </c>
    </row>
    <row r="57" spans="1:24" x14ac:dyDescent="0.3">
      <c r="A57" s="102">
        <v>44287</v>
      </c>
      <c r="B57" s="147">
        <f t="shared" si="21"/>
        <v>30.581013918655486</v>
      </c>
      <c r="C57" s="147"/>
      <c r="K57" s="122">
        <v>44378</v>
      </c>
      <c r="L57" s="122">
        <v>44409</v>
      </c>
      <c r="M57" s="123">
        <f t="shared" si="7"/>
        <v>39.649003730935746</v>
      </c>
      <c r="N57" s="123">
        <f t="shared" si="8"/>
        <v>0.32499999999999885</v>
      </c>
      <c r="O57" s="123">
        <f t="shared" si="9"/>
        <v>39.974003730935742</v>
      </c>
      <c r="P57" s="123">
        <f t="shared" si="10"/>
        <v>39.839003730935744</v>
      </c>
      <c r="Q57" s="123">
        <f t="shared" si="11"/>
        <v>39.944003730935748</v>
      </c>
      <c r="R57" s="123">
        <f t="shared" si="12"/>
        <v>39.191503730935743</v>
      </c>
      <c r="S57" s="123">
        <f t="shared" si="13"/>
        <v>39.481503730935749</v>
      </c>
      <c r="T57" s="123">
        <f t="shared" si="14"/>
        <v>39.481503730935749</v>
      </c>
      <c r="U57" s="123">
        <f t="shared" si="15"/>
        <v>39.961503730935746</v>
      </c>
      <c r="V57" s="123">
        <f t="shared" si="16"/>
        <v>39.961503730935746</v>
      </c>
      <c r="W57" s="123">
        <f t="shared" si="17"/>
        <v>0.15499999999999883</v>
      </c>
      <c r="X57" s="123">
        <f t="shared" si="18"/>
        <v>40.244003730935745</v>
      </c>
    </row>
    <row r="58" spans="1:24" x14ac:dyDescent="0.3">
      <c r="A58" s="102">
        <v>44317</v>
      </c>
      <c r="B58" s="147">
        <f t="shared" si="21"/>
        <v>31.644157551819379</v>
      </c>
      <c r="C58" s="147"/>
      <c r="K58" s="122">
        <v>44409</v>
      </c>
      <c r="L58" s="122">
        <v>44440</v>
      </c>
      <c r="M58" s="123">
        <f t="shared" si="7"/>
        <v>36.021807806023645</v>
      </c>
      <c r="N58" s="123">
        <f t="shared" si="8"/>
        <v>0.32499999999999885</v>
      </c>
      <c r="O58" s="123">
        <f t="shared" si="9"/>
        <v>36.346807806023641</v>
      </c>
      <c r="P58" s="123">
        <f t="shared" si="10"/>
        <v>36.211807806023643</v>
      </c>
      <c r="Q58" s="123">
        <f t="shared" si="11"/>
        <v>36.316807806023647</v>
      </c>
      <c r="R58" s="123">
        <f t="shared" si="12"/>
        <v>35.564307806023642</v>
      </c>
      <c r="S58" s="123">
        <f t="shared" si="13"/>
        <v>35.854307806023648</v>
      </c>
      <c r="T58" s="123">
        <f t="shared" si="14"/>
        <v>35.854307806023648</v>
      </c>
      <c r="U58" s="123">
        <f t="shared" si="15"/>
        <v>36.334307806023645</v>
      </c>
      <c r="V58" s="123">
        <f t="shared" si="16"/>
        <v>36.334307806023645</v>
      </c>
      <c r="W58" s="123">
        <f t="shared" si="17"/>
        <v>0.15499999999999883</v>
      </c>
      <c r="X58" s="123">
        <f t="shared" si="18"/>
        <v>36.616807806023644</v>
      </c>
    </row>
    <row r="59" spans="1:24" x14ac:dyDescent="0.3">
      <c r="A59" s="102">
        <v>44348</v>
      </c>
      <c r="B59" s="147">
        <f t="shared" si="21"/>
        <v>31.394006108721996</v>
      </c>
      <c r="C59" s="147"/>
      <c r="K59" s="122">
        <v>44440</v>
      </c>
      <c r="L59" s="122">
        <v>44470</v>
      </c>
      <c r="M59" s="123">
        <f t="shared" si="7"/>
        <v>30.330862475558106</v>
      </c>
      <c r="N59" s="123">
        <f t="shared" si="8"/>
        <v>0.32499999999999885</v>
      </c>
      <c r="O59" s="123">
        <f t="shared" si="9"/>
        <v>30.655862475558106</v>
      </c>
      <c r="P59" s="123">
        <f t="shared" si="10"/>
        <v>30.520862475558104</v>
      </c>
      <c r="Q59" s="123">
        <f t="shared" si="11"/>
        <v>30.625862475558105</v>
      </c>
      <c r="R59" s="123">
        <f t="shared" si="12"/>
        <v>29.873362475558107</v>
      </c>
      <c r="S59" s="123">
        <f t="shared" si="13"/>
        <v>30.163362475558106</v>
      </c>
      <c r="T59" s="123">
        <f t="shared" si="14"/>
        <v>30.163362475558106</v>
      </c>
      <c r="U59" s="123">
        <f t="shared" si="15"/>
        <v>30.643362475558106</v>
      </c>
      <c r="V59" s="123">
        <f t="shared" si="16"/>
        <v>30.643362475558106</v>
      </c>
      <c r="W59" s="123">
        <f t="shared" si="17"/>
        <v>0.15499999999999883</v>
      </c>
      <c r="X59" s="123">
        <f t="shared" si="18"/>
        <v>30.925862475558105</v>
      </c>
    </row>
    <row r="60" spans="1:24" x14ac:dyDescent="0.3">
      <c r="A60" s="102">
        <v>44378</v>
      </c>
      <c r="B60" s="147">
        <f t="shared" si="21"/>
        <v>39.649003730935746</v>
      </c>
      <c r="C60" s="147"/>
      <c r="K60" s="122">
        <v>44470</v>
      </c>
      <c r="L60" s="122">
        <v>44501</v>
      </c>
      <c r="M60" s="123">
        <f t="shared" si="7"/>
        <v>30.518476057881145</v>
      </c>
      <c r="N60" s="123">
        <f t="shared" si="8"/>
        <v>0.32499999999999885</v>
      </c>
      <c r="O60" s="123">
        <f t="shared" si="9"/>
        <v>30.843476057881144</v>
      </c>
      <c r="P60" s="123">
        <f t="shared" si="10"/>
        <v>30.708476057881143</v>
      </c>
      <c r="Q60" s="123">
        <f t="shared" si="11"/>
        <v>30.813476057881143</v>
      </c>
      <c r="R60" s="123">
        <f t="shared" si="12"/>
        <v>30.060976057881145</v>
      </c>
      <c r="S60" s="123">
        <f t="shared" si="13"/>
        <v>30.350976057881144</v>
      </c>
      <c r="T60" s="123">
        <f t="shared" si="14"/>
        <v>30.350976057881144</v>
      </c>
      <c r="U60" s="123">
        <f t="shared" si="15"/>
        <v>30.830976057881145</v>
      </c>
      <c r="V60" s="123">
        <f t="shared" si="16"/>
        <v>30.830976057881145</v>
      </c>
      <c r="W60" s="123">
        <f t="shared" si="17"/>
        <v>0.15499999999999883</v>
      </c>
      <c r="X60" s="123">
        <f t="shared" si="18"/>
        <v>31.113476057881144</v>
      </c>
    </row>
    <row r="61" spans="1:24" x14ac:dyDescent="0.3">
      <c r="A61" s="102">
        <v>44409</v>
      </c>
      <c r="B61" s="147">
        <f t="shared" si="21"/>
        <v>36.021807806023645</v>
      </c>
      <c r="C61" s="147"/>
      <c r="K61" s="122">
        <v>44501</v>
      </c>
      <c r="L61" s="122">
        <v>44531</v>
      </c>
      <c r="M61" s="123">
        <f t="shared" si="7"/>
        <v>30.393400336332448</v>
      </c>
      <c r="N61" s="123">
        <f t="shared" si="8"/>
        <v>0.32499999999999885</v>
      </c>
      <c r="O61" s="123">
        <f t="shared" si="9"/>
        <v>30.718400336332447</v>
      </c>
      <c r="P61" s="123">
        <f t="shared" si="10"/>
        <v>30.583400336332446</v>
      </c>
      <c r="Q61" s="123">
        <f t="shared" si="11"/>
        <v>30.688400336332446</v>
      </c>
      <c r="R61" s="123">
        <f t="shared" si="12"/>
        <v>29.935900336332448</v>
      </c>
      <c r="S61" s="123">
        <f t="shared" si="13"/>
        <v>30.225900336332447</v>
      </c>
      <c r="T61" s="123">
        <f t="shared" si="14"/>
        <v>30.225900336332447</v>
      </c>
      <c r="U61" s="123">
        <f t="shared" si="15"/>
        <v>30.705900336332448</v>
      </c>
      <c r="V61" s="123">
        <f t="shared" si="16"/>
        <v>30.705900336332448</v>
      </c>
      <c r="W61" s="123">
        <f t="shared" si="17"/>
        <v>0.15499999999999883</v>
      </c>
      <c r="X61" s="123">
        <f t="shared" si="18"/>
        <v>30.988400336332447</v>
      </c>
    </row>
    <row r="62" spans="1:24" x14ac:dyDescent="0.3">
      <c r="A62" s="102">
        <v>44440</v>
      </c>
      <c r="B62" s="147">
        <f t="shared" si="21"/>
        <v>30.330862475558106</v>
      </c>
      <c r="C62" s="147"/>
      <c r="K62" s="122">
        <v>44531</v>
      </c>
      <c r="L62" s="122">
        <v>44562</v>
      </c>
      <c r="M62" s="123">
        <f t="shared" si="7"/>
        <v>31.018778944075915</v>
      </c>
      <c r="N62" s="123">
        <f t="shared" si="8"/>
        <v>0.32499999999999885</v>
      </c>
      <c r="O62" s="123">
        <f t="shared" si="9"/>
        <v>31.343778944075915</v>
      </c>
      <c r="P62" s="123">
        <f t="shared" si="10"/>
        <v>31.208778944075913</v>
      </c>
      <c r="Q62" s="123">
        <f t="shared" si="11"/>
        <v>31.313778944075914</v>
      </c>
      <c r="R62" s="123">
        <f t="shared" si="12"/>
        <v>30.561278944075916</v>
      </c>
      <c r="S62" s="123">
        <f t="shared" si="13"/>
        <v>30.851278944075915</v>
      </c>
      <c r="T62" s="123">
        <f t="shared" si="14"/>
        <v>30.851278944075915</v>
      </c>
      <c r="U62" s="123">
        <f t="shared" si="15"/>
        <v>31.331278944075915</v>
      </c>
      <c r="V62" s="123">
        <f t="shared" si="16"/>
        <v>31.331278944075915</v>
      </c>
      <c r="W62" s="123">
        <f t="shared" si="17"/>
        <v>0.15499999999999883</v>
      </c>
      <c r="X62" s="123">
        <f t="shared" si="18"/>
        <v>31.613778944075914</v>
      </c>
    </row>
    <row r="63" spans="1:24" x14ac:dyDescent="0.3">
      <c r="A63" s="102">
        <v>44470</v>
      </c>
      <c r="B63" s="147">
        <f t="shared" si="21"/>
        <v>30.518476057881145</v>
      </c>
      <c r="C63" s="147"/>
      <c r="K63" s="122">
        <v>44562</v>
      </c>
      <c r="L63" s="122">
        <v>44593</v>
      </c>
      <c r="M63" s="123">
        <f t="shared" si="7"/>
        <v>45.396400108115969</v>
      </c>
      <c r="N63" s="123">
        <f t="shared" si="8"/>
        <v>0.32499999999999885</v>
      </c>
      <c r="O63" s="123">
        <f t="shared" si="9"/>
        <v>45.721400108115965</v>
      </c>
      <c r="P63" s="123">
        <f t="shared" si="10"/>
        <v>45.586400108115967</v>
      </c>
      <c r="Q63" s="123">
        <f t="shared" si="11"/>
        <v>45.691400108115971</v>
      </c>
      <c r="R63" s="123">
        <f t="shared" si="12"/>
        <v>44.938900108115966</v>
      </c>
      <c r="S63" s="123">
        <f t="shared" si="13"/>
        <v>45.228900108115973</v>
      </c>
      <c r="T63" s="123">
        <f t="shared" si="14"/>
        <v>45.228900108115973</v>
      </c>
      <c r="U63" s="123">
        <f t="shared" si="15"/>
        <v>45.708900108115969</v>
      </c>
      <c r="V63" s="123">
        <f t="shared" si="16"/>
        <v>45.708900108115969</v>
      </c>
      <c r="W63" s="123">
        <f t="shared" si="17"/>
        <v>0.15499999999999883</v>
      </c>
      <c r="X63" s="123">
        <f t="shared" si="18"/>
        <v>45.991400108115968</v>
      </c>
    </row>
    <row r="64" spans="1:24" x14ac:dyDescent="0.3">
      <c r="A64" s="102">
        <v>44501</v>
      </c>
      <c r="B64" s="147">
        <f t="shared" si="21"/>
        <v>30.393400336332448</v>
      </c>
      <c r="C64" s="147"/>
      <c r="K64" s="122">
        <v>44593</v>
      </c>
      <c r="L64" s="122">
        <v>44621</v>
      </c>
      <c r="M64" s="123">
        <f t="shared" si="7"/>
        <v>42.287944751212173</v>
      </c>
      <c r="N64" s="123">
        <f t="shared" si="8"/>
        <v>0.32499999999999885</v>
      </c>
      <c r="O64" s="123">
        <f t="shared" si="9"/>
        <v>42.612944751212169</v>
      </c>
      <c r="P64" s="123">
        <f t="shared" si="10"/>
        <v>42.477944751212171</v>
      </c>
      <c r="Q64" s="123">
        <f t="shared" si="11"/>
        <v>42.582944751212175</v>
      </c>
      <c r="R64" s="123">
        <f t="shared" si="12"/>
        <v>41.83044475121217</v>
      </c>
      <c r="S64" s="123">
        <f t="shared" si="13"/>
        <v>42.120444751212176</v>
      </c>
      <c r="T64" s="123">
        <f t="shared" si="14"/>
        <v>42.120444751212176</v>
      </c>
      <c r="U64" s="123">
        <f t="shared" si="15"/>
        <v>42.600444751212173</v>
      </c>
      <c r="V64" s="123">
        <f t="shared" si="16"/>
        <v>42.600444751212173</v>
      </c>
      <c r="W64" s="123">
        <f t="shared" si="17"/>
        <v>0.15499999999999883</v>
      </c>
      <c r="X64" s="123">
        <f t="shared" si="18"/>
        <v>42.882944751212172</v>
      </c>
    </row>
    <row r="65" spans="1:24" x14ac:dyDescent="0.3">
      <c r="A65" s="102">
        <v>44531</v>
      </c>
      <c r="B65" s="147">
        <f t="shared" si="21"/>
        <v>31.018778944075915</v>
      </c>
      <c r="C65" s="147"/>
      <c r="K65" s="122">
        <v>44621</v>
      </c>
      <c r="L65" s="122">
        <v>44652</v>
      </c>
      <c r="M65" s="123">
        <f t="shared" si="7"/>
        <v>34.840603791963474</v>
      </c>
      <c r="N65" s="123">
        <f t="shared" si="8"/>
        <v>0.32499999999999885</v>
      </c>
      <c r="O65" s="123">
        <f t="shared" si="9"/>
        <v>35.16560379196347</v>
      </c>
      <c r="P65" s="123">
        <f t="shared" si="10"/>
        <v>35.030603791963472</v>
      </c>
      <c r="Q65" s="123">
        <f t="shared" si="11"/>
        <v>35.135603791963476</v>
      </c>
      <c r="R65" s="123">
        <f t="shared" si="12"/>
        <v>34.383103791963471</v>
      </c>
      <c r="S65" s="123">
        <f t="shared" si="13"/>
        <v>34.673103791963477</v>
      </c>
      <c r="T65" s="123">
        <f t="shared" si="14"/>
        <v>34.673103791963477</v>
      </c>
      <c r="U65" s="123">
        <f t="shared" si="15"/>
        <v>35.153103791963474</v>
      </c>
      <c r="V65" s="123">
        <f t="shared" si="16"/>
        <v>35.153103791963474</v>
      </c>
      <c r="W65" s="123">
        <f t="shared" si="17"/>
        <v>0.15499999999999883</v>
      </c>
      <c r="X65" s="123">
        <f t="shared" si="18"/>
        <v>35.435603791963473</v>
      </c>
    </row>
    <row r="66" spans="1:24" x14ac:dyDescent="0.3">
      <c r="A66" s="102">
        <v>44562</v>
      </c>
      <c r="B66" s="147">
        <f>B54*(1+$F$5)</f>
        <v>45.396400108115969</v>
      </c>
      <c r="C66" s="147"/>
      <c r="K66" s="122">
        <v>44652</v>
      </c>
      <c r="L66" s="122">
        <v>44682</v>
      </c>
      <c r="M66" s="123">
        <f t="shared" si="7"/>
        <v>31.667388948457504</v>
      </c>
      <c r="N66" s="123">
        <f t="shared" si="8"/>
        <v>0.32499999999999885</v>
      </c>
      <c r="O66" s="123">
        <f t="shared" si="9"/>
        <v>31.992388948457503</v>
      </c>
      <c r="P66" s="123">
        <f t="shared" si="10"/>
        <v>31.857388948457501</v>
      </c>
      <c r="Q66" s="123">
        <f t="shared" si="11"/>
        <v>31.962388948457502</v>
      </c>
      <c r="R66" s="123">
        <f t="shared" si="12"/>
        <v>31.209888948457504</v>
      </c>
      <c r="S66" s="123">
        <f t="shared" si="13"/>
        <v>31.499888948457503</v>
      </c>
      <c r="T66" s="123">
        <f t="shared" si="14"/>
        <v>31.499888948457503</v>
      </c>
      <c r="U66" s="123">
        <f t="shared" si="15"/>
        <v>31.979888948457504</v>
      </c>
      <c r="V66" s="123">
        <f t="shared" si="16"/>
        <v>31.979888948457504</v>
      </c>
      <c r="W66" s="123">
        <f t="shared" si="17"/>
        <v>0.15499999999999883</v>
      </c>
      <c r="X66" s="123">
        <f t="shared" si="18"/>
        <v>32.262388948457506</v>
      </c>
    </row>
    <row r="67" spans="1:24" x14ac:dyDescent="0.3">
      <c r="A67" s="102">
        <v>44593</v>
      </c>
      <c r="B67" s="147">
        <f t="shared" ref="B67:B77" si="22">B55*(1+$F$5)</f>
        <v>42.287944751212173</v>
      </c>
      <c r="C67" s="147"/>
      <c r="K67" s="122">
        <v>44682</v>
      </c>
      <c r="L67" s="122">
        <v>44713</v>
      </c>
      <c r="M67" s="123">
        <f t="shared" si="7"/>
        <v>32.768300220694272</v>
      </c>
      <c r="N67" s="123">
        <f t="shared" si="8"/>
        <v>0.32499999999999885</v>
      </c>
      <c r="O67" s="123">
        <f t="shared" si="9"/>
        <v>33.093300220694267</v>
      </c>
      <c r="P67" s="123">
        <f t="shared" si="10"/>
        <v>32.958300220694269</v>
      </c>
      <c r="Q67" s="123">
        <f t="shared" si="11"/>
        <v>33.063300220694273</v>
      </c>
      <c r="R67" s="123">
        <f t="shared" si="12"/>
        <v>32.310800220694269</v>
      </c>
      <c r="S67" s="123">
        <f t="shared" si="13"/>
        <v>32.600800220694275</v>
      </c>
      <c r="T67" s="123">
        <f t="shared" si="14"/>
        <v>32.600800220694275</v>
      </c>
      <c r="U67" s="123">
        <f t="shared" si="15"/>
        <v>33.080800220694272</v>
      </c>
      <c r="V67" s="123">
        <f t="shared" si="16"/>
        <v>33.080800220694272</v>
      </c>
      <c r="W67" s="123">
        <f t="shared" si="17"/>
        <v>0.15499999999999883</v>
      </c>
      <c r="X67" s="123">
        <f t="shared" si="18"/>
        <v>33.363300220694271</v>
      </c>
    </row>
    <row r="68" spans="1:24" x14ac:dyDescent="0.3">
      <c r="A68" s="102">
        <v>44621</v>
      </c>
      <c r="B68" s="147">
        <f t="shared" si="22"/>
        <v>34.840603791963474</v>
      </c>
      <c r="C68" s="147"/>
      <c r="K68" s="122">
        <v>44713</v>
      </c>
      <c r="L68" s="122">
        <v>44743</v>
      </c>
      <c r="M68" s="123">
        <f t="shared" ref="M68:M131" si="23">B71</f>
        <v>32.509262274285625</v>
      </c>
      <c r="N68" s="123">
        <f t="shared" ref="N68:N131" si="24">F75+$I$8</f>
        <v>0.32499999999999885</v>
      </c>
      <c r="O68" s="123">
        <f t="shared" ref="O68:O131" si="25">M68+$I$9</f>
        <v>32.834262274285621</v>
      </c>
      <c r="P68" s="123">
        <f t="shared" ref="P68:P131" si="26">M68+$I$10</f>
        <v>32.699262274285623</v>
      </c>
      <c r="Q68" s="123">
        <f t="shared" ref="Q68:Q131" si="27">M68+$I$11</f>
        <v>32.804262274285627</v>
      </c>
      <c r="R68" s="123">
        <f t="shared" ref="R68:R131" si="28">M68+$I$12</f>
        <v>32.051762274285622</v>
      </c>
      <c r="S68" s="123">
        <f t="shared" ref="S68:S131" si="29">M68+$I$13</f>
        <v>32.341762274285628</v>
      </c>
      <c r="T68" s="123">
        <f t="shared" ref="T68:T131" si="30">M68+$I$14</f>
        <v>32.341762274285628</v>
      </c>
      <c r="U68" s="123">
        <f t="shared" ref="U68:U131" si="31">M68+$I$15</f>
        <v>32.821762274285625</v>
      </c>
      <c r="V68" s="123">
        <f t="shared" ref="V68:V131" si="32">M68+$I$16</f>
        <v>32.821762274285625</v>
      </c>
      <c r="W68" s="123">
        <f t="shared" ref="W68:W131" si="33">N68+$I$17</f>
        <v>0.15499999999999883</v>
      </c>
      <c r="X68" s="123">
        <f t="shared" ref="X68:X131" si="34">O68+$I$18</f>
        <v>33.104262274285624</v>
      </c>
    </row>
    <row r="69" spans="1:24" x14ac:dyDescent="0.3">
      <c r="A69" s="102">
        <v>44652</v>
      </c>
      <c r="B69" s="147">
        <f t="shared" si="22"/>
        <v>31.667388948457504</v>
      </c>
      <c r="C69" s="147"/>
      <c r="K69" s="122">
        <v>44743</v>
      </c>
      <c r="L69" s="122">
        <v>44774</v>
      </c>
      <c r="M69" s="123">
        <f t="shared" si="23"/>
        <v>41.057514505771081</v>
      </c>
      <c r="N69" s="123">
        <f t="shared" si="24"/>
        <v>0.32499999999999885</v>
      </c>
      <c r="O69" s="123">
        <f t="shared" si="25"/>
        <v>41.382514505771077</v>
      </c>
      <c r="P69" s="123">
        <f t="shared" si="26"/>
        <v>41.247514505771079</v>
      </c>
      <c r="Q69" s="123">
        <f t="shared" si="27"/>
        <v>41.352514505771083</v>
      </c>
      <c r="R69" s="123">
        <f t="shared" si="28"/>
        <v>40.600014505771078</v>
      </c>
      <c r="S69" s="123">
        <f t="shared" si="29"/>
        <v>40.890014505771084</v>
      </c>
      <c r="T69" s="123">
        <f t="shared" si="30"/>
        <v>40.890014505771084</v>
      </c>
      <c r="U69" s="123">
        <f t="shared" si="31"/>
        <v>41.370014505771081</v>
      </c>
      <c r="V69" s="123">
        <f t="shared" si="32"/>
        <v>41.370014505771081</v>
      </c>
      <c r="W69" s="123">
        <f t="shared" si="33"/>
        <v>0.15499999999999883</v>
      </c>
      <c r="X69" s="123">
        <f t="shared" si="34"/>
        <v>41.65251450577108</v>
      </c>
    </row>
    <row r="70" spans="1:24" x14ac:dyDescent="0.3">
      <c r="A70" s="102">
        <v>44682</v>
      </c>
      <c r="B70" s="147">
        <f t="shared" si="22"/>
        <v>32.768300220694272</v>
      </c>
      <c r="C70" s="147"/>
      <c r="K70" s="122">
        <v>44774</v>
      </c>
      <c r="L70" s="122">
        <v>44805</v>
      </c>
      <c r="M70" s="123">
        <f t="shared" si="23"/>
        <v>37.301464282845657</v>
      </c>
      <c r="N70" s="123">
        <f t="shared" si="24"/>
        <v>0.32499999999999885</v>
      </c>
      <c r="O70" s="123">
        <f t="shared" si="25"/>
        <v>37.626464282845653</v>
      </c>
      <c r="P70" s="123">
        <f t="shared" si="26"/>
        <v>37.491464282845655</v>
      </c>
      <c r="Q70" s="123">
        <f t="shared" si="27"/>
        <v>37.596464282845659</v>
      </c>
      <c r="R70" s="123">
        <f t="shared" si="28"/>
        <v>36.843964282845654</v>
      </c>
      <c r="S70" s="123">
        <f t="shared" si="29"/>
        <v>37.13396428284566</v>
      </c>
      <c r="T70" s="123">
        <f t="shared" si="30"/>
        <v>37.13396428284566</v>
      </c>
      <c r="U70" s="123">
        <f t="shared" si="31"/>
        <v>37.613964282845657</v>
      </c>
      <c r="V70" s="123">
        <f t="shared" si="32"/>
        <v>37.613964282845657</v>
      </c>
      <c r="W70" s="123">
        <f t="shared" si="33"/>
        <v>0.15499999999999883</v>
      </c>
      <c r="X70" s="123">
        <f t="shared" si="34"/>
        <v>37.896464282845656</v>
      </c>
    </row>
    <row r="71" spans="1:24" x14ac:dyDescent="0.3">
      <c r="A71" s="102">
        <v>44713</v>
      </c>
      <c r="B71" s="147">
        <f t="shared" si="22"/>
        <v>32.509262274285625</v>
      </c>
      <c r="C71" s="147"/>
      <c r="K71" s="122">
        <v>44805</v>
      </c>
      <c r="L71" s="122">
        <v>44835</v>
      </c>
      <c r="M71" s="123">
        <f t="shared" si="23"/>
        <v>31.40835100204886</v>
      </c>
      <c r="N71" s="123">
        <f t="shared" si="24"/>
        <v>0.32499999999999885</v>
      </c>
      <c r="O71" s="123">
        <f t="shared" si="25"/>
        <v>31.73335100204886</v>
      </c>
      <c r="P71" s="123">
        <f t="shared" si="26"/>
        <v>31.598351002048858</v>
      </c>
      <c r="Q71" s="123">
        <f t="shared" si="27"/>
        <v>31.703351002048858</v>
      </c>
      <c r="R71" s="123">
        <f t="shared" si="28"/>
        <v>30.950851002048861</v>
      </c>
      <c r="S71" s="123">
        <f t="shared" si="29"/>
        <v>31.24085100204886</v>
      </c>
      <c r="T71" s="123">
        <f t="shared" si="30"/>
        <v>31.24085100204886</v>
      </c>
      <c r="U71" s="123">
        <f t="shared" si="31"/>
        <v>31.72085100204886</v>
      </c>
      <c r="V71" s="123">
        <f t="shared" si="32"/>
        <v>31.72085100204886</v>
      </c>
      <c r="W71" s="123">
        <f t="shared" si="33"/>
        <v>0.15499999999999883</v>
      </c>
      <c r="X71" s="123">
        <f t="shared" si="34"/>
        <v>32.003351002048859</v>
      </c>
    </row>
    <row r="72" spans="1:24" x14ac:dyDescent="0.3">
      <c r="A72" s="102">
        <v>44743</v>
      </c>
      <c r="B72" s="147">
        <f t="shared" si="22"/>
        <v>41.057514505771081</v>
      </c>
      <c r="C72" s="147"/>
      <c r="K72" s="122">
        <v>44835</v>
      </c>
      <c r="L72" s="122">
        <v>44866</v>
      </c>
      <c r="M72" s="123">
        <f t="shared" si="23"/>
        <v>31.602629461855347</v>
      </c>
      <c r="N72" s="123">
        <f t="shared" si="24"/>
        <v>0.32499999999999885</v>
      </c>
      <c r="O72" s="123">
        <f t="shared" si="25"/>
        <v>31.927629461855346</v>
      </c>
      <c r="P72" s="123">
        <f t="shared" si="26"/>
        <v>31.792629461855345</v>
      </c>
      <c r="Q72" s="123">
        <f t="shared" si="27"/>
        <v>31.897629461855345</v>
      </c>
      <c r="R72" s="123">
        <f t="shared" si="28"/>
        <v>31.145129461855348</v>
      </c>
      <c r="S72" s="123">
        <f t="shared" si="29"/>
        <v>31.435129461855347</v>
      </c>
      <c r="T72" s="123">
        <f t="shared" si="30"/>
        <v>31.435129461855347</v>
      </c>
      <c r="U72" s="123">
        <f t="shared" si="31"/>
        <v>31.915129461855347</v>
      </c>
      <c r="V72" s="123">
        <f t="shared" si="32"/>
        <v>31.915129461855347</v>
      </c>
      <c r="W72" s="123">
        <f t="shared" si="33"/>
        <v>0.15499999999999883</v>
      </c>
      <c r="X72" s="123">
        <f t="shared" si="34"/>
        <v>32.19762946185535</v>
      </c>
    </row>
    <row r="73" spans="1:24" x14ac:dyDescent="0.3">
      <c r="A73" s="102">
        <v>44774</v>
      </c>
      <c r="B73" s="147">
        <f t="shared" si="22"/>
        <v>37.301464282845657</v>
      </c>
      <c r="C73" s="147"/>
      <c r="K73" s="122">
        <v>44866</v>
      </c>
      <c r="L73" s="122">
        <v>44896</v>
      </c>
      <c r="M73" s="123">
        <f t="shared" si="23"/>
        <v>31.473110488651017</v>
      </c>
      <c r="N73" s="123">
        <f t="shared" si="24"/>
        <v>0.32499999999999885</v>
      </c>
      <c r="O73" s="123">
        <f t="shared" si="25"/>
        <v>31.798110488651016</v>
      </c>
      <c r="P73" s="123">
        <f t="shared" si="26"/>
        <v>31.663110488651014</v>
      </c>
      <c r="Q73" s="123">
        <f t="shared" si="27"/>
        <v>31.768110488651015</v>
      </c>
      <c r="R73" s="123">
        <f t="shared" si="28"/>
        <v>31.015610488651017</v>
      </c>
      <c r="S73" s="123">
        <f t="shared" si="29"/>
        <v>31.305610488651016</v>
      </c>
      <c r="T73" s="123">
        <f t="shared" si="30"/>
        <v>31.305610488651016</v>
      </c>
      <c r="U73" s="123">
        <f t="shared" si="31"/>
        <v>31.785610488651017</v>
      </c>
      <c r="V73" s="123">
        <f t="shared" si="32"/>
        <v>31.785610488651017</v>
      </c>
      <c r="W73" s="123">
        <f t="shared" si="33"/>
        <v>0.15499999999999883</v>
      </c>
      <c r="X73" s="123">
        <f t="shared" si="34"/>
        <v>32.068110488651016</v>
      </c>
    </row>
    <row r="74" spans="1:24" x14ac:dyDescent="0.3">
      <c r="A74" s="102">
        <v>44805</v>
      </c>
      <c r="B74" s="147">
        <f t="shared" si="22"/>
        <v>31.40835100204886</v>
      </c>
      <c r="C74" s="147"/>
      <c r="K74" s="122">
        <v>44896</v>
      </c>
      <c r="L74" s="122">
        <v>44927</v>
      </c>
      <c r="M74" s="123">
        <f t="shared" si="23"/>
        <v>32.120705354672644</v>
      </c>
      <c r="N74" s="123">
        <f t="shared" si="24"/>
        <v>0.32499999999999885</v>
      </c>
      <c r="O74" s="123">
        <f t="shared" si="25"/>
        <v>32.44570535467264</v>
      </c>
      <c r="P74" s="123">
        <f t="shared" si="26"/>
        <v>32.310705354672642</v>
      </c>
      <c r="Q74" s="123">
        <f t="shared" si="27"/>
        <v>32.415705354672646</v>
      </c>
      <c r="R74" s="123">
        <f t="shared" si="28"/>
        <v>31.663205354672645</v>
      </c>
      <c r="S74" s="123">
        <f t="shared" si="29"/>
        <v>31.953205354672644</v>
      </c>
      <c r="T74" s="123">
        <f t="shared" si="30"/>
        <v>31.953205354672644</v>
      </c>
      <c r="U74" s="123">
        <f t="shared" si="31"/>
        <v>32.433205354672644</v>
      </c>
      <c r="V74" s="123">
        <f t="shared" si="32"/>
        <v>32.433205354672644</v>
      </c>
      <c r="W74" s="123">
        <f t="shared" si="33"/>
        <v>0.15499999999999883</v>
      </c>
      <c r="X74" s="123">
        <f t="shared" si="34"/>
        <v>32.715705354672643</v>
      </c>
    </row>
    <row r="75" spans="1:24" x14ac:dyDescent="0.3">
      <c r="A75" s="102">
        <v>44835</v>
      </c>
      <c r="B75" s="147">
        <f t="shared" si="22"/>
        <v>31.602629461855347</v>
      </c>
      <c r="C75" s="147"/>
      <c r="K75" s="122">
        <v>44927</v>
      </c>
      <c r="L75" s="122">
        <v>44958</v>
      </c>
      <c r="M75" s="123">
        <f t="shared" si="23"/>
        <v>48.211298989515221</v>
      </c>
      <c r="N75" s="123">
        <f t="shared" si="24"/>
        <v>0.32499999999999885</v>
      </c>
      <c r="O75" s="123">
        <f t="shared" si="25"/>
        <v>48.536298989515217</v>
      </c>
      <c r="P75" s="123">
        <f t="shared" si="26"/>
        <v>48.401298989515219</v>
      </c>
      <c r="Q75" s="123">
        <f t="shared" si="27"/>
        <v>48.506298989515223</v>
      </c>
      <c r="R75" s="123">
        <f t="shared" si="28"/>
        <v>47.753798989515218</v>
      </c>
      <c r="S75" s="123">
        <f t="shared" si="29"/>
        <v>48.043798989515224</v>
      </c>
      <c r="T75" s="123">
        <f t="shared" si="30"/>
        <v>48.043798989515224</v>
      </c>
      <c r="U75" s="123">
        <f t="shared" si="31"/>
        <v>48.523798989515221</v>
      </c>
      <c r="V75" s="123">
        <f t="shared" si="32"/>
        <v>48.523798989515221</v>
      </c>
      <c r="W75" s="123">
        <f t="shared" si="33"/>
        <v>0.15499999999999883</v>
      </c>
      <c r="X75" s="123">
        <f t="shared" si="34"/>
        <v>48.80629898951522</v>
      </c>
    </row>
    <row r="76" spans="1:24" x14ac:dyDescent="0.3">
      <c r="A76" s="102">
        <v>44866</v>
      </c>
      <c r="B76" s="147">
        <f t="shared" si="22"/>
        <v>31.473110488651017</v>
      </c>
      <c r="C76" s="147"/>
      <c r="K76" s="122">
        <v>44958</v>
      </c>
      <c r="L76" s="122">
        <v>44986</v>
      </c>
      <c r="M76" s="123">
        <f t="shared" si="23"/>
        <v>44.910097346866543</v>
      </c>
      <c r="N76" s="123">
        <f t="shared" si="24"/>
        <v>0.32499999999999885</v>
      </c>
      <c r="O76" s="123">
        <f t="shared" si="25"/>
        <v>45.235097346866539</v>
      </c>
      <c r="P76" s="123">
        <f t="shared" si="26"/>
        <v>45.100097346866541</v>
      </c>
      <c r="Q76" s="123">
        <f t="shared" si="27"/>
        <v>45.205097346866545</v>
      </c>
      <c r="R76" s="123">
        <f t="shared" si="28"/>
        <v>44.45259734686654</v>
      </c>
      <c r="S76" s="123">
        <f t="shared" si="29"/>
        <v>44.742597346866546</v>
      </c>
      <c r="T76" s="123">
        <f t="shared" si="30"/>
        <v>44.742597346866546</v>
      </c>
      <c r="U76" s="123">
        <f t="shared" si="31"/>
        <v>45.222597346866543</v>
      </c>
      <c r="V76" s="123">
        <f t="shared" si="32"/>
        <v>45.222597346866543</v>
      </c>
      <c r="W76" s="123">
        <f t="shared" si="33"/>
        <v>0.15499999999999883</v>
      </c>
      <c r="X76" s="123">
        <f t="shared" si="34"/>
        <v>45.505097346866542</v>
      </c>
    </row>
    <row r="77" spans="1:24" x14ac:dyDescent="0.3">
      <c r="A77" s="102">
        <v>44896</v>
      </c>
      <c r="B77" s="147">
        <f t="shared" si="22"/>
        <v>32.120705354672644</v>
      </c>
      <c r="C77" s="147"/>
      <c r="K77" s="122">
        <v>44986</v>
      </c>
      <c r="L77" s="122">
        <v>45017</v>
      </c>
      <c r="M77" s="123">
        <f t="shared" si="23"/>
        <v>37.000968411354059</v>
      </c>
      <c r="N77" s="123">
        <f t="shared" si="24"/>
        <v>0.32499999999999885</v>
      </c>
      <c r="O77" s="123">
        <f t="shared" si="25"/>
        <v>37.325968411354054</v>
      </c>
      <c r="P77" s="123">
        <f t="shared" si="26"/>
        <v>37.190968411354056</v>
      </c>
      <c r="Q77" s="123">
        <f t="shared" si="27"/>
        <v>37.29596841135406</v>
      </c>
      <c r="R77" s="123">
        <f t="shared" si="28"/>
        <v>36.543468411354056</v>
      </c>
      <c r="S77" s="123">
        <f t="shared" si="29"/>
        <v>36.833468411354062</v>
      </c>
      <c r="T77" s="123">
        <f t="shared" si="30"/>
        <v>36.833468411354062</v>
      </c>
      <c r="U77" s="123">
        <f t="shared" si="31"/>
        <v>37.313468411354059</v>
      </c>
      <c r="V77" s="123">
        <f t="shared" si="32"/>
        <v>37.313468411354059</v>
      </c>
      <c r="W77" s="123">
        <f t="shared" si="33"/>
        <v>0.15499999999999883</v>
      </c>
      <c r="X77" s="123">
        <f t="shared" si="34"/>
        <v>37.595968411354058</v>
      </c>
    </row>
    <row r="78" spans="1:24" x14ac:dyDescent="0.3">
      <c r="A78" s="102">
        <v>44927</v>
      </c>
      <c r="B78" s="147">
        <f>B66*(1+$F$6)</f>
        <v>48.211298989515221</v>
      </c>
      <c r="C78" s="147"/>
      <c r="K78" s="122">
        <v>45017</v>
      </c>
      <c r="L78" s="122">
        <v>45047</v>
      </c>
      <c r="M78" s="123">
        <f t="shared" si="23"/>
        <v>33.630991734483516</v>
      </c>
      <c r="N78" s="123">
        <f t="shared" si="24"/>
        <v>0.32499999999999885</v>
      </c>
      <c r="O78" s="123">
        <f t="shared" si="25"/>
        <v>33.955991734483511</v>
      </c>
      <c r="P78" s="123">
        <f t="shared" si="26"/>
        <v>33.820991734483513</v>
      </c>
      <c r="Q78" s="123">
        <f t="shared" si="27"/>
        <v>33.925991734483517</v>
      </c>
      <c r="R78" s="123">
        <f t="shared" si="28"/>
        <v>33.173491734483513</v>
      </c>
      <c r="S78" s="123">
        <f t="shared" si="29"/>
        <v>33.463491734483519</v>
      </c>
      <c r="T78" s="123">
        <f t="shared" si="30"/>
        <v>33.463491734483519</v>
      </c>
      <c r="U78" s="123">
        <f t="shared" si="31"/>
        <v>33.943491734483516</v>
      </c>
      <c r="V78" s="123">
        <f t="shared" si="32"/>
        <v>33.943491734483516</v>
      </c>
      <c r="W78" s="123">
        <f t="shared" si="33"/>
        <v>0.15499999999999883</v>
      </c>
      <c r="X78" s="123">
        <f t="shared" si="34"/>
        <v>34.225991734483515</v>
      </c>
    </row>
    <row r="79" spans="1:24" x14ac:dyDescent="0.3">
      <c r="A79" s="102">
        <v>44958</v>
      </c>
      <c r="B79" s="147">
        <f t="shared" ref="B79:B89" si="35">B67*(1+$F$6)</f>
        <v>44.910097346866543</v>
      </c>
      <c r="C79" s="147"/>
      <c r="K79" s="122">
        <v>45047</v>
      </c>
      <c r="L79" s="122">
        <v>45078</v>
      </c>
      <c r="M79" s="123">
        <f t="shared" si="23"/>
        <v>34.800167316254935</v>
      </c>
      <c r="N79" s="123">
        <f t="shared" si="24"/>
        <v>0.32499999999999885</v>
      </c>
      <c r="O79" s="123">
        <f t="shared" si="25"/>
        <v>35.125167316254931</v>
      </c>
      <c r="P79" s="123">
        <f t="shared" si="26"/>
        <v>34.990167316254933</v>
      </c>
      <c r="Q79" s="123">
        <f t="shared" si="27"/>
        <v>35.095167316254937</v>
      </c>
      <c r="R79" s="123">
        <f t="shared" si="28"/>
        <v>34.342667316254932</v>
      </c>
      <c r="S79" s="123">
        <f t="shared" si="29"/>
        <v>34.632667316254938</v>
      </c>
      <c r="T79" s="123">
        <f t="shared" si="30"/>
        <v>34.632667316254938</v>
      </c>
      <c r="U79" s="123">
        <f t="shared" si="31"/>
        <v>35.112667316254935</v>
      </c>
      <c r="V79" s="123">
        <f t="shared" si="32"/>
        <v>35.112667316254935</v>
      </c>
      <c r="W79" s="123">
        <f t="shared" si="33"/>
        <v>0.15499999999999883</v>
      </c>
      <c r="X79" s="123">
        <f t="shared" si="34"/>
        <v>35.395167316254934</v>
      </c>
    </row>
    <row r="80" spans="1:24" x14ac:dyDescent="0.3">
      <c r="A80" s="102">
        <v>44986</v>
      </c>
      <c r="B80" s="147">
        <f t="shared" si="35"/>
        <v>37.000968411354059</v>
      </c>
      <c r="C80" s="147"/>
      <c r="K80" s="122">
        <v>45078</v>
      </c>
      <c r="L80" s="122">
        <v>45108</v>
      </c>
      <c r="M80" s="123">
        <f t="shared" si="23"/>
        <v>34.525067179367547</v>
      </c>
      <c r="N80" s="123">
        <f t="shared" si="24"/>
        <v>0.32499999999999885</v>
      </c>
      <c r="O80" s="123">
        <f t="shared" si="25"/>
        <v>34.850067179367542</v>
      </c>
      <c r="P80" s="123">
        <f t="shared" si="26"/>
        <v>34.715067179367544</v>
      </c>
      <c r="Q80" s="123">
        <f t="shared" si="27"/>
        <v>34.820067179367548</v>
      </c>
      <c r="R80" s="123">
        <f t="shared" si="28"/>
        <v>34.067567179367543</v>
      </c>
      <c r="S80" s="123">
        <f t="shared" si="29"/>
        <v>34.35756717936755</v>
      </c>
      <c r="T80" s="123">
        <f t="shared" si="30"/>
        <v>34.35756717936755</v>
      </c>
      <c r="U80" s="123">
        <f t="shared" si="31"/>
        <v>34.837567179367547</v>
      </c>
      <c r="V80" s="123">
        <f t="shared" si="32"/>
        <v>34.837567179367547</v>
      </c>
      <c r="W80" s="123">
        <f t="shared" si="33"/>
        <v>0.15499999999999883</v>
      </c>
      <c r="X80" s="123">
        <f t="shared" si="34"/>
        <v>35.120067179367545</v>
      </c>
    </row>
    <row r="81" spans="1:24" x14ac:dyDescent="0.3">
      <c r="A81" s="102">
        <v>45017</v>
      </c>
      <c r="B81" s="147">
        <f t="shared" si="35"/>
        <v>33.630991734483516</v>
      </c>
      <c r="C81" s="147"/>
      <c r="K81" s="122">
        <v>45108</v>
      </c>
      <c r="L81" s="122">
        <v>45139</v>
      </c>
      <c r="M81" s="123">
        <f t="shared" si="23"/>
        <v>43.603371696651436</v>
      </c>
      <c r="N81" s="123">
        <f t="shared" si="24"/>
        <v>0.32499999999999885</v>
      </c>
      <c r="O81" s="123">
        <f t="shared" si="25"/>
        <v>43.928371696651432</v>
      </c>
      <c r="P81" s="123">
        <f t="shared" si="26"/>
        <v>43.793371696651434</v>
      </c>
      <c r="Q81" s="123">
        <f t="shared" si="27"/>
        <v>43.898371696651438</v>
      </c>
      <c r="R81" s="123">
        <f t="shared" si="28"/>
        <v>43.145871696651433</v>
      </c>
      <c r="S81" s="123">
        <f t="shared" si="29"/>
        <v>43.435871696651439</v>
      </c>
      <c r="T81" s="123">
        <f t="shared" si="30"/>
        <v>43.435871696651439</v>
      </c>
      <c r="U81" s="123">
        <f t="shared" si="31"/>
        <v>43.915871696651436</v>
      </c>
      <c r="V81" s="123">
        <f t="shared" si="32"/>
        <v>43.915871696651436</v>
      </c>
      <c r="W81" s="123">
        <f t="shared" si="33"/>
        <v>0.15499999999999883</v>
      </c>
      <c r="X81" s="123">
        <f t="shared" si="34"/>
        <v>44.198371696651435</v>
      </c>
    </row>
    <row r="82" spans="1:24" x14ac:dyDescent="0.3">
      <c r="A82" s="102">
        <v>45047</v>
      </c>
      <c r="B82" s="147">
        <f t="shared" si="35"/>
        <v>34.800167316254935</v>
      </c>
      <c r="C82" s="147"/>
      <c r="K82" s="122">
        <v>45139</v>
      </c>
      <c r="L82" s="122">
        <v>45170</v>
      </c>
      <c r="M82" s="123">
        <f t="shared" si="23"/>
        <v>39.614419711784272</v>
      </c>
      <c r="N82" s="123">
        <f t="shared" si="24"/>
        <v>0.32499999999999885</v>
      </c>
      <c r="O82" s="123">
        <f t="shared" si="25"/>
        <v>39.939419711784268</v>
      </c>
      <c r="P82" s="123">
        <f t="shared" si="26"/>
        <v>39.80441971178427</v>
      </c>
      <c r="Q82" s="123">
        <f t="shared" si="27"/>
        <v>39.909419711784274</v>
      </c>
      <c r="R82" s="123">
        <f t="shared" si="28"/>
        <v>39.156919711784269</v>
      </c>
      <c r="S82" s="123">
        <f t="shared" si="29"/>
        <v>39.446919711784275</v>
      </c>
      <c r="T82" s="123">
        <f t="shared" si="30"/>
        <v>39.446919711784275</v>
      </c>
      <c r="U82" s="123">
        <f t="shared" si="31"/>
        <v>39.926919711784272</v>
      </c>
      <c r="V82" s="123">
        <f t="shared" si="32"/>
        <v>39.926919711784272</v>
      </c>
      <c r="W82" s="123">
        <f t="shared" si="33"/>
        <v>0.15499999999999883</v>
      </c>
      <c r="X82" s="123">
        <f t="shared" si="34"/>
        <v>40.209419711784271</v>
      </c>
    </row>
    <row r="83" spans="1:24" x14ac:dyDescent="0.3">
      <c r="A83" s="102">
        <v>45078</v>
      </c>
      <c r="B83" s="147">
        <f t="shared" si="35"/>
        <v>34.525067179367547</v>
      </c>
      <c r="C83" s="147"/>
      <c r="K83" s="122">
        <v>45170</v>
      </c>
      <c r="L83" s="122">
        <v>45200</v>
      </c>
      <c r="M83" s="123">
        <f t="shared" si="23"/>
        <v>33.355891597596134</v>
      </c>
      <c r="N83" s="123">
        <f t="shared" si="24"/>
        <v>0.32499999999999885</v>
      </c>
      <c r="O83" s="123">
        <f t="shared" si="25"/>
        <v>33.68089159759613</v>
      </c>
      <c r="P83" s="123">
        <f t="shared" si="26"/>
        <v>33.545891597596132</v>
      </c>
      <c r="Q83" s="123">
        <f t="shared" si="27"/>
        <v>33.650891597596136</v>
      </c>
      <c r="R83" s="123">
        <f t="shared" si="28"/>
        <v>32.898391597596131</v>
      </c>
      <c r="S83" s="123">
        <f t="shared" si="29"/>
        <v>33.188391597596137</v>
      </c>
      <c r="T83" s="123">
        <f t="shared" si="30"/>
        <v>33.188391597596137</v>
      </c>
      <c r="U83" s="123">
        <f t="shared" si="31"/>
        <v>33.668391597596134</v>
      </c>
      <c r="V83" s="123">
        <f t="shared" si="32"/>
        <v>33.668391597596134</v>
      </c>
      <c r="W83" s="123">
        <f t="shared" si="33"/>
        <v>0.15499999999999883</v>
      </c>
      <c r="X83" s="123">
        <f t="shared" si="34"/>
        <v>33.950891597596133</v>
      </c>
    </row>
    <row r="84" spans="1:24" x14ac:dyDescent="0.3">
      <c r="A84" s="102">
        <v>45108</v>
      </c>
      <c r="B84" s="147">
        <f t="shared" si="35"/>
        <v>43.603371696651436</v>
      </c>
      <c r="C84" s="147"/>
      <c r="K84" s="122">
        <v>45200</v>
      </c>
      <c r="L84" s="122">
        <v>45231</v>
      </c>
      <c r="M84" s="123">
        <f t="shared" si="23"/>
        <v>33.562216700261679</v>
      </c>
      <c r="N84" s="123">
        <f t="shared" si="24"/>
        <v>0.32499999999999885</v>
      </c>
      <c r="O84" s="123">
        <f t="shared" si="25"/>
        <v>33.887216700261675</v>
      </c>
      <c r="P84" s="123">
        <f t="shared" si="26"/>
        <v>33.752216700261677</v>
      </c>
      <c r="Q84" s="123">
        <f t="shared" si="27"/>
        <v>33.857216700261681</v>
      </c>
      <c r="R84" s="123">
        <f t="shared" si="28"/>
        <v>33.104716700261676</v>
      </c>
      <c r="S84" s="123">
        <f t="shared" si="29"/>
        <v>33.394716700261682</v>
      </c>
      <c r="T84" s="123">
        <f t="shared" si="30"/>
        <v>33.394716700261682</v>
      </c>
      <c r="U84" s="123">
        <f t="shared" si="31"/>
        <v>33.874716700261679</v>
      </c>
      <c r="V84" s="123">
        <f t="shared" si="32"/>
        <v>33.874716700261679</v>
      </c>
      <c r="W84" s="123">
        <f t="shared" si="33"/>
        <v>0.15499999999999883</v>
      </c>
      <c r="X84" s="123">
        <f t="shared" si="34"/>
        <v>34.157216700261678</v>
      </c>
    </row>
    <row r="85" spans="1:24" x14ac:dyDescent="0.3">
      <c r="A85" s="102">
        <v>45139</v>
      </c>
      <c r="B85" s="147">
        <f t="shared" si="35"/>
        <v>39.614419711784272</v>
      </c>
      <c r="C85" s="147"/>
      <c r="K85" s="122">
        <v>45231</v>
      </c>
      <c r="L85" s="122">
        <v>45261</v>
      </c>
      <c r="M85" s="123">
        <f t="shared" si="23"/>
        <v>33.424666631817978</v>
      </c>
      <c r="N85" s="123">
        <f t="shared" si="24"/>
        <v>0.32499999999999885</v>
      </c>
      <c r="O85" s="123">
        <f t="shared" si="25"/>
        <v>33.749666631817973</v>
      </c>
      <c r="P85" s="123">
        <f t="shared" si="26"/>
        <v>33.614666631817975</v>
      </c>
      <c r="Q85" s="123">
        <f t="shared" si="27"/>
        <v>33.719666631817979</v>
      </c>
      <c r="R85" s="123">
        <f t="shared" si="28"/>
        <v>32.967166631817975</v>
      </c>
      <c r="S85" s="123">
        <f t="shared" si="29"/>
        <v>33.257166631817981</v>
      </c>
      <c r="T85" s="123">
        <f t="shared" si="30"/>
        <v>33.257166631817981</v>
      </c>
      <c r="U85" s="123">
        <f t="shared" si="31"/>
        <v>33.737166631817978</v>
      </c>
      <c r="V85" s="123">
        <f t="shared" si="32"/>
        <v>33.737166631817978</v>
      </c>
      <c r="W85" s="123">
        <f t="shared" si="33"/>
        <v>0.15499999999999883</v>
      </c>
      <c r="X85" s="123">
        <f t="shared" si="34"/>
        <v>34.019666631817977</v>
      </c>
    </row>
    <row r="86" spans="1:24" x14ac:dyDescent="0.3">
      <c r="A86" s="102">
        <v>45170</v>
      </c>
      <c r="B86" s="147">
        <f t="shared" si="35"/>
        <v>33.355891597596134</v>
      </c>
      <c r="C86" s="147"/>
      <c r="K86" s="122">
        <v>45261</v>
      </c>
      <c r="L86" s="122">
        <v>45292</v>
      </c>
      <c r="M86" s="123">
        <f t="shared" si="23"/>
        <v>34.112416974036456</v>
      </c>
      <c r="N86" s="123">
        <f t="shared" si="24"/>
        <v>0.32499999999999885</v>
      </c>
      <c r="O86" s="123">
        <f t="shared" si="25"/>
        <v>34.437416974036452</v>
      </c>
      <c r="P86" s="123">
        <f t="shared" si="26"/>
        <v>34.302416974036454</v>
      </c>
      <c r="Q86" s="123">
        <f t="shared" si="27"/>
        <v>34.407416974036458</v>
      </c>
      <c r="R86" s="123">
        <f t="shared" si="28"/>
        <v>33.654916974036453</v>
      </c>
      <c r="S86" s="123">
        <f t="shared" si="29"/>
        <v>33.94491697403646</v>
      </c>
      <c r="T86" s="123">
        <f t="shared" si="30"/>
        <v>33.94491697403646</v>
      </c>
      <c r="U86" s="123">
        <f t="shared" si="31"/>
        <v>34.424916974036456</v>
      </c>
      <c r="V86" s="123">
        <f t="shared" si="32"/>
        <v>34.424916974036456</v>
      </c>
      <c r="W86" s="123">
        <f t="shared" si="33"/>
        <v>0.15499999999999883</v>
      </c>
      <c r="X86" s="123">
        <f t="shared" si="34"/>
        <v>34.707416974036455</v>
      </c>
    </row>
    <row r="87" spans="1:24" x14ac:dyDescent="0.3">
      <c r="A87" s="102">
        <v>45200</v>
      </c>
      <c r="B87" s="147">
        <f t="shared" si="35"/>
        <v>33.562216700261679</v>
      </c>
      <c r="C87" s="147"/>
      <c r="K87" s="122">
        <v>45292</v>
      </c>
      <c r="L87" s="122">
        <v>45323</v>
      </c>
      <c r="M87" s="123">
        <f t="shared" si="23"/>
        <v>50.428172995317951</v>
      </c>
      <c r="N87" s="123">
        <f t="shared" si="24"/>
        <v>0.32499999999999885</v>
      </c>
      <c r="O87" s="123">
        <f t="shared" si="25"/>
        <v>50.753172995317946</v>
      </c>
      <c r="P87" s="123">
        <f t="shared" si="26"/>
        <v>50.618172995317948</v>
      </c>
      <c r="Q87" s="123">
        <f t="shared" si="27"/>
        <v>50.723172995317952</v>
      </c>
      <c r="R87" s="123">
        <f t="shared" si="28"/>
        <v>49.970672995317948</v>
      </c>
      <c r="S87" s="123">
        <f t="shared" si="29"/>
        <v>50.260672995317954</v>
      </c>
      <c r="T87" s="123">
        <f t="shared" si="30"/>
        <v>50.260672995317954</v>
      </c>
      <c r="U87" s="123">
        <f t="shared" si="31"/>
        <v>50.740672995317951</v>
      </c>
      <c r="V87" s="123">
        <f t="shared" si="32"/>
        <v>50.740672995317951</v>
      </c>
      <c r="W87" s="123">
        <f t="shared" si="33"/>
        <v>0.15499999999999883</v>
      </c>
      <c r="X87" s="123">
        <f t="shared" si="34"/>
        <v>51.02317299531795</v>
      </c>
    </row>
    <row r="88" spans="1:24" x14ac:dyDescent="0.3">
      <c r="A88" s="102">
        <v>45231</v>
      </c>
      <c r="B88" s="147">
        <f t="shared" si="35"/>
        <v>33.424666631817978</v>
      </c>
      <c r="C88" s="147"/>
      <c r="K88" s="122">
        <v>45323</v>
      </c>
      <c r="L88" s="122">
        <v>45352</v>
      </c>
      <c r="M88" s="123">
        <f t="shared" si="23"/>
        <v>46.975173988505887</v>
      </c>
      <c r="N88" s="123">
        <f t="shared" si="24"/>
        <v>0.32499999999999885</v>
      </c>
      <c r="O88" s="123">
        <f t="shared" si="25"/>
        <v>47.300173988505883</v>
      </c>
      <c r="P88" s="123">
        <f t="shared" si="26"/>
        <v>47.165173988505884</v>
      </c>
      <c r="Q88" s="123">
        <f t="shared" si="27"/>
        <v>47.270173988505888</v>
      </c>
      <c r="R88" s="123">
        <f t="shared" si="28"/>
        <v>46.517673988505884</v>
      </c>
      <c r="S88" s="123">
        <f t="shared" si="29"/>
        <v>46.80767398850589</v>
      </c>
      <c r="T88" s="123">
        <f t="shared" si="30"/>
        <v>46.80767398850589</v>
      </c>
      <c r="U88" s="123">
        <f t="shared" si="31"/>
        <v>47.287673988505887</v>
      </c>
      <c r="V88" s="123">
        <f t="shared" si="32"/>
        <v>47.287673988505887</v>
      </c>
      <c r="W88" s="123">
        <f t="shared" si="33"/>
        <v>0.15499999999999883</v>
      </c>
      <c r="X88" s="123">
        <f t="shared" si="34"/>
        <v>47.570173988505886</v>
      </c>
    </row>
    <row r="89" spans="1:24" x14ac:dyDescent="0.3">
      <c r="A89" s="102">
        <v>45261</v>
      </c>
      <c r="B89" s="147">
        <f t="shared" si="35"/>
        <v>34.112416974036456</v>
      </c>
      <c r="C89" s="147"/>
      <c r="K89" s="122">
        <v>45352</v>
      </c>
      <c r="L89" s="122">
        <v>45383</v>
      </c>
      <c r="M89" s="123">
        <f t="shared" si="23"/>
        <v>38.702363868018637</v>
      </c>
      <c r="N89" s="123">
        <f t="shared" si="24"/>
        <v>0.32499999999999885</v>
      </c>
      <c r="O89" s="123">
        <f t="shared" si="25"/>
        <v>39.027363868018632</v>
      </c>
      <c r="P89" s="123">
        <f t="shared" si="26"/>
        <v>38.892363868018634</v>
      </c>
      <c r="Q89" s="123">
        <f t="shared" si="27"/>
        <v>38.997363868018638</v>
      </c>
      <c r="R89" s="123">
        <f t="shared" si="28"/>
        <v>38.244863868018633</v>
      </c>
      <c r="S89" s="123">
        <f t="shared" si="29"/>
        <v>38.53486386801864</v>
      </c>
      <c r="T89" s="123">
        <f t="shared" si="30"/>
        <v>38.53486386801864</v>
      </c>
      <c r="U89" s="123">
        <f t="shared" si="31"/>
        <v>39.014863868018637</v>
      </c>
      <c r="V89" s="123">
        <f t="shared" si="32"/>
        <v>39.014863868018637</v>
      </c>
      <c r="W89" s="123">
        <f t="shared" si="33"/>
        <v>0.15499999999999883</v>
      </c>
      <c r="X89" s="123">
        <f t="shared" si="34"/>
        <v>39.297363868018635</v>
      </c>
    </row>
    <row r="90" spans="1:24" x14ac:dyDescent="0.3">
      <c r="A90" s="102">
        <v>45292</v>
      </c>
      <c r="B90" s="147">
        <f>B78*(1+$F$7)</f>
        <v>50.428172995317951</v>
      </c>
      <c r="C90" s="147"/>
      <c r="K90" s="122">
        <v>45383</v>
      </c>
      <c r="L90" s="122">
        <v>45413</v>
      </c>
      <c r="M90" s="123">
        <f t="shared" si="23"/>
        <v>35.177427381897971</v>
      </c>
      <c r="N90" s="123">
        <f t="shared" si="24"/>
        <v>0.32499999999999885</v>
      </c>
      <c r="O90" s="123">
        <f t="shared" si="25"/>
        <v>35.502427381897967</v>
      </c>
      <c r="P90" s="123">
        <f t="shared" si="26"/>
        <v>35.367427381897969</v>
      </c>
      <c r="Q90" s="123">
        <f t="shared" si="27"/>
        <v>35.472427381897973</v>
      </c>
      <c r="R90" s="123">
        <f t="shared" si="28"/>
        <v>34.719927381897968</v>
      </c>
      <c r="S90" s="123">
        <f t="shared" si="29"/>
        <v>35.009927381897974</v>
      </c>
      <c r="T90" s="123">
        <f t="shared" si="30"/>
        <v>35.009927381897974</v>
      </c>
      <c r="U90" s="123">
        <f t="shared" si="31"/>
        <v>35.489927381897971</v>
      </c>
      <c r="V90" s="123">
        <f t="shared" si="32"/>
        <v>35.489927381897971</v>
      </c>
      <c r="W90" s="123">
        <f t="shared" si="33"/>
        <v>0.15499999999999883</v>
      </c>
      <c r="X90" s="123">
        <f t="shared" si="34"/>
        <v>35.77242738189797</v>
      </c>
    </row>
    <row r="91" spans="1:24" x14ac:dyDescent="0.3">
      <c r="A91" s="102">
        <v>45323</v>
      </c>
      <c r="B91" s="147">
        <f t="shared" ref="B91:B101" si="36">B79*(1+$F$7)</f>
        <v>46.975173988505887</v>
      </c>
      <c r="C91" s="147"/>
      <c r="K91" s="122">
        <v>45413</v>
      </c>
      <c r="L91" s="122">
        <v>45444</v>
      </c>
      <c r="M91" s="123">
        <f t="shared" si="23"/>
        <v>36.400364530143925</v>
      </c>
      <c r="N91" s="123">
        <f t="shared" si="24"/>
        <v>0.32499999999999885</v>
      </c>
      <c r="O91" s="123">
        <f t="shared" si="25"/>
        <v>36.725364530143921</v>
      </c>
      <c r="P91" s="123">
        <f t="shared" si="26"/>
        <v>36.590364530143923</v>
      </c>
      <c r="Q91" s="123">
        <f t="shared" si="27"/>
        <v>36.695364530143927</v>
      </c>
      <c r="R91" s="123">
        <f t="shared" si="28"/>
        <v>35.942864530143922</v>
      </c>
      <c r="S91" s="123">
        <f t="shared" si="29"/>
        <v>36.232864530143928</v>
      </c>
      <c r="T91" s="123">
        <f t="shared" si="30"/>
        <v>36.232864530143928</v>
      </c>
      <c r="U91" s="123">
        <f t="shared" si="31"/>
        <v>36.712864530143925</v>
      </c>
      <c r="V91" s="123">
        <f t="shared" si="32"/>
        <v>36.712864530143925</v>
      </c>
      <c r="W91" s="123">
        <f t="shared" si="33"/>
        <v>0.15499999999999883</v>
      </c>
      <c r="X91" s="123">
        <f t="shared" si="34"/>
        <v>36.995364530143924</v>
      </c>
    </row>
    <row r="92" spans="1:24" x14ac:dyDescent="0.3">
      <c r="A92" s="102">
        <v>45352</v>
      </c>
      <c r="B92" s="147">
        <f t="shared" si="36"/>
        <v>38.702363868018637</v>
      </c>
      <c r="C92" s="147"/>
      <c r="K92" s="122">
        <v>45444</v>
      </c>
      <c r="L92" s="122">
        <v>45474</v>
      </c>
      <c r="M92" s="123">
        <f t="shared" si="23"/>
        <v>36.112614612909589</v>
      </c>
      <c r="N92" s="123">
        <f t="shared" si="24"/>
        <v>0.32499999999999885</v>
      </c>
      <c r="O92" s="123">
        <f t="shared" si="25"/>
        <v>36.437614612909584</v>
      </c>
      <c r="P92" s="123">
        <f t="shared" si="26"/>
        <v>36.302614612909586</v>
      </c>
      <c r="Q92" s="123">
        <f t="shared" si="27"/>
        <v>36.40761461290959</v>
      </c>
      <c r="R92" s="123">
        <f t="shared" si="28"/>
        <v>35.655114612909586</v>
      </c>
      <c r="S92" s="123">
        <f t="shared" si="29"/>
        <v>35.945114612909592</v>
      </c>
      <c r="T92" s="123">
        <f t="shared" si="30"/>
        <v>35.945114612909592</v>
      </c>
      <c r="U92" s="123">
        <f t="shared" si="31"/>
        <v>36.425114612909589</v>
      </c>
      <c r="V92" s="123">
        <f t="shared" si="32"/>
        <v>36.425114612909589</v>
      </c>
      <c r="W92" s="123">
        <f t="shared" si="33"/>
        <v>0.15499999999999883</v>
      </c>
      <c r="X92" s="123">
        <f t="shared" si="34"/>
        <v>36.707614612909587</v>
      </c>
    </row>
    <row r="93" spans="1:24" x14ac:dyDescent="0.3">
      <c r="A93" s="102">
        <v>45383</v>
      </c>
      <c r="B93" s="147">
        <f t="shared" si="36"/>
        <v>35.177427381897971</v>
      </c>
      <c r="C93" s="147"/>
      <c r="K93" s="122">
        <v>45474</v>
      </c>
      <c r="L93" s="122">
        <v>45505</v>
      </c>
      <c r="M93" s="123">
        <f t="shared" si="23"/>
        <v>45.608361881642779</v>
      </c>
      <c r="N93" s="123">
        <f t="shared" si="24"/>
        <v>0.32499999999999885</v>
      </c>
      <c r="O93" s="123">
        <f t="shared" si="25"/>
        <v>45.933361881642774</v>
      </c>
      <c r="P93" s="123">
        <f t="shared" si="26"/>
        <v>45.798361881642776</v>
      </c>
      <c r="Q93" s="123">
        <f t="shared" si="27"/>
        <v>45.90336188164278</v>
      </c>
      <c r="R93" s="123">
        <f t="shared" si="28"/>
        <v>45.150861881642776</v>
      </c>
      <c r="S93" s="123">
        <f t="shared" si="29"/>
        <v>45.440861881642782</v>
      </c>
      <c r="T93" s="123">
        <f t="shared" si="30"/>
        <v>45.440861881642782</v>
      </c>
      <c r="U93" s="123">
        <f t="shared" si="31"/>
        <v>45.920861881642779</v>
      </c>
      <c r="V93" s="123">
        <f t="shared" si="32"/>
        <v>45.920861881642779</v>
      </c>
      <c r="W93" s="123">
        <f t="shared" si="33"/>
        <v>0.15499999999999883</v>
      </c>
      <c r="X93" s="123">
        <f t="shared" si="34"/>
        <v>46.203361881642778</v>
      </c>
    </row>
    <row r="94" spans="1:24" x14ac:dyDescent="0.3">
      <c r="A94" s="102">
        <v>45413</v>
      </c>
      <c r="B94" s="147">
        <f t="shared" si="36"/>
        <v>36.400364530143925</v>
      </c>
      <c r="C94" s="147"/>
      <c r="K94" s="122">
        <v>45505</v>
      </c>
      <c r="L94" s="122">
        <v>45536</v>
      </c>
      <c r="M94" s="123">
        <f t="shared" si="23"/>
        <v>41.43598808174486</v>
      </c>
      <c r="N94" s="123">
        <f t="shared" si="24"/>
        <v>0.32499999999999885</v>
      </c>
      <c r="O94" s="123">
        <f t="shared" si="25"/>
        <v>41.760988081744856</v>
      </c>
      <c r="P94" s="123">
        <f t="shared" si="26"/>
        <v>41.625988081744858</v>
      </c>
      <c r="Q94" s="123">
        <f t="shared" si="27"/>
        <v>41.730988081744862</v>
      </c>
      <c r="R94" s="123">
        <f t="shared" si="28"/>
        <v>40.978488081744857</v>
      </c>
      <c r="S94" s="123">
        <f t="shared" si="29"/>
        <v>41.268488081744863</v>
      </c>
      <c r="T94" s="123">
        <f t="shared" si="30"/>
        <v>41.268488081744863</v>
      </c>
      <c r="U94" s="123">
        <f t="shared" si="31"/>
        <v>41.74848808174486</v>
      </c>
      <c r="V94" s="123">
        <f t="shared" si="32"/>
        <v>41.74848808174486</v>
      </c>
      <c r="W94" s="123">
        <f t="shared" si="33"/>
        <v>0.15499999999999883</v>
      </c>
      <c r="X94" s="123">
        <f t="shared" si="34"/>
        <v>42.030988081744859</v>
      </c>
    </row>
    <row r="95" spans="1:24" x14ac:dyDescent="0.3">
      <c r="A95" s="102">
        <v>45444</v>
      </c>
      <c r="B95" s="147">
        <f t="shared" si="36"/>
        <v>36.112614612909589</v>
      </c>
      <c r="C95" s="147"/>
      <c r="K95" s="122">
        <v>45536</v>
      </c>
      <c r="L95" s="122">
        <v>45566</v>
      </c>
      <c r="M95" s="123">
        <f t="shared" si="23"/>
        <v>34.889677464663642</v>
      </c>
      <c r="N95" s="123">
        <f t="shared" si="24"/>
        <v>0.32499999999999885</v>
      </c>
      <c r="O95" s="123">
        <f t="shared" si="25"/>
        <v>35.214677464663637</v>
      </c>
      <c r="P95" s="123">
        <f t="shared" si="26"/>
        <v>35.079677464663639</v>
      </c>
      <c r="Q95" s="123">
        <f t="shared" si="27"/>
        <v>35.184677464663643</v>
      </c>
      <c r="R95" s="123">
        <f t="shared" si="28"/>
        <v>34.432177464663638</v>
      </c>
      <c r="S95" s="123">
        <f t="shared" si="29"/>
        <v>34.722177464663645</v>
      </c>
      <c r="T95" s="123">
        <f t="shared" si="30"/>
        <v>34.722177464663645</v>
      </c>
      <c r="U95" s="123">
        <f t="shared" si="31"/>
        <v>35.202177464663642</v>
      </c>
      <c r="V95" s="123">
        <f t="shared" si="32"/>
        <v>35.202177464663642</v>
      </c>
      <c r="W95" s="123">
        <f t="shared" si="33"/>
        <v>0.15499999999999883</v>
      </c>
      <c r="X95" s="123">
        <f t="shared" si="34"/>
        <v>35.48467746466364</v>
      </c>
    </row>
    <row r="96" spans="1:24" x14ac:dyDescent="0.3">
      <c r="A96" s="102">
        <v>45474</v>
      </c>
      <c r="B96" s="147">
        <f t="shared" si="36"/>
        <v>45.608361881642779</v>
      </c>
      <c r="C96" s="147"/>
      <c r="K96" s="122">
        <v>45566</v>
      </c>
      <c r="L96" s="122">
        <v>45597</v>
      </c>
      <c r="M96" s="123">
        <f t="shared" si="23"/>
        <v>35.105489902589397</v>
      </c>
      <c r="N96" s="123">
        <f t="shared" si="24"/>
        <v>0.32499999999999885</v>
      </c>
      <c r="O96" s="123">
        <f t="shared" si="25"/>
        <v>35.430489902589393</v>
      </c>
      <c r="P96" s="123">
        <f t="shared" si="26"/>
        <v>35.295489902589395</v>
      </c>
      <c r="Q96" s="123">
        <f t="shared" si="27"/>
        <v>35.400489902589399</v>
      </c>
      <c r="R96" s="123">
        <f t="shared" si="28"/>
        <v>34.647989902589394</v>
      </c>
      <c r="S96" s="123">
        <f t="shared" si="29"/>
        <v>34.937989902589401</v>
      </c>
      <c r="T96" s="123">
        <f t="shared" si="30"/>
        <v>34.937989902589401</v>
      </c>
      <c r="U96" s="123">
        <f t="shared" si="31"/>
        <v>35.417989902589397</v>
      </c>
      <c r="V96" s="123">
        <f t="shared" si="32"/>
        <v>35.417989902589397</v>
      </c>
      <c r="W96" s="123">
        <f t="shared" si="33"/>
        <v>0.15499999999999883</v>
      </c>
      <c r="X96" s="123">
        <f t="shared" si="34"/>
        <v>35.700489902589396</v>
      </c>
    </row>
    <row r="97" spans="1:24" x14ac:dyDescent="0.3">
      <c r="A97" s="102">
        <v>45505</v>
      </c>
      <c r="B97" s="147">
        <f t="shared" si="36"/>
        <v>41.43598808174486</v>
      </c>
      <c r="C97" s="147"/>
      <c r="K97" s="122">
        <v>45597</v>
      </c>
      <c r="L97" s="122">
        <v>45627</v>
      </c>
      <c r="M97" s="123">
        <f t="shared" si="23"/>
        <v>34.961614943972222</v>
      </c>
      <c r="N97" s="123">
        <f t="shared" si="24"/>
        <v>0.32499999999999885</v>
      </c>
      <c r="O97" s="123">
        <f t="shared" si="25"/>
        <v>35.286614943972218</v>
      </c>
      <c r="P97" s="123">
        <f t="shared" si="26"/>
        <v>35.15161494397222</v>
      </c>
      <c r="Q97" s="123">
        <f t="shared" si="27"/>
        <v>35.256614943972224</v>
      </c>
      <c r="R97" s="123">
        <f t="shared" si="28"/>
        <v>34.504114943972219</v>
      </c>
      <c r="S97" s="123">
        <f t="shared" si="29"/>
        <v>34.794114943972225</v>
      </c>
      <c r="T97" s="123">
        <f t="shared" si="30"/>
        <v>34.794114943972225</v>
      </c>
      <c r="U97" s="123">
        <f t="shared" si="31"/>
        <v>35.274114943972222</v>
      </c>
      <c r="V97" s="123">
        <f t="shared" si="32"/>
        <v>35.274114943972222</v>
      </c>
      <c r="W97" s="123">
        <f t="shared" si="33"/>
        <v>0.15499999999999883</v>
      </c>
      <c r="X97" s="123">
        <f t="shared" si="34"/>
        <v>35.556614943972221</v>
      </c>
    </row>
    <row r="98" spans="1:24" x14ac:dyDescent="0.3">
      <c r="A98" s="102">
        <v>45536</v>
      </c>
      <c r="B98" s="147">
        <f t="shared" si="36"/>
        <v>34.889677464663642</v>
      </c>
      <c r="C98" s="147"/>
      <c r="K98" s="122">
        <v>45627</v>
      </c>
      <c r="L98" s="122">
        <v>45658</v>
      </c>
      <c r="M98" s="123">
        <f t="shared" si="23"/>
        <v>35.68098973705807</v>
      </c>
      <c r="N98" s="123">
        <f t="shared" si="24"/>
        <v>0.32499999999999885</v>
      </c>
      <c r="O98" s="123">
        <f t="shared" si="25"/>
        <v>36.005989737058066</v>
      </c>
      <c r="P98" s="123">
        <f t="shared" si="26"/>
        <v>35.870989737058068</v>
      </c>
      <c r="Q98" s="123">
        <f t="shared" si="27"/>
        <v>35.975989737058072</v>
      </c>
      <c r="R98" s="123">
        <f t="shared" si="28"/>
        <v>35.223489737058067</v>
      </c>
      <c r="S98" s="123">
        <f t="shared" si="29"/>
        <v>35.513489737058073</v>
      </c>
      <c r="T98" s="123">
        <f t="shared" si="30"/>
        <v>35.513489737058073</v>
      </c>
      <c r="U98" s="123">
        <f t="shared" si="31"/>
        <v>35.99348973705807</v>
      </c>
      <c r="V98" s="123">
        <f t="shared" si="32"/>
        <v>35.99348973705807</v>
      </c>
      <c r="W98" s="123">
        <f t="shared" si="33"/>
        <v>0.15499999999999883</v>
      </c>
      <c r="X98" s="123">
        <f t="shared" si="34"/>
        <v>36.275989737058069</v>
      </c>
    </row>
    <row r="99" spans="1:24" x14ac:dyDescent="0.3">
      <c r="A99" s="102">
        <v>45566</v>
      </c>
      <c r="B99" s="147">
        <f t="shared" si="36"/>
        <v>35.105489902589397</v>
      </c>
      <c r="C99" s="147"/>
      <c r="K99" s="122">
        <v>45658</v>
      </c>
      <c r="L99" s="122">
        <v>45689</v>
      </c>
      <c r="M99" s="123">
        <f t="shared" si="23"/>
        <v>52.847285838806073</v>
      </c>
      <c r="N99" s="123">
        <f t="shared" si="24"/>
        <v>0.32499999999999885</v>
      </c>
      <c r="O99" s="123">
        <f t="shared" si="25"/>
        <v>53.172285838806069</v>
      </c>
      <c r="P99" s="123">
        <f t="shared" si="26"/>
        <v>53.037285838806071</v>
      </c>
      <c r="Q99" s="123">
        <f t="shared" si="27"/>
        <v>53.142285838806075</v>
      </c>
      <c r="R99" s="123">
        <f t="shared" si="28"/>
        <v>52.38978583880607</v>
      </c>
      <c r="S99" s="123">
        <f t="shared" si="29"/>
        <v>52.679785838806076</v>
      </c>
      <c r="T99" s="123">
        <f t="shared" si="30"/>
        <v>52.679785838806076</v>
      </c>
      <c r="U99" s="123">
        <f t="shared" si="31"/>
        <v>53.159785838806073</v>
      </c>
      <c r="V99" s="123">
        <f t="shared" si="32"/>
        <v>53.159785838806073</v>
      </c>
      <c r="W99" s="123">
        <f t="shared" si="33"/>
        <v>0.15499999999999883</v>
      </c>
      <c r="X99" s="123">
        <f t="shared" si="34"/>
        <v>53.442285838806072</v>
      </c>
    </row>
    <row r="100" spans="1:24" x14ac:dyDescent="0.3">
      <c r="A100" s="102">
        <v>45597</v>
      </c>
      <c r="B100" s="147">
        <f t="shared" si="36"/>
        <v>34.961614943972222</v>
      </c>
      <c r="C100" s="147"/>
      <c r="K100" s="122">
        <v>45689</v>
      </c>
      <c r="L100" s="122">
        <v>45717</v>
      </c>
      <c r="M100" s="123">
        <f t="shared" si="23"/>
        <v>49.228641444708089</v>
      </c>
      <c r="N100" s="123">
        <f t="shared" si="24"/>
        <v>0.32499999999999885</v>
      </c>
      <c r="O100" s="123">
        <f t="shared" si="25"/>
        <v>49.553641444708084</v>
      </c>
      <c r="P100" s="123">
        <f t="shared" si="26"/>
        <v>49.418641444708086</v>
      </c>
      <c r="Q100" s="123">
        <f t="shared" si="27"/>
        <v>49.52364144470809</v>
      </c>
      <c r="R100" s="123">
        <f t="shared" si="28"/>
        <v>48.771141444708086</v>
      </c>
      <c r="S100" s="123">
        <f t="shared" si="29"/>
        <v>49.061141444708092</v>
      </c>
      <c r="T100" s="123">
        <f t="shared" si="30"/>
        <v>49.061141444708092</v>
      </c>
      <c r="U100" s="123">
        <f t="shared" si="31"/>
        <v>49.541141444708089</v>
      </c>
      <c r="V100" s="123">
        <f t="shared" si="32"/>
        <v>49.541141444708089</v>
      </c>
      <c r="W100" s="123">
        <f t="shared" si="33"/>
        <v>0.15499999999999883</v>
      </c>
      <c r="X100" s="123">
        <f t="shared" si="34"/>
        <v>49.823641444708088</v>
      </c>
    </row>
    <row r="101" spans="1:24" x14ac:dyDescent="0.3">
      <c r="A101" s="102">
        <v>45627</v>
      </c>
      <c r="B101" s="147">
        <f t="shared" si="36"/>
        <v>35.68098973705807</v>
      </c>
      <c r="C101" s="147"/>
      <c r="K101" s="122">
        <v>45717</v>
      </c>
      <c r="L101" s="122">
        <v>45748</v>
      </c>
      <c r="M101" s="123">
        <f t="shared" si="23"/>
        <v>40.558972583848323</v>
      </c>
      <c r="N101" s="123">
        <f t="shared" si="24"/>
        <v>0.32499999999999885</v>
      </c>
      <c r="O101" s="123">
        <f t="shared" si="25"/>
        <v>40.883972583848319</v>
      </c>
      <c r="P101" s="123">
        <f t="shared" si="26"/>
        <v>40.748972583848321</v>
      </c>
      <c r="Q101" s="123">
        <f t="shared" si="27"/>
        <v>40.853972583848325</v>
      </c>
      <c r="R101" s="123">
        <f t="shared" si="28"/>
        <v>40.10147258384832</v>
      </c>
      <c r="S101" s="123">
        <f t="shared" si="29"/>
        <v>40.391472583848326</v>
      </c>
      <c r="T101" s="123">
        <f t="shared" si="30"/>
        <v>40.391472583848326</v>
      </c>
      <c r="U101" s="123">
        <f t="shared" si="31"/>
        <v>40.871472583848323</v>
      </c>
      <c r="V101" s="123">
        <f t="shared" si="32"/>
        <v>40.871472583848323</v>
      </c>
      <c r="W101" s="123">
        <f t="shared" si="33"/>
        <v>0.15499999999999883</v>
      </c>
      <c r="X101" s="123">
        <f t="shared" si="34"/>
        <v>41.153972583848322</v>
      </c>
    </row>
    <row r="102" spans="1:24" x14ac:dyDescent="0.3">
      <c r="A102" s="102">
        <v>45658</v>
      </c>
      <c r="B102" s="147">
        <f>B90*(1+$F$8)</f>
        <v>52.847285838806073</v>
      </c>
      <c r="C102" s="147"/>
      <c r="K102" s="122">
        <v>45748</v>
      </c>
      <c r="L102" s="122">
        <v>45778</v>
      </c>
      <c r="M102" s="123">
        <f t="shared" si="23"/>
        <v>36.864939764873284</v>
      </c>
      <c r="N102" s="123">
        <f t="shared" si="24"/>
        <v>0.32499999999999885</v>
      </c>
      <c r="O102" s="123">
        <f t="shared" si="25"/>
        <v>37.18993976487328</v>
      </c>
      <c r="P102" s="123">
        <f t="shared" si="26"/>
        <v>37.054939764873282</v>
      </c>
      <c r="Q102" s="123">
        <f t="shared" si="27"/>
        <v>37.159939764873286</v>
      </c>
      <c r="R102" s="123">
        <f t="shared" si="28"/>
        <v>36.407439764873281</v>
      </c>
      <c r="S102" s="123">
        <f t="shared" si="29"/>
        <v>36.697439764873288</v>
      </c>
      <c r="T102" s="123">
        <f t="shared" si="30"/>
        <v>36.697439764873288</v>
      </c>
      <c r="U102" s="123">
        <f t="shared" si="31"/>
        <v>37.177439764873284</v>
      </c>
      <c r="V102" s="123">
        <f t="shared" si="32"/>
        <v>37.177439764873284</v>
      </c>
      <c r="W102" s="123">
        <f t="shared" si="33"/>
        <v>0.15499999999999883</v>
      </c>
      <c r="X102" s="123">
        <f t="shared" si="34"/>
        <v>37.459939764873283</v>
      </c>
    </row>
    <row r="103" spans="1:24" x14ac:dyDescent="0.3">
      <c r="A103" s="102">
        <v>45689</v>
      </c>
      <c r="B103" s="147">
        <f t="shared" ref="B103:B113" si="37">B91*(1+$F$8)</f>
        <v>49.228641444708089</v>
      </c>
      <c r="C103" s="147"/>
      <c r="K103" s="122">
        <v>45778</v>
      </c>
      <c r="L103" s="122">
        <v>45809</v>
      </c>
      <c r="M103" s="123">
        <f t="shared" si="23"/>
        <v>38.146542987783</v>
      </c>
      <c r="N103" s="123">
        <f t="shared" si="24"/>
        <v>0.32499999999999885</v>
      </c>
      <c r="O103" s="123">
        <f t="shared" si="25"/>
        <v>38.471542987782996</v>
      </c>
      <c r="P103" s="123">
        <f t="shared" si="26"/>
        <v>38.336542987782998</v>
      </c>
      <c r="Q103" s="123">
        <f t="shared" si="27"/>
        <v>38.441542987783002</v>
      </c>
      <c r="R103" s="123">
        <f t="shared" si="28"/>
        <v>37.689042987782997</v>
      </c>
      <c r="S103" s="123">
        <f t="shared" si="29"/>
        <v>37.979042987783004</v>
      </c>
      <c r="T103" s="123">
        <f t="shared" si="30"/>
        <v>37.979042987783004</v>
      </c>
      <c r="U103" s="123">
        <f t="shared" si="31"/>
        <v>38.459042987783</v>
      </c>
      <c r="V103" s="123">
        <f t="shared" si="32"/>
        <v>38.459042987783</v>
      </c>
      <c r="W103" s="123">
        <f t="shared" si="33"/>
        <v>0.15499999999999883</v>
      </c>
      <c r="X103" s="123">
        <f t="shared" si="34"/>
        <v>38.741542987782999</v>
      </c>
    </row>
    <row r="104" spans="1:24" x14ac:dyDescent="0.3">
      <c r="A104" s="102">
        <v>45717</v>
      </c>
      <c r="B104" s="147">
        <f t="shared" si="37"/>
        <v>40.558972583848323</v>
      </c>
      <c r="C104" s="147"/>
      <c r="K104" s="122">
        <v>45809</v>
      </c>
      <c r="L104" s="122">
        <v>45839</v>
      </c>
      <c r="M104" s="123">
        <f t="shared" si="23"/>
        <v>37.844989288274839</v>
      </c>
      <c r="N104" s="123">
        <f t="shared" si="24"/>
        <v>0.32499999999999885</v>
      </c>
      <c r="O104" s="123">
        <f t="shared" si="25"/>
        <v>38.169989288274834</v>
      </c>
      <c r="P104" s="123">
        <f t="shared" si="26"/>
        <v>38.034989288274836</v>
      </c>
      <c r="Q104" s="123">
        <f t="shared" si="27"/>
        <v>38.13998928827484</v>
      </c>
      <c r="R104" s="123">
        <f t="shared" si="28"/>
        <v>37.387489288274836</v>
      </c>
      <c r="S104" s="123">
        <f t="shared" si="29"/>
        <v>37.677489288274842</v>
      </c>
      <c r="T104" s="123">
        <f t="shared" si="30"/>
        <v>37.677489288274842</v>
      </c>
      <c r="U104" s="123">
        <f t="shared" si="31"/>
        <v>38.157489288274839</v>
      </c>
      <c r="V104" s="123">
        <f t="shared" si="32"/>
        <v>38.157489288274839</v>
      </c>
      <c r="W104" s="123">
        <f t="shared" si="33"/>
        <v>0.15499999999999883</v>
      </c>
      <c r="X104" s="123">
        <f t="shared" si="34"/>
        <v>38.439989288274838</v>
      </c>
    </row>
    <row r="105" spans="1:24" x14ac:dyDescent="0.3">
      <c r="A105" s="102">
        <v>45748</v>
      </c>
      <c r="B105" s="147">
        <f t="shared" si="37"/>
        <v>36.864939764873284</v>
      </c>
      <c r="C105" s="147"/>
      <c r="K105" s="122">
        <v>45839</v>
      </c>
      <c r="L105" s="122">
        <v>45870</v>
      </c>
      <c r="M105" s="123">
        <f t="shared" si="23"/>
        <v>47.796261372044306</v>
      </c>
      <c r="N105" s="123">
        <f t="shared" si="24"/>
        <v>0.32499999999999885</v>
      </c>
      <c r="O105" s="123">
        <f t="shared" si="25"/>
        <v>48.121261372044302</v>
      </c>
      <c r="P105" s="123">
        <f t="shared" si="26"/>
        <v>47.986261372044304</v>
      </c>
      <c r="Q105" s="123">
        <f t="shared" si="27"/>
        <v>48.091261372044308</v>
      </c>
      <c r="R105" s="123">
        <f t="shared" si="28"/>
        <v>47.338761372044303</v>
      </c>
      <c r="S105" s="123">
        <f t="shared" si="29"/>
        <v>47.628761372044309</v>
      </c>
      <c r="T105" s="123">
        <f t="shared" si="30"/>
        <v>47.628761372044309</v>
      </c>
      <c r="U105" s="123">
        <f t="shared" si="31"/>
        <v>48.108761372044306</v>
      </c>
      <c r="V105" s="123">
        <f t="shared" si="32"/>
        <v>48.108761372044306</v>
      </c>
      <c r="W105" s="123">
        <f t="shared" si="33"/>
        <v>0.15499999999999883</v>
      </c>
      <c r="X105" s="123">
        <f t="shared" si="34"/>
        <v>48.391261372044305</v>
      </c>
    </row>
    <row r="106" spans="1:24" x14ac:dyDescent="0.3">
      <c r="A106" s="102">
        <v>45778</v>
      </c>
      <c r="B106" s="147">
        <f t="shared" si="37"/>
        <v>38.146542987783</v>
      </c>
      <c r="C106" s="147"/>
      <c r="K106" s="122">
        <v>45870</v>
      </c>
      <c r="L106" s="122">
        <v>45901</v>
      </c>
      <c r="M106" s="123">
        <f t="shared" si="23"/>
        <v>43.423732729175903</v>
      </c>
      <c r="N106" s="123">
        <f t="shared" si="24"/>
        <v>0.32499999999999885</v>
      </c>
      <c r="O106" s="123">
        <f t="shared" si="25"/>
        <v>43.748732729175899</v>
      </c>
      <c r="P106" s="123">
        <f t="shared" si="26"/>
        <v>43.613732729175901</v>
      </c>
      <c r="Q106" s="123">
        <f t="shared" si="27"/>
        <v>43.718732729175905</v>
      </c>
      <c r="R106" s="123">
        <f t="shared" si="28"/>
        <v>42.9662327291759</v>
      </c>
      <c r="S106" s="123">
        <f t="shared" si="29"/>
        <v>43.256232729175906</v>
      </c>
      <c r="T106" s="123">
        <f t="shared" si="30"/>
        <v>43.256232729175906</v>
      </c>
      <c r="U106" s="123">
        <f t="shared" si="31"/>
        <v>43.736232729175903</v>
      </c>
      <c r="V106" s="123">
        <f t="shared" si="32"/>
        <v>43.736232729175903</v>
      </c>
      <c r="W106" s="123">
        <f t="shared" si="33"/>
        <v>0.15499999999999883</v>
      </c>
      <c r="X106" s="123">
        <f t="shared" si="34"/>
        <v>44.018732729175902</v>
      </c>
    </row>
    <row r="107" spans="1:24" x14ac:dyDescent="0.3">
      <c r="A107" s="102">
        <v>45809</v>
      </c>
      <c r="B107" s="147">
        <f t="shared" si="37"/>
        <v>37.844989288274839</v>
      </c>
      <c r="C107" s="147"/>
      <c r="K107" s="122">
        <v>45901</v>
      </c>
      <c r="L107" s="122">
        <v>45931</v>
      </c>
      <c r="M107" s="123">
        <f t="shared" si="23"/>
        <v>36.563386065365123</v>
      </c>
      <c r="N107" s="123">
        <f t="shared" si="24"/>
        <v>0.32499999999999885</v>
      </c>
      <c r="O107" s="123">
        <f t="shared" si="25"/>
        <v>36.888386065365118</v>
      </c>
      <c r="P107" s="123">
        <f t="shared" si="26"/>
        <v>36.75338606536512</v>
      </c>
      <c r="Q107" s="123">
        <f t="shared" si="27"/>
        <v>36.858386065365124</v>
      </c>
      <c r="R107" s="123">
        <f t="shared" si="28"/>
        <v>36.105886065365119</v>
      </c>
      <c r="S107" s="123">
        <f t="shared" si="29"/>
        <v>36.395886065365126</v>
      </c>
      <c r="T107" s="123">
        <f t="shared" si="30"/>
        <v>36.395886065365126</v>
      </c>
      <c r="U107" s="123">
        <f t="shared" si="31"/>
        <v>36.875886065365123</v>
      </c>
      <c r="V107" s="123">
        <f t="shared" si="32"/>
        <v>36.875886065365123</v>
      </c>
      <c r="W107" s="123">
        <f t="shared" si="33"/>
        <v>0.15499999999999883</v>
      </c>
      <c r="X107" s="123">
        <f t="shared" si="34"/>
        <v>37.158386065365121</v>
      </c>
    </row>
    <row r="108" spans="1:24" x14ac:dyDescent="0.3">
      <c r="A108" s="102">
        <v>45839</v>
      </c>
      <c r="B108" s="147">
        <f t="shared" si="37"/>
        <v>47.796261372044306</v>
      </c>
      <c r="C108" s="147"/>
      <c r="K108" s="122">
        <v>45931</v>
      </c>
      <c r="L108" s="122">
        <v>45962</v>
      </c>
      <c r="M108" s="123">
        <f t="shared" si="23"/>
        <v>36.789551339996251</v>
      </c>
      <c r="N108" s="123">
        <f t="shared" si="24"/>
        <v>0.32499999999999885</v>
      </c>
      <c r="O108" s="123">
        <f t="shared" si="25"/>
        <v>37.114551339996247</v>
      </c>
      <c r="P108" s="123">
        <f t="shared" si="26"/>
        <v>36.979551339996249</v>
      </c>
      <c r="Q108" s="123">
        <f t="shared" si="27"/>
        <v>37.084551339996253</v>
      </c>
      <c r="R108" s="123">
        <f t="shared" si="28"/>
        <v>36.332051339996248</v>
      </c>
      <c r="S108" s="123">
        <f t="shared" si="29"/>
        <v>36.622051339996254</v>
      </c>
      <c r="T108" s="123">
        <f t="shared" si="30"/>
        <v>36.622051339996254</v>
      </c>
      <c r="U108" s="123">
        <f t="shared" si="31"/>
        <v>37.102051339996251</v>
      </c>
      <c r="V108" s="123">
        <f t="shared" si="32"/>
        <v>37.102051339996251</v>
      </c>
      <c r="W108" s="123">
        <f t="shared" si="33"/>
        <v>0.15499999999999883</v>
      </c>
      <c r="X108" s="123">
        <f t="shared" si="34"/>
        <v>37.38455133999625</v>
      </c>
    </row>
    <row r="109" spans="1:24" x14ac:dyDescent="0.3">
      <c r="A109" s="102">
        <v>45870</v>
      </c>
      <c r="B109" s="147">
        <f t="shared" si="37"/>
        <v>43.423732729175903</v>
      </c>
      <c r="C109" s="147"/>
      <c r="K109" s="122">
        <v>45962</v>
      </c>
      <c r="L109" s="122">
        <v>45992</v>
      </c>
      <c r="M109" s="123">
        <f t="shared" si="23"/>
        <v>36.638774490242163</v>
      </c>
      <c r="N109" s="123">
        <f t="shared" si="24"/>
        <v>0.32499999999999885</v>
      </c>
      <c r="O109" s="123">
        <f t="shared" si="25"/>
        <v>36.963774490242159</v>
      </c>
      <c r="P109" s="123">
        <f t="shared" si="26"/>
        <v>36.828774490242161</v>
      </c>
      <c r="Q109" s="123">
        <f t="shared" si="27"/>
        <v>36.933774490242165</v>
      </c>
      <c r="R109" s="123">
        <f t="shared" si="28"/>
        <v>36.18127449024216</v>
      </c>
      <c r="S109" s="123">
        <f t="shared" si="29"/>
        <v>36.471274490242166</v>
      </c>
      <c r="T109" s="123">
        <f t="shared" si="30"/>
        <v>36.471274490242166</v>
      </c>
      <c r="U109" s="123">
        <f t="shared" si="31"/>
        <v>36.951274490242163</v>
      </c>
      <c r="V109" s="123">
        <f t="shared" si="32"/>
        <v>36.951274490242163</v>
      </c>
      <c r="W109" s="123">
        <f t="shared" si="33"/>
        <v>0.15499999999999883</v>
      </c>
      <c r="X109" s="123">
        <f t="shared" si="34"/>
        <v>37.233774490242162</v>
      </c>
    </row>
    <row r="110" spans="1:24" x14ac:dyDescent="0.3">
      <c r="A110" s="102">
        <v>45901</v>
      </c>
      <c r="B110" s="147">
        <f t="shared" si="37"/>
        <v>36.563386065365123</v>
      </c>
      <c r="C110" s="147"/>
      <c r="K110" s="122">
        <v>45992</v>
      </c>
      <c r="L110" s="122">
        <v>46023</v>
      </c>
      <c r="M110" s="123">
        <f t="shared" si="23"/>
        <v>37.392658739012575</v>
      </c>
      <c r="N110" s="123">
        <f t="shared" si="24"/>
        <v>0.32499999999999885</v>
      </c>
      <c r="O110" s="123">
        <f t="shared" si="25"/>
        <v>37.71765873901257</v>
      </c>
      <c r="P110" s="123">
        <f t="shared" si="26"/>
        <v>37.582658739012572</v>
      </c>
      <c r="Q110" s="123">
        <f t="shared" si="27"/>
        <v>37.687658739012576</v>
      </c>
      <c r="R110" s="123">
        <f t="shared" si="28"/>
        <v>36.935158739012572</v>
      </c>
      <c r="S110" s="123">
        <f t="shared" si="29"/>
        <v>37.225158739012578</v>
      </c>
      <c r="T110" s="123">
        <f t="shared" si="30"/>
        <v>37.225158739012578</v>
      </c>
      <c r="U110" s="123">
        <f t="shared" si="31"/>
        <v>37.705158739012575</v>
      </c>
      <c r="V110" s="123">
        <f t="shared" si="32"/>
        <v>37.705158739012575</v>
      </c>
      <c r="W110" s="123">
        <f t="shared" si="33"/>
        <v>0.15499999999999883</v>
      </c>
      <c r="X110" s="123">
        <f t="shared" si="34"/>
        <v>37.987658739012574</v>
      </c>
    </row>
    <row r="111" spans="1:24" x14ac:dyDescent="0.3">
      <c r="A111" s="102">
        <v>45931</v>
      </c>
      <c r="B111" s="147">
        <f t="shared" si="37"/>
        <v>36.789551339996251</v>
      </c>
      <c r="C111" s="147"/>
      <c r="K111" s="122">
        <v>46023</v>
      </c>
      <c r="L111" s="122">
        <v>46054</v>
      </c>
      <c r="M111" s="123">
        <f t="shared" si="23"/>
        <v>53.85582114585074</v>
      </c>
      <c r="N111" s="123">
        <f t="shared" si="24"/>
        <v>0.32499999999999885</v>
      </c>
      <c r="O111" s="123">
        <f t="shared" si="25"/>
        <v>54.180821145850736</v>
      </c>
      <c r="P111" s="123">
        <f t="shared" si="26"/>
        <v>54.045821145850738</v>
      </c>
      <c r="Q111" s="123">
        <f t="shared" si="27"/>
        <v>54.150821145850742</v>
      </c>
      <c r="R111" s="123">
        <f t="shared" si="28"/>
        <v>53.398321145850737</v>
      </c>
      <c r="S111" s="123">
        <f t="shared" si="29"/>
        <v>53.688321145850743</v>
      </c>
      <c r="T111" s="123">
        <f t="shared" si="30"/>
        <v>53.688321145850743</v>
      </c>
      <c r="U111" s="123">
        <f t="shared" si="31"/>
        <v>54.16832114585074</v>
      </c>
      <c r="V111" s="123">
        <f t="shared" si="32"/>
        <v>54.16832114585074</v>
      </c>
      <c r="W111" s="123">
        <f t="shared" si="33"/>
        <v>0.15499999999999883</v>
      </c>
      <c r="X111" s="123">
        <f t="shared" si="34"/>
        <v>54.450821145850739</v>
      </c>
    </row>
    <row r="112" spans="1:24" x14ac:dyDescent="0.3">
      <c r="A112" s="102">
        <v>45962</v>
      </c>
      <c r="B112" s="147">
        <f t="shared" si="37"/>
        <v>36.638774490242163</v>
      </c>
      <c r="C112" s="147"/>
      <c r="K112" s="122">
        <v>46054</v>
      </c>
      <c r="L112" s="122">
        <v>46082</v>
      </c>
      <c r="M112" s="123">
        <f t="shared" si="23"/>
        <v>50.168118699344561</v>
      </c>
      <c r="N112" s="123">
        <f t="shared" si="24"/>
        <v>0.32499999999999885</v>
      </c>
      <c r="O112" s="123">
        <f t="shared" si="25"/>
        <v>50.493118699344556</v>
      </c>
      <c r="P112" s="123">
        <f t="shared" si="26"/>
        <v>50.358118699344558</v>
      </c>
      <c r="Q112" s="123">
        <f t="shared" si="27"/>
        <v>50.463118699344562</v>
      </c>
      <c r="R112" s="123">
        <f t="shared" si="28"/>
        <v>49.710618699344558</v>
      </c>
      <c r="S112" s="123">
        <f t="shared" si="29"/>
        <v>50.000618699344564</v>
      </c>
      <c r="T112" s="123">
        <f t="shared" si="30"/>
        <v>50.000618699344564</v>
      </c>
      <c r="U112" s="123">
        <f t="shared" si="31"/>
        <v>50.480618699344561</v>
      </c>
      <c r="V112" s="123">
        <f t="shared" si="32"/>
        <v>50.480618699344561</v>
      </c>
      <c r="W112" s="123">
        <f t="shared" si="33"/>
        <v>0.15499999999999883</v>
      </c>
      <c r="X112" s="123">
        <f t="shared" si="34"/>
        <v>50.76311869934456</v>
      </c>
    </row>
    <row r="113" spans="1:24" x14ac:dyDescent="0.3">
      <c r="A113" s="102">
        <v>45992</v>
      </c>
      <c r="B113" s="147">
        <f t="shared" si="37"/>
        <v>37.392658739012575</v>
      </c>
      <c r="C113" s="147"/>
      <c r="K113" s="122">
        <v>46082</v>
      </c>
      <c r="L113" s="122">
        <v>46113</v>
      </c>
      <c r="M113" s="123">
        <f t="shared" si="23"/>
        <v>41.332998254590166</v>
      </c>
      <c r="N113" s="123">
        <f t="shared" si="24"/>
        <v>0.32499999999999885</v>
      </c>
      <c r="O113" s="123">
        <f t="shared" si="25"/>
        <v>41.657998254590161</v>
      </c>
      <c r="P113" s="123">
        <f t="shared" si="26"/>
        <v>41.522998254590163</v>
      </c>
      <c r="Q113" s="123">
        <f t="shared" si="27"/>
        <v>41.627998254590167</v>
      </c>
      <c r="R113" s="123">
        <f t="shared" si="28"/>
        <v>40.875498254590163</v>
      </c>
      <c r="S113" s="123">
        <f t="shared" si="29"/>
        <v>41.165498254590169</v>
      </c>
      <c r="T113" s="123">
        <f t="shared" si="30"/>
        <v>41.165498254590169</v>
      </c>
      <c r="U113" s="123">
        <f t="shared" si="31"/>
        <v>41.645498254590166</v>
      </c>
      <c r="V113" s="123">
        <f t="shared" si="32"/>
        <v>41.645498254590166</v>
      </c>
      <c r="W113" s="123">
        <f t="shared" si="33"/>
        <v>0.15499999999999883</v>
      </c>
      <c r="X113" s="123">
        <f t="shared" si="34"/>
        <v>41.927998254590165</v>
      </c>
    </row>
    <row r="114" spans="1:24" x14ac:dyDescent="0.3">
      <c r="A114" s="102">
        <v>46023</v>
      </c>
      <c r="B114" s="147">
        <f>B102*(1+$F$9)</f>
        <v>53.85582114585074</v>
      </c>
      <c r="C114" s="147"/>
      <c r="K114" s="122">
        <v>46113</v>
      </c>
      <c r="L114" s="122">
        <v>46143</v>
      </c>
      <c r="M114" s="123">
        <f t="shared" si="23"/>
        <v>37.568468673781759</v>
      </c>
      <c r="N114" s="123">
        <f t="shared" si="24"/>
        <v>0.32499999999999885</v>
      </c>
      <c r="O114" s="123">
        <f t="shared" si="25"/>
        <v>37.893468673781754</v>
      </c>
      <c r="P114" s="123">
        <f t="shared" si="26"/>
        <v>37.758468673781756</v>
      </c>
      <c r="Q114" s="123">
        <f t="shared" si="27"/>
        <v>37.86346867378176</v>
      </c>
      <c r="R114" s="123">
        <f t="shared" si="28"/>
        <v>37.110968673781755</v>
      </c>
      <c r="S114" s="123">
        <f t="shared" si="29"/>
        <v>37.400968673781762</v>
      </c>
      <c r="T114" s="123">
        <f t="shared" si="30"/>
        <v>37.400968673781762</v>
      </c>
      <c r="U114" s="123">
        <f t="shared" si="31"/>
        <v>37.880968673781759</v>
      </c>
      <c r="V114" s="123">
        <f t="shared" si="32"/>
        <v>37.880968673781759</v>
      </c>
      <c r="W114" s="123">
        <f t="shared" si="33"/>
        <v>0.15499999999999883</v>
      </c>
      <c r="X114" s="123">
        <f t="shared" si="34"/>
        <v>38.163468673781757</v>
      </c>
    </row>
    <row r="115" spans="1:24" x14ac:dyDescent="0.3">
      <c r="A115" s="102">
        <v>46054</v>
      </c>
      <c r="B115" s="147">
        <f t="shared" ref="B115:B125" si="38">B103*(1+$F$9)</f>
        <v>50.168118699344561</v>
      </c>
      <c r="C115" s="147"/>
      <c r="K115" s="122">
        <v>46143</v>
      </c>
      <c r="L115" s="122">
        <v>46174</v>
      </c>
      <c r="M115" s="123">
        <f t="shared" si="23"/>
        <v>38.874529956919375</v>
      </c>
      <c r="N115" s="123">
        <f t="shared" si="24"/>
        <v>0.32499999999999885</v>
      </c>
      <c r="O115" s="123">
        <f t="shared" si="25"/>
        <v>39.19952995691937</v>
      </c>
      <c r="P115" s="123">
        <f t="shared" si="26"/>
        <v>39.064529956919372</v>
      </c>
      <c r="Q115" s="123">
        <f t="shared" si="27"/>
        <v>39.169529956919376</v>
      </c>
      <c r="R115" s="123">
        <f t="shared" si="28"/>
        <v>38.417029956919372</v>
      </c>
      <c r="S115" s="123">
        <f t="shared" si="29"/>
        <v>38.707029956919378</v>
      </c>
      <c r="T115" s="123">
        <f t="shared" si="30"/>
        <v>38.707029956919378</v>
      </c>
      <c r="U115" s="123">
        <f t="shared" si="31"/>
        <v>39.187029956919375</v>
      </c>
      <c r="V115" s="123">
        <f t="shared" si="32"/>
        <v>39.187029956919375</v>
      </c>
      <c r="W115" s="123">
        <f t="shared" si="33"/>
        <v>0.15499999999999883</v>
      </c>
      <c r="X115" s="123">
        <f t="shared" si="34"/>
        <v>39.469529956919374</v>
      </c>
    </row>
    <row r="116" spans="1:24" x14ac:dyDescent="0.3">
      <c r="A116" s="102">
        <v>46082</v>
      </c>
      <c r="B116" s="147">
        <f t="shared" si="38"/>
        <v>41.332998254590166</v>
      </c>
      <c r="C116" s="147"/>
      <c r="K116" s="122">
        <v>46174</v>
      </c>
      <c r="L116" s="122">
        <v>46204</v>
      </c>
      <c r="M116" s="123">
        <f t="shared" si="23"/>
        <v>38.567221419710535</v>
      </c>
      <c r="N116" s="123">
        <f t="shared" si="24"/>
        <v>0.32499999999999885</v>
      </c>
      <c r="O116" s="123">
        <f t="shared" si="25"/>
        <v>38.89222141971053</v>
      </c>
      <c r="P116" s="123">
        <f t="shared" si="26"/>
        <v>38.757221419710532</v>
      </c>
      <c r="Q116" s="123">
        <f t="shared" si="27"/>
        <v>38.862221419710536</v>
      </c>
      <c r="R116" s="123">
        <f t="shared" si="28"/>
        <v>38.109721419710532</v>
      </c>
      <c r="S116" s="123">
        <f t="shared" si="29"/>
        <v>38.399721419710538</v>
      </c>
      <c r="T116" s="123">
        <f t="shared" si="30"/>
        <v>38.399721419710538</v>
      </c>
      <c r="U116" s="123">
        <f t="shared" si="31"/>
        <v>38.879721419710535</v>
      </c>
      <c r="V116" s="123">
        <f t="shared" si="32"/>
        <v>38.879721419710535</v>
      </c>
      <c r="W116" s="123">
        <f t="shared" si="33"/>
        <v>0.15499999999999883</v>
      </c>
      <c r="X116" s="123">
        <f t="shared" si="34"/>
        <v>39.162221419710534</v>
      </c>
    </row>
    <row r="117" spans="1:24" x14ac:dyDescent="0.3">
      <c r="A117" s="102">
        <v>46113</v>
      </c>
      <c r="B117" s="147">
        <f t="shared" si="38"/>
        <v>37.568468673781759</v>
      </c>
      <c r="C117" s="147"/>
      <c r="K117" s="122">
        <v>46204</v>
      </c>
      <c r="L117" s="122">
        <v>46235</v>
      </c>
      <c r="M117" s="123">
        <f t="shared" si="23"/>
        <v>48.708403147602532</v>
      </c>
      <c r="N117" s="123">
        <f t="shared" si="24"/>
        <v>0.32499999999999885</v>
      </c>
      <c r="O117" s="123">
        <f t="shared" si="25"/>
        <v>49.033403147602527</v>
      </c>
      <c r="P117" s="123">
        <f t="shared" si="26"/>
        <v>48.898403147602529</v>
      </c>
      <c r="Q117" s="123">
        <f t="shared" si="27"/>
        <v>49.003403147602533</v>
      </c>
      <c r="R117" s="123">
        <f t="shared" si="28"/>
        <v>48.250903147602529</v>
      </c>
      <c r="S117" s="123">
        <f t="shared" si="29"/>
        <v>48.540903147602535</v>
      </c>
      <c r="T117" s="123">
        <f t="shared" si="30"/>
        <v>48.540903147602535</v>
      </c>
      <c r="U117" s="123">
        <f t="shared" si="31"/>
        <v>49.020903147602532</v>
      </c>
      <c r="V117" s="123">
        <f t="shared" si="32"/>
        <v>49.020903147602532</v>
      </c>
      <c r="W117" s="123">
        <f t="shared" si="33"/>
        <v>0.15499999999999883</v>
      </c>
      <c r="X117" s="123">
        <f t="shared" si="34"/>
        <v>49.303403147602531</v>
      </c>
    </row>
    <row r="118" spans="1:24" x14ac:dyDescent="0.3">
      <c r="A118" s="102">
        <v>46143</v>
      </c>
      <c r="B118" s="147">
        <f t="shared" si="38"/>
        <v>38.874529956919375</v>
      </c>
      <c r="C118" s="147"/>
      <c r="K118" s="122">
        <v>46235</v>
      </c>
      <c r="L118" s="122">
        <v>46266</v>
      </c>
      <c r="M118" s="123">
        <f t="shared" si="23"/>
        <v>44.252429358074231</v>
      </c>
      <c r="N118" s="123">
        <f t="shared" si="24"/>
        <v>0.32499999999999885</v>
      </c>
      <c r="O118" s="123">
        <f t="shared" si="25"/>
        <v>44.577429358074227</v>
      </c>
      <c r="P118" s="123">
        <f t="shared" si="26"/>
        <v>44.442429358074229</v>
      </c>
      <c r="Q118" s="123">
        <f t="shared" si="27"/>
        <v>44.547429358074233</v>
      </c>
      <c r="R118" s="123">
        <f t="shared" si="28"/>
        <v>43.794929358074228</v>
      </c>
      <c r="S118" s="123">
        <f t="shared" si="29"/>
        <v>44.084929358074234</v>
      </c>
      <c r="T118" s="123">
        <f t="shared" si="30"/>
        <v>44.084929358074234</v>
      </c>
      <c r="U118" s="123">
        <f t="shared" si="31"/>
        <v>44.564929358074231</v>
      </c>
      <c r="V118" s="123">
        <f t="shared" si="32"/>
        <v>44.564929358074231</v>
      </c>
      <c r="W118" s="123">
        <f t="shared" si="33"/>
        <v>0.15499999999999883</v>
      </c>
      <c r="X118" s="123">
        <f t="shared" si="34"/>
        <v>44.84742935807423</v>
      </c>
    </row>
    <row r="119" spans="1:24" x14ac:dyDescent="0.3">
      <c r="A119" s="102">
        <v>46174</v>
      </c>
      <c r="B119" s="147">
        <f t="shared" si="38"/>
        <v>38.567221419710535</v>
      </c>
      <c r="C119" s="147"/>
      <c r="K119" s="122">
        <v>46266</v>
      </c>
      <c r="L119" s="122">
        <v>46296</v>
      </c>
      <c r="M119" s="123">
        <f t="shared" si="23"/>
        <v>37.261160136572911</v>
      </c>
      <c r="N119" s="123">
        <f t="shared" si="24"/>
        <v>0.32499999999999885</v>
      </c>
      <c r="O119" s="123">
        <f t="shared" si="25"/>
        <v>37.586160136572907</v>
      </c>
      <c r="P119" s="123">
        <f t="shared" si="26"/>
        <v>37.451160136572909</v>
      </c>
      <c r="Q119" s="123">
        <f t="shared" si="27"/>
        <v>37.556160136572913</v>
      </c>
      <c r="R119" s="123">
        <f t="shared" si="28"/>
        <v>36.803660136572908</v>
      </c>
      <c r="S119" s="123">
        <f t="shared" si="29"/>
        <v>37.093660136572915</v>
      </c>
      <c r="T119" s="123">
        <f t="shared" si="30"/>
        <v>37.093660136572915</v>
      </c>
      <c r="U119" s="123">
        <f t="shared" si="31"/>
        <v>37.573660136572911</v>
      </c>
      <c r="V119" s="123">
        <f t="shared" si="32"/>
        <v>37.573660136572911</v>
      </c>
      <c r="W119" s="123">
        <f t="shared" si="33"/>
        <v>0.15499999999999883</v>
      </c>
      <c r="X119" s="123">
        <f t="shared" si="34"/>
        <v>37.85616013657291</v>
      </c>
    </row>
    <row r="120" spans="1:24" x14ac:dyDescent="0.3">
      <c r="A120" s="102">
        <v>46204</v>
      </c>
      <c r="B120" s="147">
        <f t="shared" si="38"/>
        <v>48.708403147602532</v>
      </c>
      <c r="C120" s="147"/>
      <c r="K120" s="122">
        <v>46296</v>
      </c>
      <c r="L120" s="122">
        <v>46327</v>
      </c>
      <c r="M120" s="123">
        <f t="shared" si="23"/>
        <v>37.491641539479552</v>
      </c>
      <c r="N120" s="123">
        <f t="shared" si="24"/>
        <v>0.32499999999999885</v>
      </c>
      <c r="O120" s="123">
        <f t="shared" si="25"/>
        <v>37.816641539479548</v>
      </c>
      <c r="P120" s="123">
        <f t="shared" si="26"/>
        <v>37.68164153947955</v>
      </c>
      <c r="Q120" s="123">
        <f t="shared" si="27"/>
        <v>37.786641539479554</v>
      </c>
      <c r="R120" s="123">
        <f t="shared" si="28"/>
        <v>37.034141539479549</v>
      </c>
      <c r="S120" s="123">
        <f t="shared" si="29"/>
        <v>37.324141539479555</v>
      </c>
      <c r="T120" s="123">
        <f t="shared" si="30"/>
        <v>37.324141539479555</v>
      </c>
      <c r="U120" s="123">
        <f t="shared" si="31"/>
        <v>37.804141539479552</v>
      </c>
      <c r="V120" s="123">
        <f t="shared" si="32"/>
        <v>37.804141539479552</v>
      </c>
      <c r="W120" s="123">
        <f t="shared" si="33"/>
        <v>0.15499999999999883</v>
      </c>
      <c r="X120" s="123">
        <f t="shared" si="34"/>
        <v>38.086641539479551</v>
      </c>
    </row>
    <row r="121" spans="1:24" x14ac:dyDescent="0.3">
      <c r="A121" s="102">
        <v>46235</v>
      </c>
      <c r="B121" s="147">
        <f t="shared" si="38"/>
        <v>44.252429358074231</v>
      </c>
      <c r="C121" s="147"/>
      <c r="K121" s="122">
        <v>46327</v>
      </c>
      <c r="L121" s="122">
        <v>46357</v>
      </c>
      <c r="M121" s="123">
        <f t="shared" si="23"/>
        <v>37.337987270875125</v>
      </c>
      <c r="N121" s="123">
        <f t="shared" si="24"/>
        <v>0.32499999999999885</v>
      </c>
      <c r="O121" s="123">
        <f t="shared" si="25"/>
        <v>37.662987270875121</v>
      </c>
      <c r="P121" s="123">
        <f t="shared" si="26"/>
        <v>37.527987270875123</v>
      </c>
      <c r="Q121" s="123">
        <f t="shared" si="27"/>
        <v>37.632987270875127</v>
      </c>
      <c r="R121" s="123">
        <f t="shared" si="28"/>
        <v>36.880487270875122</v>
      </c>
      <c r="S121" s="123">
        <f t="shared" si="29"/>
        <v>37.170487270875128</v>
      </c>
      <c r="T121" s="123">
        <f t="shared" si="30"/>
        <v>37.170487270875128</v>
      </c>
      <c r="U121" s="123">
        <f t="shared" si="31"/>
        <v>37.650487270875125</v>
      </c>
      <c r="V121" s="123">
        <f t="shared" si="32"/>
        <v>37.650487270875125</v>
      </c>
      <c r="W121" s="123">
        <f t="shared" si="33"/>
        <v>0.15499999999999883</v>
      </c>
      <c r="X121" s="123">
        <f t="shared" si="34"/>
        <v>37.932987270875124</v>
      </c>
    </row>
    <row r="122" spans="1:24" x14ac:dyDescent="0.3">
      <c r="A122" s="102">
        <v>46266</v>
      </c>
      <c r="B122" s="147">
        <f t="shared" si="38"/>
        <v>37.261160136572911</v>
      </c>
      <c r="C122" s="147"/>
      <c r="K122" s="122">
        <v>46357</v>
      </c>
      <c r="L122" s="122">
        <v>46388</v>
      </c>
      <c r="M122" s="123">
        <f t="shared" si="23"/>
        <v>38.106258613897246</v>
      </c>
      <c r="N122" s="123">
        <f t="shared" si="24"/>
        <v>0.32499999999999885</v>
      </c>
      <c r="O122" s="123">
        <f t="shared" si="25"/>
        <v>38.431258613897242</v>
      </c>
      <c r="P122" s="123">
        <f t="shared" si="26"/>
        <v>38.296258613897244</v>
      </c>
      <c r="Q122" s="123">
        <f t="shared" si="27"/>
        <v>38.401258613897248</v>
      </c>
      <c r="R122" s="123">
        <f t="shared" si="28"/>
        <v>37.648758613897243</v>
      </c>
      <c r="S122" s="123">
        <f t="shared" si="29"/>
        <v>37.938758613897249</v>
      </c>
      <c r="T122" s="123">
        <f t="shared" si="30"/>
        <v>37.938758613897249</v>
      </c>
      <c r="U122" s="123">
        <f t="shared" si="31"/>
        <v>38.418758613897246</v>
      </c>
      <c r="V122" s="123">
        <f t="shared" si="32"/>
        <v>38.418758613897246</v>
      </c>
      <c r="W122" s="123">
        <f t="shared" si="33"/>
        <v>0.15499999999999883</v>
      </c>
      <c r="X122" s="123">
        <f t="shared" si="34"/>
        <v>38.701258613897245</v>
      </c>
    </row>
    <row r="123" spans="1:24" x14ac:dyDescent="0.3">
      <c r="A123" s="102">
        <v>46296</v>
      </c>
      <c r="B123" s="147">
        <f t="shared" si="38"/>
        <v>37.491641539479552</v>
      </c>
      <c r="C123" s="147"/>
      <c r="K123" s="122">
        <v>46388</v>
      </c>
      <c r="L123" s="122">
        <v>46419</v>
      </c>
      <c r="M123" s="123">
        <f t="shared" si="23"/>
        <v>53.857377745875638</v>
      </c>
      <c r="N123" s="123">
        <f t="shared" si="24"/>
        <v>0.32499999999999885</v>
      </c>
      <c r="O123" s="123">
        <f t="shared" si="25"/>
        <v>54.182377745875634</v>
      </c>
      <c r="P123" s="123">
        <f t="shared" si="26"/>
        <v>54.047377745875636</v>
      </c>
      <c r="Q123" s="123">
        <f t="shared" si="27"/>
        <v>54.15237774587564</v>
      </c>
      <c r="R123" s="123">
        <f t="shared" si="28"/>
        <v>53.399877745875635</v>
      </c>
      <c r="S123" s="123">
        <f t="shared" si="29"/>
        <v>53.689877745875641</v>
      </c>
      <c r="T123" s="123">
        <f t="shared" si="30"/>
        <v>53.689877745875641</v>
      </c>
      <c r="U123" s="123">
        <f t="shared" si="31"/>
        <v>54.169877745875638</v>
      </c>
      <c r="V123" s="123">
        <f t="shared" si="32"/>
        <v>54.169877745875638</v>
      </c>
      <c r="W123" s="123">
        <f t="shared" si="33"/>
        <v>0.15499999999999883</v>
      </c>
      <c r="X123" s="123">
        <f t="shared" si="34"/>
        <v>54.452377745875637</v>
      </c>
    </row>
    <row r="124" spans="1:24" x14ac:dyDescent="0.3">
      <c r="A124" s="102">
        <v>46327</v>
      </c>
      <c r="B124" s="147">
        <f t="shared" si="38"/>
        <v>37.337987270875125</v>
      </c>
      <c r="C124" s="147"/>
      <c r="K124" s="122">
        <v>46419</v>
      </c>
      <c r="L124" s="122">
        <v>46447</v>
      </c>
      <c r="M124" s="123">
        <f t="shared" si="23"/>
        <v>50.169568713347786</v>
      </c>
      <c r="N124" s="123">
        <f t="shared" si="24"/>
        <v>0.32499999999999885</v>
      </c>
      <c r="O124" s="123">
        <f t="shared" si="25"/>
        <v>50.494568713347782</v>
      </c>
      <c r="P124" s="123">
        <f t="shared" si="26"/>
        <v>50.359568713347784</v>
      </c>
      <c r="Q124" s="123">
        <f t="shared" si="27"/>
        <v>50.464568713347788</v>
      </c>
      <c r="R124" s="123">
        <f t="shared" si="28"/>
        <v>49.712068713347783</v>
      </c>
      <c r="S124" s="123">
        <f t="shared" si="29"/>
        <v>50.002068713347789</v>
      </c>
      <c r="T124" s="123">
        <f t="shared" si="30"/>
        <v>50.002068713347789</v>
      </c>
      <c r="U124" s="123">
        <f t="shared" si="31"/>
        <v>50.482068713347786</v>
      </c>
      <c r="V124" s="123">
        <f t="shared" si="32"/>
        <v>50.482068713347786</v>
      </c>
      <c r="W124" s="123">
        <f t="shared" si="33"/>
        <v>0.15499999999999883</v>
      </c>
      <c r="X124" s="123">
        <f t="shared" si="34"/>
        <v>50.764568713347785</v>
      </c>
    </row>
    <row r="125" spans="1:24" x14ac:dyDescent="0.3">
      <c r="A125" s="102">
        <v>46357</v>
      </c>
      <c r="B125" s="147">
        <f t="shared" si="38"/>
        <v>38.106258613897246</v>
      </c>
      <c r="C125" s="147"/>
      <c r="K125" s="122">
        <v>46447</v>
      </c>
      <c r="L125" s="122">
        <v>46478</v>
      </c>
      <c r="M125" s="123">
        <f t="shared" si="23"/>
        <v>41.33419290624979</v>
      </c>
      <c r="N125" s="123">
        <f t="shared" si="24"/>
        <v>0.32499999999999885</v>
      </c>
      <c r="O125" s="123">
        <f t="shared" si="25"/>
        <v>41.659192906249785</v>
      </c>
      <c r="P125" s="123">
        <f t="shared" si="26"/>
        <v>41.524192906249787</v>
      </c>
      <c r="Q125" s="123">
        <f t="shared" si="27"/>
        <v>41.629192906249791</v>
      </c>
      <c r="R125" s="123">
        <f t="shared" si="28"/>
        <v>40.876692906249787</v>
      </c>
      <c r="S125" s="123">
        <f t="shared" si="29"/>
        <v>41.166692906249793</v>
      </c>
      <c r="T125" s="123">
        <f t="shared" si="30"/>
        <v>41.166692906249793</v>
      </c>
      <c r="U125" s="123">
        <f t="shared" si="31"/>
        <v>41.64669290624979</v>
      </c>
      <c r="V125" s="123">
        <f t="shared" si="32"/>
        <v>41.64669290624979</v>
      </c>
      <c r="W125" s="123">
        <f t="shared" si="33"/>
        <v>0.15499999999999883</v>
      </c>
      <c r="X125" s="123">
        <f t="shared" si="34"/>
        <v>41.929192906249789</v>
      </c>
    </row>
    <row r="126" spans="1:24" x14ac:dyDescent="0.3">
      <c r="A126" s="102">
        <v>46388</v>
      </c>
      <c r="B126" s="147">
        <f>B114*(1+$F$10)</f>
        <v>53.857377745875638</v>
      </c>
      <c r="C126" s="147"/>
      <c r="K126" s="122">
        <v>46478</v>
      </c>
      <c r="L126" s="122">
        <v>46508</v>
      </c>
      <c r="M126" s="123">
        <f t="shared" si="23"/>
        <v>37.569554518877588</v>
      </c>
      <c r="N126" s="123">
        <f t="shared" si="24"/>
        <v>0.32499999999999885</v>
      </c>
      <c r="O126" s="123">
        <f t="shared" si="25"/>
        <v>37.894554518877584</v>
      </c>
      <c r="P126" s="123">
        <f t="shared" si="26"/>
        <v>37.759554518877586</v>
      </c>
      <c r="Q126" s="123">
        <f t="shared" si="27"/>
        <v>37.86455451887759</v>
      </c>
      <c r="R126" s="123">
        <f t="shared" si="28"/>
        <v>37.112054518877585</v>
      </c>
      <c r="S126" s="123">
        <f t="shared" si="29"/>
        <v>37.402054518877591</v>
      </c>
      <c r="T126" s="123">
        <f t="shared" si="30"/>
        <v>37.402054518877591</v>
      </c>
      <c r="U126" s="123">
        <f t="shared" si="31"/>
        <v>37.882054518877588</v>
      </c>
      <c r="V126" s="123">
        <f t="shared" si="32"/>
        <v>37.882054518877588</v>
      </c>
      <c r="W126" s="123">
        <f t="shared" si="33"/>
        <v>0.15499999999999883</v>
      </c>
      <c r="X126" s="123">
        <f t="shared" si="34"/>
        <v>38.164554518877587</v>
      </c>
    </row>
    <row r="127" spans="1:24" x14ac:dyDescent="0.3">
      <c r="A127" s="102">
        <v>46419</v>
      </c>
      <c r="B127" s="147">
        <f t="shared" ref="B127:B137" si="39">B115*(1+$F$10)</f>
        <v>50.169568713347786</v>
      </c>
      <c r="C127" s="147"/>
      <c r="K127" s="122">
        <v>46508</v>
      </c>
      <c r="L127" s="122">
        <v>46539</v>
      </c>
      <c r="M127" s="123">
        <f t="shared" si="23"/>
        <v>38.875653551231217</v>
      </c>
      <c r="N127" s="123">
        <f t="shared" si="24"/>
        <v>0.32499999999999885</v>
      </c>
      <c r="O127" s="123">
        <f t="shared" si="25"/>
        <v>39.200653551231213</v>
      </c>
      <c r="P127" s="123">
        <f t="shared" si="26"/>
        <v>39.065653551231215</v>
      </c>
      <c r="Q127" s="123">
        <f t="shared" si="27"/>
        <v>39.170653551231219</v>
      </c>
      <c r="R127" s="123">
        <f t="shared" si="28"/>
        <v>38.418153551231214</v>
      </c>
      <c r="S127" s="123">
        <f t="shared" si="29"/>
        <v>38.70815355123122</v>
      </c>
      <c r="T127" s="123">
        <f t="shared" si="30"/>
        <v>38.70815355123122</v>
      </c>
      <c r="U127" s="123">
        <f t="shared" si="31"/>
        <v>39.188153551231217</v>
      </c>
      <c r="V127" s="123">
        <f t="shared" si="32"/>
        <v>39.188153551231217</v>
      </c>
      <c r="W127" s="123">
        <f t="shared" si="33"/>
        <v>0.15499999999999883</v>
      </c>
      <c r="X127" s="123">
        <f t="shared" si="34"/>
        <v>39.470653551231216</v>
      </c>
    </row>
    <row r="128" spans="1:24" x14ac:dyDescent="0.3">
      <c r="A128" s="102">
        <v>46447</v>
      </c>
      <c r="B128" s="147">
        <f t="shared" si="39"/>
        <v>41.33419290624979</v>
      </c>
      <c r="C128" s="147"/>
      <c r="K128" s="122">
        <v>46539</v>
      </c>
      <c r="L128" s="122">
        <v>46569</v>
      </c>
      <c r="M128" s="123">
        <f t="shared" si="23"/>
        <v>38.568336131853904</v>
      </c>
      <c r="N128" s="123">
        <f t="shared" si="24"/>
        <v>0.32499999999999885</v>
      </c>
      <c r="O128" s="123">
        <f t="shared" si="25"/>
        <v>38.8933361318539</v>
      </c>
      <c r="P128" s="123">
        <f t="shared" si="26"/>
        <v>38.758336131853902</v>
      </c>
      <c r="Q128" s="123">
        <f t="shared" si="27"/>
        <v>38.863336131853906</v>
      </c>
      <c r="R128" s="123">
        <f t="shared" si="28"/>
        <v>38.110836131853901</v>
      </c>
      <c r="S128" s="123">
        <f t="shared" si="29"/>
        <v>38.400836131853907</v>
      </c>
      <c r="T128" s="123">
        <f t="shared" si="30"/>
        <v>38.400836131853907</v>
      </c>
      <c r="U128" s="123">
        <f t="shared" si="31"/>
        <v>38.880836131853904</v>
      </c>
      <c r="V128" s="123">
        <f t="shared" si="32"/>
        <v>38.880836131853904</v>
      </c>
      <c r="W128" s="123">
        <f t="shared" si="33"/>
        <v>0.15499999999999883</v>
      </c>
      <c r="X128" s="123">
        <f t="shared" si="34"/>
        <v>39.163336131853903</v>
      </c>
    </row>
    <row r="129" spans="1:24" x14ac:dyDescent="0.3">
      <c r="A129" s="102">
        <v>46478</v>
      </c>
      <c r="B129" s="147">
        <f t="shared" si="39"/>
        <v>37.569554518877588</v>
      </c>
      <c r="C129" s="147"/>
      <c r="K129" s="122">
        <v>46569</v>
      </c>
      <c r="L129" s="122">
        <v>46600</v>
      </c>
      <c r="M129" s="123">
        <f t="shared" si="23"/>
        <v>48.709810971305508</v>
      </c>
      <c r="N129" s="123">
        <f t="shared" si="24"/>
        <v>0.32499999999999885</v>
      </c>
      <c r="O129" s="123">
        <f t="shared" si="25"/>
        <v>49.034810971305504</v>
      </c>
      <c r="P129" s="123">
        <f t="shared" si="26"/>
        <v>48.899810971305506</v>
      </c>
      <c r="Q129" s="123">
        <f t="shared" si="27"/>
        <v>49.00481097130551</v>
      </c>
      <c r="R129" s="123">
        <f t="shared" si="28"/>
        <v>48.252310971305505</v>
      </c>
      <c r="S129" s="123">
        <f t="shared" si="29"/>
        <v>48.542310971305511</v>
      </c>
      <c r="T129" s="123">
        <f t="shared" si="30"/>
        <v>48.542310971305511</v>
      </c>
      <c r="U129" s="123">
        <f t="shared" si="31"/>
        <v>49.022310971305508</v>
      </c>
      <c r="V129" s="123">
        <f t="shared" si="32"/>
        <v>49.022310971305508</v>
      </c>
      <c r="W129" s="123">
        <f t="shared" si="33"/>
        <v>0.15499999999999883</v>
      </c>
      <c r="X129" s="123">
        <f t="shared" si="34"/>
        <v>49.304810971305507</v>
      </c>
    </row>
    <row r="130" spans="1:24" x14ac:dyDescent="0.3">
      <c r="A130" s="102">
        <v>46508</v>
      </c>
      <c r="B130" s="147">
        <f t="shared" si="39"/>
        <v>38.875653551231217</v>
      </c>
      <c r="C130" s="147"/>
      <c r="K130" s="122">
        <v>46600</v>
      </c>
      <c r="L130" s="122">
        <v>46631</v>
      </c>
      <c r="M130" s="123">
        <f t="shared" si="23"/>
        <v>44.253708390334346</v>
      </c>
      <c r="N130" s="123">
        <f t="shared" si="24"/>
        <v>0.32499999999999885</v>
      </c>
      <c r="O130" s="123">
        <f t="shared" si="25"/>
        <v>44.578708390334342</v>
      </c>
      <c r="P130" s="123">
        <f t="shared" si="26"/>
        <v>44.443708390334344</v>
      </c>
      <c r="Q130" s="123">
        <f t="shared" si="27"/>
        <v>44.548708390334347</v>
      </c>
      <c r="R130" s="123">
        <f t="shared" si="28"/>
        <v>43.796208390334343</v>
      </c>
      <c r="S130" s="123">
        <f t="shared" si="29"/>
        <v>44.086208390334349</v>
      </c>
      <c r="T130" s="123">
        <f t="shared" si="30"/>
        <v>44.086208390334349</v>
      </c>
      <c r="U130" s="123">
        <f t="shared" si="31"/>
        <v>44.566208390334346</v>
      </c>
      <c r="V130" s="123">
        <f t="shared" si="32"/>
        <v>44.566208390334346</v>
      </c>
      <c r="W130" s="123">
        <f t="shared" si="33"/>
        <v>0.15499999999999883</v>
      </c>
      <c r="X130" s="123">
        <f t="shared" si="34"/>
        <v>44.848708390334345</v>
      </c>
    </row>
    <row r="131" spans="1:24" x14ac:dyDescent="0.3">
      <c r="A131" s="102">
        <v>46539</v>
      </c>
      <c r="B131" s="147">
        <f t="shared" si="39"/>
        <v>38.568336131853904</v>
      </c>
      <c r="C131" s="147"/>
      <c r="K131" s="122">
        <v>46631</v>
      </c>
      <c r="L131" s="122">
        <v>46661</v>
      </c>
      <c r="M131" s="123">
        <f t="shared" si="23"/>
        <v>37.262237099500268</v>
      </c>
      <c r="N131" s="123">
        <f t="shared" si="24"/>
        <v>0.32499999999999885</v>
      </c>
      <c r="O131" s="123">
        <f t="shared" si="25"/>
        <v>37.587237099500264</v>
      </c>
      <c r="P131" s="123">
        <f t="shared" si="26"/>
        <v>37.452237099500266</v>
      </c>
      <c r="Q131" s="123">
        <f t="shared" si="27"/>
        <v>37.55723709950027</v>
      </c>
      <c r="R131" s="123">
        <f t="shared" si="28"/>
        <v>36.804737099500265</v>
      </c>
      <c r="S131" s="123">
        <f t="shared" si="29"/>
        <v>37.094737099500271</v>
      </c>
      <c r="T131" s="123">
        <f t="shared" si="30"/>
        <v>37.094737099500271</v>
      </c>
      <c r="U131" s="123">
        <f t="shared" si="31"/>
        <v>37.574737099500268</v>
      </c>
      <c r="V131" s="123">
        <f t="shared" si="32"/>
        <v>37.574737099500268</v>
      </c>
      <c r="W131" s="123">
        <f t="shared" si="33"/>
        <v>0.15499999999999883</v>
      </c>
      <c r="X131" s="123">
        <f t="shared" si="34"/>
        <v>37.857237099500267</v>
      </c>
    </row>
    <row r="132" spans="1:24" x14ac:dyDescent="0.3">
      <c r="A132" s="102">
        <v>46569</v>
      </c>
      <c r="B132" s="147">
        <f t="shared" si="39"/>
        <v>48.709810971305508</v>
      </c>
      <c r="C132" s="147"/>
      <c r="K132" s="122">
        <v>46661</v>
      </c>
      <c r="L132" s="122">
        <v>46692</v>
      </c>
      <c r="M132" s="123">
        <f t="shared" ref="M132:M195" si="40">B135</f>
        <v>37.49272516403326</v>
      </c>
      <c r="N132" s="123">
        <f t="shared" ref="N132:N195" si="41">F139+$I$8</f>
        <v>0.32499999999999885</v>
      </c>
      <c r="O132" s="123">
        <f t="shared" ref="O132:O195" si="42">M132+$I$9</f>
        <v>37.817725164033256</v>
      </c>
      <c r="P132" s="123">
        <f t="shared" ref="P132:P195" si="43">M132+$I$10</f>
        <v>37.682725164033258</v>
      </c>
      <c r="Q132" s="123">
        <f t="shared" ref="Q132:Q195" si="44">M132+$I$11</f>
        <v>37.787725164033262</v>
      </c>
      <c r="R132" s="123">
        <f t="shared" ref="R132:R195" si="45">M132+$I$12</f>
        <v>37.035225164033257</v>
      </c>
      <c r="S132" s="123">
        <f t="shared" ref="S132:S195" si="46">M132+$I$13</f>
        <v>37.325225164033263</v>
      </c>
      <c r="T132" s="123">
        <f t="shared" ref="T132:T195" si="47">M132+$I$14</f>
        <v>37.325225164033263</v>
      </c>
      <c r="U132" s="123">
        <f t="shared" ref="U132:U195" si="48">M132+$I$15</f>
        <v>37.80522516403326</v>
      </c>
      <c r="V132" s="123">
        <f t="shared" ref="V132:V195" si="49">M132+$I$16</f>
        <v>37.80522516403326</v>
      </c>
      <c r="W132" s="123">
        <f t="shared" ref="W132:W195" si="50">N132+$I$17</f>
        <v>0.15499999999999883</v>
      </c>
      <c r="X132" s="123">
        <f t="shared" ref="X132:X195" si="51">O132+$I$18</f>
        <v>38.087725164033259</v>
      </c>
    </row>
    <row r="133" spans="1:24" x14ac:dyDescent="0.3">
      <c r="A133" s="102">
        <v>46600</v>
      </c>
      <c r="B133" s="147">
        <f t="shared" si="39"/>
        <v>44.253708390334346</v>
      </c>
      <c r="C133" s="147"/>
      <c r="K133" s="122">
        <v>46692</v>
      </c>
      <c r="L133" s="122">
        <v>46722</v>
      </c>
      <c r="M133" s="123">
        <f t="shared" si="40"/>
        <v>37.339066454344596</v>
      </c>
      <c r="N133" s="123">
        <f t="shared" si="41"/>
        <v>0.32499999999999885</v>
      </c>
      <c r="O133" s="123">
        <f t="shared" si="42"/>
        <v>37.664066454344592</v>
      </c>
      <c r="P133" s="123">
        <f t="shared" si="43"/>
        <v>37.529066454344594</v>
      </c>
      <c r="Q133" s="123">
        <f t="shared" si="44"/>
        <v>37.634066454344598</v>
      </c>
      <c r="R133" s="123">
        <f t="shared" si="45"/>
        <v>36.881566454344593</v>
      </c>
      <c r="S133" s="123">
        <f t="shared" si="46"/>
        <v>37.1715664543446</v>
      </c>
      <c r="T133" s="123">
        <f t="shared" si="47"/>
        <v>37.1715664543446</v>
      </c>
      <c r="U133" s="123">
        <f t="shared" si="48"/>
        <v>37.651566454344596</v>
      </c>
      <c r="V133" s="123">
        <f t="shared" si="49"/>
        <v>37.651566454344596</v>
      </c>
      <c r="W133" s="123">
        <f t="shared" si="50"/>
        <v>0.15499999999999883</v>
      </c>
      <c r="X133" s="123">
        <f t="shared" si="51"/>
        <v>37.934066454344595</v>
      </c>
    </row>
    <row r="134" spans="1:24" x14ac:dyDescent="0.3">
      <c r="A134" s="102">
        <v>46631</v>
      </c>
      <c r="B134" s="147">
        <f t="shared" si="39"/>
        <v>37.262237099500268</v>
      </c>
      <c r="C134" s="147"/>
      <c r="K134" s="122">
        <v>46722</v>
      </c>
      <c r="L134" s="122">
        <v>46753</v>
      </c>
      <c r="M134" s="123">
        <f t="shared" si="40"/>
        <v>38.107360002787907</v>
      </c>
      <c r="N134" s="123">
        <f t="shared" si="41"/>
        <v>0.32499999999999885</v>
      </c>
      <c r="O134" s="123">
        <f t="shared" si="42"/>
        <v>38.432360002787902</v>
      </c>
      <c r="P134" s="123">
        <f t="shared" si="43"/>
        <v>38.297360002787904</v>
      </c>
      <c r="Q134" s="123">
        <f t="shared" si="44"/>
        <v>38.402360002787908</v>
      </c>
      <c r="R134" s="123">
        <f t="shared" si="45"/>
        <v>37.649860002787904</v>
      </c>
      <c r="S134" s="123">
        <f t="shared" si="46"/>
        <v>37.93986000278791</v>
      </c>
      <c r="T134" s="123">
        <f t="shared" si="47"/>
        <v>37.93986000278791</v>
      </c>
      <c r="U134" s="123">
        <f t="shared" si="48"/>
        <v>38.419860002787907</v>
      </c>
      <c r="V134" s="123">
        <f t="shared" si="49"/>
        <v>38.419860002787907</v>
      </c>
      <c r="W134" s="123">
        <f t="shared" si="50"/>
        <v>0.15499999999999883</v>
      </c>
      <c r="X134" s="123">
        <f t="shared" si="51"/>
        <v>38.702360002787906</v>
      </c>
    </row>
    <row r="135" spans="1:24" x14ac:dyDescent="0.3">
      <c r="A135" s="102">
        <v>46661</v>
      </c>
      <c r="B135" s="147">
        <f t="shared" si="39"/>
        <v>37.49272516403326</v>
      </c>
      <c r="C135" s="147"/>
      <c r="K135" s="122">
        <v>46753</v>
      </c>
      <c r="L135" s="122">
        <v>46784</v>
      </c>
      <c r="M135" s="123">
        <f t="shared" si="40"/>
        <v>54.426072999950286</v>
      </c>
      <c r="N135" s="123">
        <f t="shared" si="41"/>
        <v>0.32499999999999885</v>
      </c>
      <c r="O135" s="123">
        <f t="shared" si="42"/>
        <v>54.751072999950281</v>
      </c>
      <c r="P135" s="123">
        <f t="shared" si="43"/>
        <v>54.616072999950283</v>
      </c>
      <c r="Q135" s="123">
        <f t="shared" si="44"/>
        <v>54.721072999950287</v>
      </c>
      <c r="R135" s="123">
        <f t="shared" si="45"/>
        <v>53.968572999950283</v>
      </c>
      <c r="S135" s="123">
        <f t="shared" si="46"/>
        <v>54.258572999950289</v>
      </c>
      <c r="T135" s="123">
        <f t="shared" si="47"/>
        <v>54.258572999950289</v>
      </c>
      <c r="U135" s="123">
        <f t="shared" si="48"/>
        <v>54.738572999950286</v>
      </c>
      <c r="V135" s="123">
        <f t="shared" si="49"/>
        <v>54.738572999950286</v>
      </c>
      <c r="W135" s="123">
        <f t="shared" si="50"/>
        <v>0.15499999999999883</v>
      </c>
      <c r="X135" s="123">
        <f t="shared" si="51"/>
        <v>55.021072999950285</v>
      </c>
    </row>
    <row r="136" spans="1:24" x14ac:dyDescent="0.3">
      <c r="A136" s="102">
        <v>46692</v>
      </c>
      <c r="B136" s="147">
        <f t="shared" si="39"/>
        <v>37.339066454344596</v>
      </c>
      <c r="C136" s="147"/>
      <c r="K136" s="122">
        <v>46784</v>
      </c>
      <c r="L136" s="122">
        <v>46813</v>
      </c>
      <c r="M136" s="123">
        <f t="shared" si="40"/>
        <v>50.699323350880945</v>
      </c>
      <c r="N136" s="123">
        <f t="shared" si="41"/>
        <v>0.32499999999999885</v>
      </c>
      <c r="O136" s="123">
        <f t="shared" si="42"/>
        <v>51.024323350880941</v>
      </c>
      <c r="P136" s="123">
        <f t="shared" si="43"/>
        <v>50.889323350880943</v>
      </c>
      <c r="Q136" s="123">
        <f t="shared" si="44"/>
        <v>50.994323350880947</v>
      </c>
      <c r="R136" s="123">
        <f t="shared" si="45"/>
        <v>50.241823350880942</v>
      </c>
      <c r="S136" s="123">
        <f t="shared" si="46"/>
        <v>50.531823350880948</v>
      </c>
      <c r="T136" s="123">
        <f t="shared" si="47"/>
        <v>50.531823350880948</v>
      </c>
      <c r="U136" s="123">
        <f t="shared" si="48"/>
        <v>51.011823350880945</v>
      </c>
      <c r="V136" s="123">
        <f t="shared" si="49"/>
        <v>51.011823350880945</v>
      </c>
      <c r="W136" s="123">
        <f t="shared" si="50"/>
        <v>0.15499999999999883</v>
      </c>
      <c r="X136" s="123">
        <f t="shared" si="51"/>
        <v>51.294323350880944</v>
      </c>
    </row>
    <row r="137" spans="1:24" x14ac:dyDescent="0.3">
      <c r="A137" s="102">
        <v>46722</v>
      </c>
      <c r="B137" s="147">
        <f t="shared" si="39"/>
        <v>38.107360002787907</v>
      </c>
      <c r="C137" s="147"/>
      <c r="K137" s="122">
        <v>46813</v>
      </c>
      <c r="L137" s="122">
        <v>46844</v>
      </c>
      <c r="M137" s="123">
        <f t="shared" si="40"/>
        <v>41.770652316652296</v>
      </c>
      <c r="N137" s="123">
        <f t="shared" si="41"/>
        <v>0.32499999999999885</v>
      </c>
      <c r="O137" s="123">
        <f t="shared" si="42"/>
        <v>42.095652316652291</v>
      </c>
      <c r="P137" s="123">
        <f t="shared" si="43"/>
        <v>41.960652316652293</v>
      </c>
      <c r="Q137" s="123">
        <f t="shared" si="44"/>
        <v>42.065652316652297</v>
      </c>
      <c r="R137" s="123">
        <f t="shared" si="45"/>
        <v>41.313152316652292</v>
      </c>
      <c r="S137" s="123">
        <f t="shared" si="46"/>
        <v>41.603152316652299</v>
      </c>
      <c r="T137" s="123">
        <f t="shared" si="47"/>
        <v>41.603152316652299</v>
      </c>
      <c r="U137" s="123">
        <f t="shared" si="48"/>
        <v>42.083152316652296</v>
      </c>
      <c r="V137" s="123">
        <f t="shared" si="49"/>
        <v>42.083152316652296</v>
      </c>
      <c r="W137" s="123">
        <f t="shared" si="50"/>
        <v>0.15499999999999883</v>
      </c>
      <c r="X137" s="123">
        <f t="shared" si="51"/>
        <v>42.365652316652294</v>
      </c>
    </row>
    <row r="138" spans="1:24" x14ac:dyDescent="0.3">
      <c r="A138" s="102">
        <v>46753</v>
      </c>
      <c r="B138" s="147">
        <f>B126*(1+$F$11)</f>
        <v>54.426072999950286</v>
      </c>
      <c r="C138" s="147"/>
      <c r="K138" s="122">
        <v>46844</v>
      </c>
      <c r="L138" s="122">
        <v>46874</v>
      </c>
      <c r="M138" s="123">
        <f t="shared" si="40"/>
        <v>37.966262049893992</v>
      </c>
      <c r="N138" s="123">
        <f t="shared" si="41"/>
        <v>0.32499999999999885</v>
      </c>
      <c r="O138" s="123">
        <f t="shared" si="42"/>
        <v>38.291262049893987</v>
      </c>
      <c r="P138" s="123">
        <f t="shared" si="43"/>
        <v>38.156262049893989</v>
      </c>
      <c r="Q138" s="123">
        <f t="shared" si="44"/>
        <v>38.261262049893993</v>
      </c>
      <c r="R138" s="123">
        <f t="shared" si="45"/>
        <v>37.508762049893988</v>
      </c>
      <c r="S138" s="123">
        <f t="shared" si="46"/>
        <v>37.798762049893995</v>
      </c>
      <c r="T138" s="123">
        <f t="shared" si="47"/>
        <v>37.798762049893995</v>
      </c>
      <c r="U138" s="123">
        <f t="shared" si="48"/>
        <v>38.278762049893992</v>
      </c>
      <c r="V138" s="123">
        <f t="shared" si="49"/>
        <v>38.278762049893992</v>
      </c>
      <c r="W138" s="123">
        <f t="shared" si="50"/>
        <v>0.15499999999999883</v>
      </c>
      <c r="X138" s="123">
        <f t="shared" si="51"/>
        <v>38.56126204989399</v>
      </c>
    </row>
    <row r="139" spans="1:24" x14ac:dyDescent="0.3">
      <c r="A139" s="102">
        <v>46784</v>
      </c>
      <c r="B139" s="147">
        <f t="shared" ref="B139:B149" si="52">B127*(1+$F$11)</f>
        <v>50.699323350880945</v>
      </c>
      <c r="C139" s="147"/>
      <c r="K139" s="122">
        <v>46874</v>
      </c>
      <c r="L139" s="122">
        <v>46905</v>
      </c>
      <c r="M139" s="123">
        <f t="shared" si="40"/>
        <v>39.286152550606069</v>
      </c>
      <c r="N139" s="123">
        <f t="shared" si="41"/>
        <v>0.32499999999999885</v>
      </c>
      <c r="O139" s="123">
        <f t="shared" si="42"/>
        <v>39.611152550606064</v>
      </c>
      <c r="P139" s="123">
        <f t="shared" si="43"/>
        <v>39.476152550606066</v>
      </c>
      <c r="Q139" s="123">
        <f t="shared" si="44"/>
        <v>39.58115255060607</v>
      </c>
      <c r="R139" s="123">
        <f t="shared" si="45"/>
        <v>38.828652550606066</v>
      </c>
      <c r="S139" s="123">
        <f t="shared" si="46"/>
        <v>39.118652550606072</v>
      </c>
      <c r="T139" s="123">
        <f t="shared" si="47"/>
        <v>39.118652550606072</v>
      </c>
      <c r="U139" s="123">
        <f t="shared" si="48"/>
        <v>39.598652550606069</v>
      </c>
      <c r="V139" s="123">
        <f t="shared" si="49"/>
        <v>39.598652550606069</v>
      </c>
      <c r="W139" s="123">
        <f t="shared" si="50"/>
        <v>0.15499999999999883</v>
      </c>
      <c r="X139" s="123">
        <f t="shared" si="51"/>
        <v>39.881152550606068</v>
      </c>
    </row>
    <row r="140" spans="1:24" x14ac:dyDescent="0.3">
      <c r="A140" s="102">
        <v>46813</v>
      </c>
      <c r="B140" s="147">
        <f t="shared" si="52"/>
        <v>41.770652316652296</v>
      </c>
      <c r="C140" s="147"/>
      <c r="K140" s="122">
        <v>46905</v>
      </c>
      <c r="L140" s="122">
        <v>46935</v>
      </c>
      <c r="M140" s="123">
        <f t="shared" si="40"/>
        <v>38.975590079850299</v>
      </c>
      <c r="N140" s="123">
        <f t="shared" si="41"/>
        <v>0.32499999999999885</v>
      </c>
      <c r="O140" s="123">
        <f t="shared" si="42"/>
        <v>39.300590079850295</v>
      </c>
      <c r="P140" s="123">
        <f t="shared" si="43"/>
        <v>39.165590079850297</v>
      </c>
      <c r="Q140" s="123">
        <f t="shared" si="44"/>
        <v>39.270590079850301</v>
      </c>
      <c r="R140" s="123">
        <f t="shared" si="45"/>
        <v>38.518090079850296</v>
      </c>
      <c r="S140" s="123">
        <f t="shared" si="46"/>
        <v>38.808090079850302</v>
      </c>
      <c r="T140" s="123">
        <f t="shared" si="47"/>
        <v>38.808090079850302</v>
      </c>
      <c r="U140" s="123">
        <f t="shared" si="48"/>
        <v>39.288090079850299</v>
      </c>
      <c r="V140" s="123">
        <f t="shared" si="49"/>
        <v>39.288090079850299</v>
      </c>
      <c r="W140" s="123">
        <f t="shared" si="50"/>
        <v>0.15499999999999883</v>
      </c>
      <c r="X140" s="123">
        <f t="shared" si="51"/>
        <v>39.570590079850298</v>
      </c>
    </row>
    <row r="141" spans="1:24" x14ac:dyDescent="0.3">
      <c r="A141" s="102">
        <v>46844</v>
      </c>
      <c r="B141" s="147">
        <f t="shared" si="52"/>
        <v>37.966262049893992</v>
      </c>
      <c r="C141" s="147"/>
      <c r="K141" s="122">
        <v>46935</v>
      </c>
      <c r="L141" s="122">
        <v>46966</v>
      </c>
      <c r="M141" s="123">
        <f t="shared" si="40"/>
        <v>49.224151614790991</v>
      </c>
      <c r="N141" s="123">
        <f t="shared" si="41"/>
        <v>0.32499999999999885</v>
      </c>
      <c r="O141" s="123">
        <f t="shared" si="42"/>
        <v>49.549151614790986</v>
      </c>
      <c r="P141" s="123">
        <f t="shared" si="43"/>
        <v>49.414151614790988</v>
      </c>
      <c r="Q141" s="123">
        <f t="shared" si="44"/>
        <v>49.519151614790992</v>
      </c>
      <c r="R141" s="123">
        <f t="shared" si="45"/>
        <v>48.766651614790987</v>
      </c>
      <c r="S141" s="123">
        <f t="shared" si="46"/>
        <v>49.056651614790994</v>
      </c>
      <c r="T141" s="123">
        <f t="shared" si="47"/>
        <v>49.056651614790994</v>
      </c>
      <c r="U141" s="123">
        <f t="shared" si="48"/>
        <v>49.536651614790991</v>
      </c>
      <c r="V141" s="123">
        <f t="shared" si="49"/>
        <v>49.536651614790991</v>
      </c>
      <c r="W141" s="123">
        <f t="shared" si="50"/>
        <v>0.15499999999999883</v>
      </c>
      <c r="X141" s="123">
        <f t="shared" si="51"/>
        <v>49.819151614790989</v>
      </c>
    </row>
    <row r="142" spans="1:24" x14ac:dyDescent="0.3">
      <c r="A142" s="102">
        <v>46874</v>
      </c>
      <c r="B142" s="147">
        <f t="shared" si="52"/>
        <v>39.286152550606069</v>
      </c>
      <c r="C142" s="147"/>
      <c r="K142" s="122">
        <v>46966</v>
      </c>
      <c r="L142" s="122">
        <v>46997</v>
      </c>
      <c r="M142" s="123">
        <f t="shared" si="40"/>
        <v>44.720995788832198</v>
      </c>
      <c r="N142" s="123">
        <f t="shared" si="41"/>
        <v>0.32499999999999885</v>
      </c>
      <c r="O142" s="123">
        <f t="shared" si="42"/>
        <v>45.045995788832194</v>
      </c>
      <c r="P142" s="123">
        <f t="shared" si="43"/>
        <v>44.910995788832196</v>
      </c>
      <c r="Q142" s="123">
        <f t="shared" si="44"/>
        <v>45.0159957888322</v>
      </c>
      <c r="R142" s="123">
        <f t="shared" si="45"/>
        <v>44.263495788832195</v>
      </c>
      <c r="S142" s="123">
        <f t="shared" si="46"/>
        <v>44.553495788832201</v>
      </c>
      <c r="T142" s="123">
        <f t="shared" si="47"/>
        <v>44.553495788832201</v>
      </c>
      <c r="U142" s="123">
        <f t="shared" si="48"/>
        <v>45.033495788832198</v>
      </c>
      <c r="V142" s="123">
        <f t="shared" si="49"/>
        <v>45.033495788832198</v>
      </c>
      <c r="W142" s="123">
        <f t="shared" si="50"/>
        <v>0.15499999999999883</v>
      </c>
      <c r="X142" s="123">
        <f t="shared" si="51"/>
        <v>45.315995788832197</v>
      </c>
    </row>
    <row r="143" spans="1:24" x14ac:dyDescent="0.3">
      <c r="A143" s="102">
        <v>46905</v>
      </c>
      <c r="B143" s="147">
        <f t="shared" si="52"/>
        <v>38.975590079850299</v>
      </c>
      <c r="C143" s="147"/>
      <c r="K143" s="122">
        <v>46997</v>
      </c>
      <c r="L143" s="122">
        <v>47027</v>
      </c>
      <c r="M143" s="123">
        <f t="shared" si="40"/>
        <v>37.655699579138215</v>
      </c>
      <c r="N143" s="123">
        <f t="shared" si="41"/>
        <v>0.32499999999999885</v>
      </c>
      <c r="O143" s="123">
        <f t="shared" si="42"/>
        <v>37.980699579138211</v>
      </c>
      <c r="P143" s="123">
        <f t="shared" si="43"/>
        <v>37.845699579138213</v>
      </c>
      <c r="Q143" s="123">
        <f t="shared" si="44"/>
        <v>37.950699579138217</v>
      </c>
      <c r="R143" s="123">
        <f t="shared" si="45"/>
        <v>37.198199579138212</v>
      </c>
      <c r="S143" s="123">
        <f t="shared" si="46"/>
        <v>37.488199579138218</v>
      </c>
      <c r="T143" s="123">
        <f t="shared" si="47"/>
        <v>37.488199579138218</v>
      </c>
      <c r="U143" s="123">
        <f t="shared" si="48"/>
        <v>37.968199579138215</v>
      </c>
      <c r="V143" s="123">
        <f t="shared" si="49"/>
        <v>37.968199579138215</v>
      </c>
      <c r="W143" s="123">
        <f t="shared" si="50"/>
        <v>0.15499999999999883</v>
      </c>
      <c r="X143" s="123">
        <f t="shared" si="51"/>
        <v>38.250699579138214</v>
      </c>
    </row>
    <row r="144" spans="1:24" x14ac:dyDescent="0.3">
      <c r="A144" s="102">
        <v>46935</v>
      </c>
      <c r="B144" s="147">
        <f t="shared" si="52"/>
        <v>49.224151614790991</v>
      </c>
      <c r="C144" s="147"/>
      <c r="K144" s="122">
        <v>47027</v>
      </c>
      <c r="L144" s="122">
        <v>47058</v>
      </c>
      <c r="M144" s="123">
        <f t="shared" si="40"/>
        <v>37.888621432205049</v>
      </c>
      <c r="N144" s="123">
        <f t="shared" si="41"/>
        <v>0.32499999999999885</v>
      </c>
      <c r="O144" s="123">
        <f t="shared" si="42"/>
        <v>38.213621432205045</v>
      </c>
      <c r="P144" s="123">
        <f t="shared" si="43"/>
        <v>38.078621432205047</v>
      </c>
      <c r="Q144" s="123">
        <f t="shared" si="44"/>
        <v>38.183621432205051</v>
      </c>
      <c r="R144" s="123">
        <f t="shared" si="45"/>
        <v>37.431121432205046</v>
      </c>
      <c r="S144" s="123">
        <f t="shared" si="46"/>
        <v>37.721121432205052</v>
      </c>
      <c r="T144" s="123">
        <f t="shared" si="47"/>
        <v>37.721121432205052</v>
      </c>
      <c r="U144" s="123">
        <f t="shared" si="48"/>
        <v>38.201121432205049</v>
      </c>
      <c r="V144" s="123">
        <f t="shared" si="49"/>
        <v>38.201121432205049</v>
      </c>
      <c r="W144" s="123">
        <f t="shared" si="50"/>
        <v>0.15499999999999883</v>
      </c>
      <c r="X144" s="123">
        <f t="shared" si="51"/>
        <v>38.483621432205048</v>
      </c>
    </row>
    <row r="145" spans="1:24" x14ac:dyDescent="0.3">
      <c r="A145" s="102">
        <v>46966</v>
      </c>
      <c r="B145" s="147">
        <f t="shared" si="52"/>
        <v>44.720995788832198</v>
      </c>
      <c r="C145" s="147"/>
      <c r="K145" s="122">
        <v>47058</v>
      </c>
      <c r="L145" s="122">
        <v>47088</v>
      </c>
      <c r="M145" s="123">
        <f t="shared" si="40"/>
        <v>37.733340196827157</v>
      </c>
      <c r="N145" s="123">
        <f t="shared" si="41"/>
        <v>0.32499999999999885</v>
      </c>
      <c r="O145" s="123">
        <f t="shared" si="42"/>
        <v>38.058340196827153</v>
      </c>
      <c r="P145" s="123">
        <f t="shared" si="43"/>
        <v>37.923340196827155</v>
      </c>
      <c r="Q145" s="123">
        <f t="shared" si="44"/>
        <v>38.028340196827159</v>
      </c>
      <c r="R145" s="123">
        <f t="shared" si="45"/>
        <v>37.275840196827154</v>
      </c>
      <c r="S145" s="123">
        <f t="shared" si="46"/>
        <v>37.56584019682716</v>
      </c>
      <c r="T145" s="123">
        <f t="shared" si="47"/>
        <v>37.56584019682716</v>
      </c>
      <c r="U145" s="123">
        <f t="shared" si="48"/>
        <v>38.045840196827157</v>
      </c>
      <c r="V145" s="123">
        <f t="shared" si="49"/>
        <v>38.045840196827157</v>
      </c>
      <c r="W145" s="123">
        <f t="shared" si="50"/>
        <v>0.15499999999999883</v>
      </c>
      <c r="X145" s="123">
        <f t="shared" si="51"/>
        <v>38.328340196827156</v>
      </c>
    </row>
    <row r="146" spans="1:24" x14ac:dyDescent="0.3">
      <c r="A146" s="102">
        <v>46997</v>
      </c>
      <c r="B146" s="147">
        <f t="shared" si="52"/>
        <v>37.655699579138215</v>
      </c>
      <c r="C146" s="147"/>
      <c r="K146" s="122">
        <v>47088</v>
      </c>
      <c r="L146" s="122">
        <v>47119</v>
      </c>
      <c r="M146" s="123">
        <f t="shared" si="40"/>
        <v>38.509746373716617</v>
      </c>
      <c r="N146" s="123">
        <f t="shared" si="41"/>
        <v>0.32499999999999885</v>
      </c>
      <c r="O146" s="123">
        <f t="shared" si="42"/>
        <v>38.834746373716612</v>
      </c>
      <c r="P146" s="123">
        <f t="shared" si="43"/>
        <v>38.699746373716614</v>
      </c>
      <c r="Q146" s="123">
        <f t="shared" si="44"/>
        <v>38.804746373716618</v>
      </c>
      <c r="R146" s="123">
        <f t="shared" si="45"/>
        <v>38.052246373716613</v>
      </c>
      <c r="S146" s="123">
        <f t="shared" si="46"/>
        <v>38.34224637371662</v>
      </c>
      <c r="T146" s="123">
        <f t="shared" si="47"/>
        <v>38.34224637371662</v>
      </c>
      <c r="U146" s="123">
        <f t="shared" si="48"/>
        <v>38.822246373716617</v>
      </c>
      <c r="V146" s="123">
        <f t="shared" si="49"/>
        <v>38.822246373716617</v>
      </c>
      <c r="W146" s="123">
        <f t="shared" si="50"/>
        <v>0.15499999999999883</v>
      </c>
      <c r="X146" s="123">
        <f t="shared" si="51"/>
        <v>39.104746373716615</v>
      </c>
    </row>
    <row r="147" spans="1:24" x14ac:dyDescent="0.3">
      <c r="A147" s="102">
        <v>47027</v>
      </c>
      <c r="B147" s="147">
        <f t="shared" si="52"/>
        <v>37.888621432205049</v>
      </c>
      <c r="C147" s="147"/>
      <c r="K147" s="122">
        <v>47119</v>
      </c>
      <c r="L147" s="122">
        <v>47150</v>
      </c>
      <c r="M147" s="123">
        <f t="shared" si="40"/>
        <v>55.021349620000443</v>
      </c>
      <c r="N147" s="123">
        <f t="shared" si="41"/>
        <v>0.32499999999999885</v>
      </c>
      <c r="O147" s="123">
        <f t="shared" si="42"/>
        <v>55.346349620000439</v>
      </c>
      <c r="P147" s="123">
        <f t="shared" si="43"/>
        <v>55.211349620000441</v>
      </c>
      <c r="Q147" s="123">
        <f t="shared" si="44"/>
        <v>55.316349620000445</v>
      </c>
      <c r="R147" s="123">
        <f t="shared" si="45"/>
        <v>54.56384962000044</v>
      </c>
      <c r="S147" s="123">
        <f t="shared" si="46"/>
        <v>54.853849620000446</v>
      </c>
      <c r="T147" s="123">
        <f t="shared" si="47"/>
        <v>54.853849620000446</v>
      </c>
      <c r="U147" s="123">
        <f t="shared" si="48"/>
        <v>55.333849620000443</v>
      </c>
      <c r="V147" s="123">
        <f t="shared" si="49"/>
        <v>55.333849620000443</v>
      </c>
      <c r="W147" s="123">
        <f t="shared" si="50"/>
        <v>0.15499999999999883</v>
      </c>
      <c r="X147" s="123">
        <f t="shared" si="51"/>
        <v>55.616349620000442</v>
      </c>
    </row>
    <row r="148" spans="1:24" x14ac:dyDescent="0.3">
      <c r="A148" s="102">
        <v>47058</v>
      </c>
      <c r="B148" s="147">
        <f t="shared" si="52"/>
        <v>37.733340196827157</v>
      </c>
      <c r="C148" s="147"/>
      <c r="K148" s="122">
        <v>47150</v>
      </c>
      <c r="L148" s="122">
        <v>47178</v>
      </c>
      <c r="M148" s="123">
        <f t="shared" si="40"/>
        <v>51.253839232325667</v>
      </c>
      <c r="N148" s="123">
        <f t="shared" si="41"/>
        <v>0.32499999999999885</v>
      </c>
      <c r="O148" s="123">
        <f t="shared" si="42"/>
        <v>51.578839232325663</v>
      </c>
      <c r="P148" s="123">
        <f t="shared" si="43"/>
        <v>51.443839232325665</v>
      </c>
      <c r="Q148" s="123">
        <f t="shared" si="44"/>
        <v>51.548839232325669</v>
      </c>
      <c r="R148" s="123">
        <f t="shared" si="45"/>
        <v>50.796339232325664</v>
      </c>
      <c r="S148" s="123">
        <f t="shared" si="46"/>
        <v>51.08633923232567</v>
      </c>
      <c r="T148" s="123">
        <f t="shared" si="47"/>
        <v>51.08633923232567</v>
      </c>
      <c r="U148" s="123">
        <f t="shared" si="48"/>
        <v>51.566339232325667</v>
      </c>
      <c r="V148" s="123">
        <f t="shared" si="49"/>
        <v>51.566339232325667</v>
      </c>
      <c r="W148" s="123">
        <f t="shared" si="50"/>
        <v>0.15499999999999883</v>
      </c>
      <c r="X148" s="123">
        <f t="shared" si="51"/>
        <v>51.848839232325666</v>
      </c>
    </row>
    <row r="149" spans="1:24" x14ac:dyDescent="0.3">
      <c r="A149" s="102">
        <v>47088</v>
      </c>
      <c r="B149" s="147">
        <f t="shared" si="52"/>
        <v>38.509746373716617</v>
      </c>
      <c r="C149" s="147"/>
      <c r="K149" s="122">
        <v>47178</v>
      </c>
      <c r="L149" s="122">
        <v>47209</v>
      </c>
      <c r="M149" s="123">
        <f t="shared" si="40"/>
        <v>42.227512261854841</v>
      </c>
      <c r="N149" s="123">
        <f t="shared" si="41"/>
        <v>0.32499999999999885</v>
      </c>
      <c r="O149" s="123">
        <f t="shared" si="42"/>
        <v>42.552512261854837</v>
      </c>
      <c r="P149" s="123">
        <f t="shared" si="43"/>
        <v>42.417512261854839</v>
      </c>
      <c r="Q149" s="123">
        <f t="shared" si="44"/>
        <v>42.522512261854843</v>
      </c>
      <c r="R149" s="123">
        <f t="shared" si="45"/>
        <v>41.770012261854838</v>
      </c>
      <c r="S149" s="123">
        <f t="shared" si="46"/>
        <v>42.060012261854844</v>
      </c>
      <c r="T149" s="123">
        <f t="shared" si="47"/>
        <v>42.060012261854844</v>
      </c>
      <c r="U149" s="123">
        <f t="shared" si="48"/>
        <v>42.540012261854841</v>
      </c>
      <c r="V149" s="123">
        <f t="shared" si="49"/>
        <v>42.540012261854841</v>
      </c>
      <c r="W149" s="123">
        <f t="shared" si="50"/>
        <v>0.15499999999999883</v>
      </c>
      <c r="X149" s="123">
        <f t="shared" si="51"/>
        <v>42.82251226185484</v>
      </c>
    </row>
    <row r="150" spans="1:24" x14ac:dyDescent="0.3">
      <c r="A150" s="102">
        <v>47119</v>
      </c>
      <c r="B150" s="147">
        <f>B138*(1+$F$12)</f>
        <v>55.021349620000443</v>
      </c>
      <c r="C150" s="147"/>
      <c r="K150" s="122">
        <v>47209</v>
      </c>
      <c r="L150" s="122">
        <v>47239</v>
      </c>
      <c r="M150" s="123">
        <f t="shared" si="40"/>
        <v>38.381512074436827</v>
      </c>
      <c r="N150" s="123">
        <f t="shared" si="41"/>
        <v>0.32499999999999885</v>
      </c>
      <c r="O150" s="123">
        <f t="shared" si="42"/>
        <v>38.706512074436823</v>
      </c>
      <c r="P150" s="123">
        <f t="shared" si="43"/>
        <v>38.571512074436825</v>
      </c>
      <c r="Q150" s="123">
        <f t="shared" si="44"/>
        <v>38.676512074436829</v>
      </c>
      <c r="R150" s="123">
        <f t="shared" si="45"/>
        <v>37.924012074436824</v>
      </c>
      <c r="S150" s="123">
        <f t="shared" si="46"/>
        <v>38.21401207443683</v>
      </c>
      <c r="T150" s="123">
        <f t="shared" si="47"/>
        <v>38.21401207443683</v>
      </c>
      <c r="U150" s="123">
        <f t="shared" si="48"/>
        <v>38.694012074436827</v>
      </c>
      <c r="V150" s="123">
        <f t="shared" si="49"/>
        <v>38.694012074436827</v>
      </c>
      <c r="W150" s="123">
        <f t="shared" si="50"/>
        <v>0.15499999999999883</v>
      </c>
      <c r="X150" s="123">
        <f t="shared" si="51"/>
        <v>38.976512074436826</v>
      </c>
    </row>
    <row r="151" spans="1:24" x14ac:dyDescent="0.3">
      <c r="A151" s="102">
        <v>47150</v>
      </c>
      <c r="B151" s="147">
        <f t="shared" ref="B151:B161" si="53">B139*(1+$F$12)</f>
        <v>51.253839232325667</v>
      </c>
      <c r="C151" s="147"/>
      <c r="K151" s="122">
        <v>47239</v>
      </c>
      <c r="L151" s="122">
        <v>47270</v>
      </c>
      <c r="M151" s="123">
        <f t="shared" si="40"/>
        <v>39.715838670071655</v>
      </c>
      <c r="N151" s="123">
        <f t="shared" si="41"/>
        <v>0.32499999999999885</v>
      </c>
      <c r="O151" s="123">
        <f t="shared" si="42"/>
        <v>40.040838670071651</v>
      </c>
      <c r="P151" s="123">
        <f t="shared" si="43"/>
        <v>39.905838670071653</v>
      </c>
      <c r="Q151" s="123">
        <f t="shared" si="44"/>
        <v>40.010838670071657</v>
      </c>
      <c r="R151" s="123">
        <f t="shared" si="45"/>
        <v>39.258338670071652</v>
      </c>
      <c r="S151" s="123">
        <f t="shared" si="46"/>
        <v>39.548338670071658</v>
      </c>
      <c r="T151" s="123">
        <f t="shared" si="47"/>
        <v>39.548338670071658</v>
      </c>
      <c r="U151" s="123">
        <f t="shared" si="48"/>
        <v>40.028338670071655</v>
      </c>
      <c r="V151" s="123">
        <f t="shared" si="49"/>
        <v>40.028338670071655</v>
      </c>
      <c r="W151" s="123">
        <f t="shared" si="50"/>
        <v>0.15499999999999883</v>
      </c>
      <c r="X151" s="123">
        <f t="shared" si="51"/>
        <v>40.310838670071654</v>
      </c>
    </row>
    <row r="152" spans="1:24" x14ac:dyDescent="0.3">
      <c r="A152" s="102">
        <v>47178</v>
      </c>
      <c r="B152" s="147">
        <f t="shared" si="53"/>
        <v>42.227512261854841</v>
      </c>
      <c r="C152" s="147"/>
      <c r="K152" s="122">
        <v>47270</v>
      </c>
      <c r="L152" s="122">
        <v>47300</v>
      </c>
      <c r="M152" s="123">
        <f t="shared" si="40"/>
        <v>39.401879471098766</v>
      </c>
      <c r="N152" s="123">
        <f t="shared" si="41"/>
        <v>0.32499999999999885</v>
      </c>
      <c r="O152" s="123">
        <f t="shared" si="42"/>
        <v>39.726879471098762</v>
      </c>
      <c r="P152" s="123">
        <f t="shared" si="43"/>
        <v>39.591879471098764</v>
      </c>
      <c r="Q152" s="123">
        <f t="shared" si="44"/>
        <v>39.696879471098768</v>
      </c>
      <c r="R152" s="123">
        <f t="shared" si="45"/>
        <v>38.944379471098763</v>
      </c>
      <c r="S152" s="123">
        <f t="shared" si="46"/>
        <v>39.234379471098769</v>
      </c>
      <c r="T152" s="123">
        <f t="shared" si="47"/>
        <v>39.234379471098769</v>
      </c>
      <c r="U152" s="123">
        <f t="shared" si="48"/>
        <v>39.714379471098766</v>
      </c>
      <c r="V152" s="123">
        <f t="shared" si="49"/>
        <v>39.714379471098766</v>
      </c>
      <c r="W152" s="123">
        <f t="shared" si="50"/>
        <v>0.15499999999999883</v>
      </c>
      <c r="X152" s="123">
        <f t="shared" si="51"/>
        <v>39.996879471098765</v>
      </c>
    </row>
    <row r="153" spans="1:24" x14ac:dyDescent="0.3">
      <c r="A153" s="102">
        <v>47209</v>
      </c>
      <c r="B153" s="147">
        <f t="shared" si="53"/>
        <v>38.381512074436827</v>
      </c>
      <c r="C153" s="147"/>
      <c r="K153" s="122">
        <v>47300</v>
      </c>
      <c r="L153" s="122">
        <v>47331</v>
      </c>
      <c r="M153" s="123">
        <f t="shared" si="40"/>
        <v>49.762533037204399</v>
      </c>
      <c r="N153" s="123">
        <f t="shared" si="41"/>
        <v>0.32499999999999885</v>
      </c>
      <c r="O153" s="123">
        <f t="shared" si="42"/>
        <v>50.087533037204395</v>
      </c>
      <c r="P153" s="123">
        <f t="shared" si="43"/>
        <v>49.952533037204397</v>
      </c>
      <c r="Q153" s="123">
        <f t="shared" si="44"/>
        <v>50.057533037204401</v>
      </c>
      <c r="R153" s="123">
        <f t="shared" si="45"/>
        <v>49.305033037204396</v>
      </c>
      <c r="S153" s="123">
        <f t="shared" si="46"/>
        <v>49.595033037204402</v>
      </c>
      <c r="T153" s="123">
        <f t="shared" si="47"/>
        <v>49.595033037204402</v>
      </c>
      <c r="U153" s="123">
        <f t="shared" si="48"/>
        <v>50.075033037204399</v>
      </c>
      <c r="V153" s="123">
        <f t="shared" si="49"/>
        <v>50.075033037204399</v>
      </c>
      <c r="W153" s="123">
        <f t="shared" si="50"/>
        <v>0.15499999999999883</v>
      </c>
      <c r="X153" s="123">
        <f t="shared" si="51"/>
        <v>50.357533037204398</v>
      </c>
    </row>
    <row r="154" spans="1:24" x14ac:dyDescent="0.3">
      <c r="A154" s="102">
        <v>47239</v>
      </c>
      <c r="B154" s="147">
        <f t="shared" si="53"/>
        <v>39.715838670071655</v>
      </c>
      <c r="C154" s="147"/>
      <c r="K154" s="122">
        <v>47331</v>
      </c>
      <c r="L154" s="122">
        <v>47362</v>
      </c>
      <c r="M154" s="123">
        <f t="shared" si="40"/>
        <v>45.210124652097377</v>
      </c>
      <c r="N154" s="123">
        <f t="shared" si="41"/>
        <v>0.32499999999999885</v>
      </c>
      <c r="O154" s="123">
        <f t="shared" si="42"/>
        <v>45.535124652097373</v>
      </c>
      <c r="P154" s="123">
        <f t="shared" si="43"/>
        <v>45.400124652097375</v>
      </c>
      <c r="Q154" s="123">
        <f t="shared" si="44"/>
        <v>45.505124652097379</v>
      </c>
      <c r="R154" s="123">
        <f t="shared" si="45"/>
        <v>44.752624652097374</v>
      </c>
      <c r="S154" s="123">
        <f t="shared" si="46"/>
        <v>45.042624652097381</v>
      </c>
      <c r="T154" s="123">
        <f t="shared" si="47"/>
        <v>45.042624652097381</v>
      </c>
      <c r="U154" s="123">
        <f t="shared" si="48"/>
        <v>45.522624652097377</v>
      </c>
      <c r="V154" s="123">
        <f t="shared" si="49"/>
        <v>45.522624652097377</v>
      </c>
      <c r="W154" s="123">
        <f t="shared" si="50"/>
        <v>0.15499999999999883</v>
      </c>
      <c r="X154" s="123">
        <f t="shared" si="51"/>
        <v>45.805124652097376</v>
      </c>
    </row>
    <row r="155" spans="1:24" x14ac:dyDescent="0.3">
      <c r="A155" s="102">
        <v>47270</v>
      </c>
      <c r="B155" s="147">
        <f t="shared" si="53"/>
        <v>39.401879471098766</v>
      </c>
      <c r="C155" s="147"/>
      <c r="K155" s="122">
        <v>47362</v>
      </c>
      <c r="L155" s="122">
        <v>47392</v>
      </c>
      <c r="M155" s="123">
        <f t="shared" si="40"/>
        <v>38.067552875463932</v>
      </c>
      <c r="N155" s="123">
        <f t="shared" si="41"/>
        <v>0.32499999999999885</v>
      </c>
      <c r="O155" s="123">
        <f t="shared" si="42"/>
        <v>38.392552875463927</v>
      </c>
      <c r="P155" s="123">
        <f t="shared" si="43"/>
        <v>38.257552875463929</v>
      </c>
      <c r="Q155" s="123">
        <f t="shared" si="44"/>
        <v>38.362552875463933</v>
      </c>
      <c r="R155" s="123">
        <f t="shared" si="45"/>
        <v>37.610052875463929</v>
      </c>
      <c r="S155" s="123">
        <f t="shared" si="46"/>
        <v>37.900052875463935</v>
      </c>
      <c r="T155" s="123">
        <f t="shared" si="47"/>
        <v>37.900052875463935</v>
      </c>
      <c r="U155" s="123">
        <f t="shared" si="48"/>
        <v>38.380052875463932</v>
      </c>
      <c r="V155" s="123">
        <f t="shared" si="49"/>
        <v>38.380052875463932</v>
      </c>
      <c r="W155" s="123">
        <f t="shared" si="50"/>
        <v>0.15499999999999883</v>
      </c>
      <c r="X155" s="123">
        <f t="shared" si="51"/>
        <v>38.66255287546393</v>
      </c>
    </row>
    <row r="156" spans="1:24" x14ac:dyDescent="0.3">
      <c r="A156" s="102">
        <v>47300</v>
      </c>
      <c r="B156" s="147">
        <f t="shared" si="53"/>
        <v>49.762533037204399</v>
      </c>
      <c r="C156" s="147"/>
      <c r="K156" s="122">
        <v>47392</v>
      </c>
      <c r="L156" s="122">
        <v>47423</v>
      </c>
      <c r="M156" s="123">
        <f t="shared" si="40"/>
        <v>38.303022274693603</v>
      </c>
      <c r="N156" s="123">
        <f t="shared" si="41"/>
        <v>0.32499999999999885</v>
      </c>
      <c r="O156" s="123">
        <f t="shared" si="42"/>
        <v>38.628022274693599</v>
      </c>
      <c r="P156" s="123">
        <f t="shared" si="43"/>
        <v>38.493022274693601</v>
      </c>
      <c r="Q156" s="123">
        <f t="shared" si="44"/>
        <v>38.598022274693605</v>
      </c>
      <c r="R156" s="123">
        <f t="shared" si="45"/>
        <v>37.8455222746936</v>
      </c>
      <c r="S156" s="123">
        <f t="shared" si="46"/>
        <v>38.135522274693606</v>
      </c>
      <c r="T156" s="123">
        <f t="shared" si="47"/>
        <v>38.135522274693606</v>
      </c>
      <c r="U156" s="123">
        <f t="shared" si="48"/>
        <v>38.615522274693603</v>
      </c>
      <c r="V156" s="123">
        <f t="shared" si="49"/>
        <v>38.615522274693603</v>
      </c>
      <c r="W156" s="123">
        <f t="shared" si="50"/>
        <v>0.15499999999999883</v>
      </c>
      <c r="X156" s="123">
        <f t="shared" si="51"/>
        <v>38.898022274693602</v>
      </c>
    </row>
    <row r="157" spans="1:24" x14ac:dyDescent="0.3">
      <c r="A157" s="102">
        <v>47331</v>
      </c>
      <c r="B157" s="147">
        <f t="shared" si="53"/>
        <v>45.210124652097377</v>
      </c>
      <c r="C157" s="147"/>
      <c r="K157" s="122">
        <v>47423</v>
      </c>
      <c r="L157" s="122">
        <v>47453</v>
      </c>
      <c r="M157" s="123">
        <f t="shared" si="40"/>
        <v>38.146042675207148</v>
      </c>
      <c r="N157" s="123">
        <f t="shared" si="41"/>
        <v>0.32499999999999885</v>
      </c>
      <c r="O157" s="123">
        <f t="shared" si="42"/>
        <v>38.471042675207144</v>
      </c>
      <c r="P157" s="123">
        <f t="shared" si="43"/>
        <v>38.336042675207146</v>
      </c>
      <c r="Q157" s="123">
        <f t="shared" si="44"/>
        <v>38.44104267520715</v>
      </c>
      <c r="R157" s="123">
        <f t="shared" si="45"/>
        <v>37.688542675207145</v>
      </c>
      <c r="S157" s="123">
        <f t="shared" si="46"/>
        <v>37.978542675207152</v>
      </c>
      <c r="T157" s="123">
        <f t="shared" si="47"/>
        <v>37.978542675207152</v>
      </c>
      <c r="U157" s="123">
        <f t="shared" si="48"/>
        <v>38.458542675207148</v>
      </c>
      <c r="V157" s="123">
        <f t="shared" si="49"/>
        <v>38.458542675207148</v>
      </c>
      <c r="W157" s="123">
        <f t="shared" si="50"/>
        <v>0.15499999999999883</v>
      </c>
      <c r="X157" s="123">
        <f t="shared" si="51"/>
        <v>38.741042675207147</v>
      </c>
    </row>
    <row r="158" spans="1:24" x14ac:dyDescent="0.3">
      <c r="A158" s="102">
        <v>47362</v>
      </c>
      <c r="B158" s="147">
        <f t="shared" si="53"/>
        <v>38.067552875463932</v>
      </c>
      <c r="C158" s="147"/>
      <c r="K158" s="122">
        <v>47453</v>
      </c>
      <c r="L158" s="122">
        <v>47484</v>
      </c>
      <c r="M158" s="123">
        <f t="shared" si="40"/>
        <v>38.930940672639409</v>
      </c>
      <c r="N158" s="123">
        <f t="shared" si="41"/>
        <v>0.32499999999999885</v>
      </c>
      <c r="O158" s="123">
        <f t="shared" si="42"/>
        <v>39.255940672639404</v>
      </c>
      <c r="P158" s="123">
        <f t="shared" si="43"/>
        <v>39.120940672639406</v>
      </c>
      <c r="Q158" s="123">
        <f t="shared" si="44"/>
        <v>39.22594067263941</v>
      </c>
      <c r="R158" s="123">
        <f t="shared" si="45"/>
        <v>38.473440672639406</v>
      </c>
      <c r="S158" s="123">
        <f t="shared" si="46"/>
        <v>38.763440672639412</v>
      </c>
      <c r="T158" s="123">
        <f t="shared" si="47"/>
        <v>38.763440672639412</v>
      </c>
      <c r="U158" s="123">
        <f t="shared" si="48"/>
        <v>39.243440672639409</v>
      </c>
      <c r="V158" s="123">
        <f t="shared" si="49"/>
        <v>39.243440672639409</v>
      </c>
      <c r="W158" s="123">
        <f t="shared" si="50"/>
        <v>0.15499999999999883</v>
      </c>
      <c r="X158" s="123">
        <f t="shared" si="51"/>
        <v>39.525940672639408</v>
      </c>
    </row>
    <row r="159" spans="1:24" x14ac:dyDescent="0.3">
      <c r="A159" s="102">
        <v>47392</v>
      </c>
      <c r="B159" s="147">
        <f t="shared" si="53"/>
        <v>38.303022274693603</v>
      </c>
      <c r="C159" s="147"/>
      <c r="K159" s="122">
        <v>47484</v>
      </c>
      <c r="L159" s="122">
        <v>47515</v>
      </c>
      <c r="M159" s="123">
        <f t="shared" si="40"/>
        <v>55.953656212906864</v>
      </c>
      <c r="N159" s="123">
        <f t="shared" si="41"/>
        <v>0.32499999999999885</v>
      </c>
      <c r="O159" s="123">
        <f t="shared" si="42"/>
        <v>56.27865621290686</v>
      </c>
      <c r="P159" s="123">
        <f t="shared" si="43"/>
        <v>56.143656212906862</v>
      </c>
      <c r="Q159" s="123">
        <f t="shared" si="44"/>
        <v>56.248656212906866</v>
      </c>
      <c r="R159" s="123">
        <f t="shared" si="45"/>
        <v>55.496156212906861</v>
      </c>
      <c r="S159" s="123">
        <f t="shared" si="46"/>
        <v>55.786156212906867</v>
      </c>
      <c r="T159" s="123">
        <f t="shared" si="47"/>
        <v>55.786156212906867</v>
      </c>
      <c r="U159" s="123">
        <f t="shared" si="48"/>
        <v>56.266156212906864</v>
      </c>
      <c r="V159" s="123">
        <f t="shared" si="49"/>
        <v>56.266156212906864</v>
      </c>
      <c r="W159" s="123">
        <f t="shared" si="50"/>
        <v>0.15499999999999883</v>
      </c>
      <c r="X159" s="123">
        <f t="shared" si="51"/>
        <v>56.548656212906863</v>
      </c>
    </row>
    <row r="160" spans="1:24" x14ac:dyDescent="0.3">
      <c r="A160" s="102">
        <v>47423</v>
      </c>
      <c r="B160" s="147">
        <f t="shared" si="53"/>
        <v>38.146042675207148</v>
      </c>
      <c r="C160" s="147"/>
      <c r="K160" s="122">
        <v>47515</v>
      </c>
      <c r="L160" s="122">
        <v>47543</v>
      </c>
      <c r="M160" s="123">
        <f t="shared" si="40"/>
        <v>52.122307428000269</v>
      </c>
      <c r="N160" s="123">
        <f t="shared" si="41"/>
        <v>0.32499999999999885</v>
      </c>
      <c r="O160" s="123">
        <f t="shared" si="42"/>
        <v>52.447307428000265</v>
      </c>
      <c r="P160" s="123">
        <f t="shared" si="43"/>
        <v>52.312307428000267</v>
      </c>
      <c r="Q160" s="123">
        <f t="shared" si="44"/>
        <v>52.417307428000271</v>
      </c>
      <c r="R160" s="123">
        <f t="shared" si="45"/>
        <v>51.664807428000266</v>
      </c>
      <c r="S160" s="123">
        <f t="shared" si="46"/>
        <v>51.954807428000272</v>
      </c>
      <c r="T160" s="123">
        <f t="shared" si="47"/>
        <v>51.954807428000272</v>
      </c>
      <c r="U160" s="123">
        <f t="shared" si="48"/>
        <v>52.434807428000269</v>
      </c>
      <c r="V160" s="123">
        <f t="shared" si="49"/>
        <v>52.434807428000269</v>
      </c>
      <c r="W160" s="123">
        <f t="shared" si="50"/>
        <v>0.15499999999999883</v>
      </c>
      <c r="X160" s="123">
        <f t="shared" si="51"/>
        <v>52.717307428000268</v>
      </c>
    </row>
    <row r="161" spans="1:24" x14ac:dyDescent="0.3">
      <c r="A161" s="102">
        <v>47453</v>
      </c>
      <c r="B161" s="147">
        <f t="shared" si="53"/>
        <v>38.930940672639409</v>
      </c>
      <c r="C161" s="147"/>
      <c r="K161" s="122">
        <v>47543</v>
      </c>
      <c r="L161" s="122">
        <v>47574</v>
      </c>
      <c r="M161" s="123">
        <f t="shared" si="40"/>
        <v>42.943034297494862</v>
      </c>
      <c r="N161" s="123">
        <f t="shared" si="41"/>
        <v>0.32499999999999885</v>
      </c>
      <c r="O161" s="123">
        <f t="shared" si="42"/>
        <v>43.268034297494857</v>
      </c>
      <c r="P161" s="123">
        <f t="shared" si="43"/>
        <v>43.133034297494859</v>
      </c>
      <c r="Q161" s="123">
        <f t="shared" si="44"/>
        <v>43.238034297494863</v>
      </c>
      <c r="R161" s="123">
        <f t="shared" si="45"/>
        <v>42.485534297494858</v>
      </c>
      <c r="S161" s="123">
        <f t="shared" si="46"/>
        <v>42.775534297494865</v>
      </c>
      <c r="T161" s="123">
        <f t="shared" si="47"/>
        <v>42.775534297494865</v>
      </c>
      <c r="U161" s="123">
        <f t="shared" si="48"/>
        <v>43.255534297494862</v>
      </c>
      <c r="V161" s="123">
        <f t="shared" si="49"/>
        <v>43.255534297494862</v>
      </c>
      <c r="W161" s="123">
        <f t="shared" si="50"/>
        <v>0.15499999999999883</v>
      </c>
      <c r="X161" s="123">
        <f t="shared" si="51"/>
        <v>43.53803429749486</v>
      </c>
    </row>
    <row r="162" spans="1:24" x14ac:dyDescent="0.3">
      <c r="A162" s="102">
        <v>47484</v>
      </c>
      <c r="B162" s="147">
        <f>B150*(1+$F$13)</f>
        <v>55.953656212906864</v>
      </c>
      <c r="C162" s="147"/>
      <c r="K162" s="122">
        <v>47574</v>
      </c>
      <c r="L162" s="122">
        <v>47604</v>
      </c>
      <c r="M162" s="123">
        <f t="shared" si="40"/>
        <v>39.031865746236029</v>
      </c>
      <c r="N162" s="123">
        <f t="shared" si="41"/>
        <v>0.32499999999999885</v>
      </c>
      <c r="O162" s="123">
        <f t="shared" si="42"/>
        <v>39.356865746236025</v>
      </c>
      <c r="P162" s="123">
        <f t="shared" si="43"/>
        <v>39.221865746236027</v>
      </c>
      <c r="Q162" s="123">
        <f t="shared" si="44"/>
        <v>39.326865746236031</v>
      </c>
      <c r="R162" s="123">
        <f t="shared" si="45"/>
        <v>38.574365746236026</v>
      </c>
      <c r="S162" s="123">
        <f t="shared" si="46"/>
        <v>38.864365746236032</v>
      </c>
      <c r="T162" s="123">
        <f t="shared" si="47"/>
        <v>38.864365746236032</v>
      </c>
      <c r="U162" s="123">
        <f t="shared" si="48"/>
        <v>39.344365746236029</v>
      </c>
      <c r="V162" s="123">
        <f t="shared" si="49"/>
        <v>39.344365746236029</v>
      </c>
      <c r="W162" s="123">
        <f t="shared" si="50"/>
        <v>0.15499999999999883</v>
      </c>
      <c r="X162" s="123">
        <f t="shared" si="51"/>
        <v>39.626865746236028</v>
      </c>
    </row>
    <row r="163" spans="1:24" x14ac:dyDescent="0.3">
      <c r="A163" s="102">
        <v>47515</v>
      </c>
      <c r="B163" s="147">
        <f t="shared" ref="B163:B173" si="54">B151*(1+$F$13)</f>
        <v>52.122307428000269</v>
      </c>
      <c r="C163" s="147"/>
      <c r="K163" s="122">
        <v>47604</v>
      </c>
      <c r="L163" s="122">
        <v>47635</v>
      </c>
      <c r="M163" s="123">
        <f t="shared" si="40"/>
        <v>40.388801774223793</v>
      </c>
      <c r="N163" s="123">
        <f t="shared" si="41"/>
        <v>0.32499999999999885</v>
      </c>
      <c r="O163" s="123">
        <f t="shared" si="42"/>
        <v>40.713801774223789</v>
      </c>
      <c r="P163" s="123">
        <f t="shared" si="43"/>
        <v>40.578801774223791</v>
      </c>
      <c r="Q163" s="123">
        <f t="shared" si="44"/>
        <v>40.683801774223795</v>
      </c>
      <c r="R163" s="123">
        <f t="shared" si="45"/>
        <v>39.93130177422379</v>
      </c>
      <c r="S163" s="123">
        <f t="shared" si="46"/>
        <v>40.221301774223797</v>
      </c>
      <c r="T163" s="123">
        <f t="shared" si="47"/>
        <v>40.221301774223797</v>
      </c>
      <c r="U163" s="123">
        <f t="shared" si="48"/>
        <v>40.701301774223793</v>
      </c>
      <c r="V163" s="123">
        <f t="shared" si="49"/>
        <v>40.701301774223793</v>
      </c>
      <c r="W163" s="123">
        <f t="shared" si="50"/>
        <v>0.15499999999999883</v>
      </c>
      <c r="X163" s="123">
        <f t="shared" si="51"/>
        <v>40.983801774223792</v>
      </c>
    </row>
    <row r="164" spans="1:24" x14ac:dyDescent="0.3">
      <c r="A164" s="102">
        <v>47543</v>
      </c>
      <c r="B164" s="147">
        <f t="shared" si="54"/>
        <v>42.943034297494862</v>
      </c>
      <c r="C164" s="147"/>
      <c r="K164" s="122">
        <v>47635</v>
      </c>
      <c r="L164" s="122">
        <v>47665</v>
      </c>
      <c r="M164" s="123">
        <f t="shared" si="40"/>
        <v>40.069522708814922</v>
      </c>
      <c r="N164" s="123">
        <f t="shared" si="41"/>
        <v>0.32499999999999885</v>
      </c>
      <c r="O164" s="123">
        <f t="shared" si="42"/>
        <v>40.394522708814918</v>
      </c>
      <c r="P164" s="123">
        <f t="shared" si="43"/>
        <v>40.25952270881492</v>
      </c>
      <c r="Q164" s="123">
        <f t="shared" si="44"/>
        <v>40.364522708814924</v>
      </c>
      <c r="R164" s="123">
        <f t="shared" si="45"/>
        <v>39.612022708814919</v>
      </c>
      <c r="S164" s="123">
        <f t="shared" si="46"/>
        <v>39.902022708814926</v>
      </c>
      <c r="T164" s="123">
        <f t="shared" si="47"/>
        <v>39.902022708814926</v>
      </c>
      <c r="U164" s="123">
        <f t="shared" si="48"/>
        <v>40.382022708814922</v>
      </c>
      <c r="V164" s="123">
        <f t="shared" si="49"/>
        <v>40.382022708814922</v>
      </c>
      <c r="W164" s="123">
        <f t="shared" si="50"/>
        <v>0.15499999999999883</v>
      </c>
      <c r="X164" s="123">
        <f t="shared" si="51"/>
        <v>40.664522708814921</v>
      </c>
    </row>
    <row r="165" spans="1:24" x14ac:dyDescent="0.3">
      <c r="A165" s="102">
        <v>47574</v>
      </c>
      <c r="B165" s="147">
        <f t="shared" si="54"/>
        <v>39.031865746236029</v>
      </c>
      <c r="C165" s="147"/>
      <c r="K165" s="122">
        <v>47665</v>
      </c>
      <c r="L165" s="122">
        <v>47696</v>
      </c>
      <c r="M165" s="123">
        <f t="shared" si="40"/>
        <v>50.605731867308066</v>
      </c>
      <c r="N165" s="123">
        <f t="shared" si="41"/>
        <v>0.32499999999999885</v>
      </c>
      <c r="O165" s="123">
        <f t="shared" si="42"/>
        <v>50.930731867308062</v>
      </c>
      <c r="P165" s="123">
        <f t="shared" si="43"/>
        <v>50.795731867308064</v>
      </c>
      <c r="Q165" s="123">
        <f t="shared" si="44"/>
        <v>50.900731867308068</v>
      </c>
      <c r="R165" s="123">
        <f t="shared" si="45"/>
        <v>50.148231867308063</v>
      </c>
      <c r="S165" s="123">
        <f t="shared" si="46"/>
        <v>50.438231867308069</v>
      </c>
      <c r="T165" s="123">
        <f t="shared" si="47"/>
        <v>50.438231867308069</v>
      </c>
      <c r="U165" s="123">
        <f t="shared" si="48"/>
        <v>50.918231867308066</v>
      </c>
      <c r="V165" s="123">
        <f t="shared" si="49"/>
        <v>50.918231867308066</v>
      </c>
      <c r="W165" s="123">
        <f t="shared" si="50"/>
        <v>0.15499999999999883</v>
      </c>
      <c r="X165" s="123">
        <f t="shared" si="51"/>
        <v>51.200731867308065</v>
      </c>
    </row>
    <row r="166" spans="1:24" x14ac:dyDescent="0.3">
      <c r="A166" s="102">
        <v>47604</v>
      </c>
      <c r="B166" s="147">
        <f t="shared" si="54"/>
        <v>40.388801774223793</v>
      </c>
      <c r="C166" s="147"/>
      <c r="K166" s="122">
        <v>47696</v>
      </c>
      <c r="L166" s="122">
        <v>47727</v>
      </c>
      <c r="M166" s="123">
        <f t="shared" si="40"/>
        <v>45.976185418879261</v>
      </c>
      <c r="N166" s="123">
        <f t="shared" si="41"/>
        <v>0.32499999999999885</v>
      </c>
      <c r="O166" s="123">
        <f t="shared" si="42"/>
        <v>46.301185418879257</v>
      </c>
      <c r="P166" s="123">
        <f t="shared" si="43"/>
        <v>46.166185418879259</v>
      </c>
      <c r="Q166" s="123">
        <f t="shared" si="44"/>
        <v>46.271185418879263</v>
      </c>
      <c r="R166" s="123">
        <f t="shared" si="45"/>
        <v>45.518685418879258</v>
      </c>
      <c r="S166" s="123">
        <f t="shared" si="46"/>
        <v>45.808685418879264</v>
      </c>
      <c r="T166" s="123">
        <f t="shared" si="47"/>
        <v>45.808685418879264</v>
      </c>
      <c r="U166" s="123">
        <f t="shared" si="48"/>
        <v>46.288685418879261</v>
      </c>
      <c r="V166" s="123">
        <f t="shared" si="49"/>
        <v>46.288685418879261</v>
      </c>
      <c r="W166" s="123">
        <f t="shared" si="50"/>
        <v>0.15499999999999883</v>
      </c>
      <c r="X166" s="123">
        <f t="shared" si="51"/>
        <v>46.57118541887926</v>
      </c>
    </row>
    <row r="167" spans="1:24" x14ac:dyDescent="0.3">
      <c r="A167" s="102">
        <v>47635</v>
      </c>
      <c r="B167" s="147">
        <f t="shared" si="54"/>
        <v>40.069522708814922</v>
      </c>
      <c r="C167" s="147"/>
      <c r="K167" s="122">
        <v>47727</v>
      </c>
      <c r="L167" s="122">
        <v>47757</v>
      </c>
      <c r="M167" s="123">
        <f t="shared" si="40"/>
        <v>38.712586680827151</v>
      </c>
      <c r="N167" s="123">
        <f t="shared" si="41"/>
        <v>0.32499999999999885</v>
      </c>
      <c r="O167" s="123">
        <f t="shared" si="42"/>
        <v>39.037586680827147</v>
      </c>
      <c r="P167" s="123">
        <f t="shared" si="43"/>
        <v>38.902586680827149</v>
      </c>
      <c r="Q167" s="123">
        <f t="shared" si="44"/>
        <v>39.007586680827153</v>
      </c>
      <c r="R167" s="123">
        <f t="shared" si="45"/>
        <v>38.255086680827148</v>
      </c>
      <c r="S167" s="123">
        <f t="shared" si="46"/>
        <v>38.545086680827154</v>
      </c>
      <c r="T167" s="123">
        <f t="shared" si="47"/>
        <v>38.545086680827154</v>
      </c>
      <c r="U167" s="123">
        <f t="shared" si="48"/>
        <v>39.025086680827151</v>
      </c>
      <c r="V167" s="123">
        <f t="shared" si="49"/>
        <v>39.025086680827151</v>
      </c>
      <c r="W167" s="123">
        <f t="shared" si="50"/>
        <v>0.15499999999999883</v>
      </c>
      <c r="X167" s="123">
        <f t="shared" si="51"/>
        <v>39.30758668082715</v>
      </c>
    </row>
    <row r="168" spans="1:24" x14ac:dyDescent="0.3">
      <c r="A168" s="102">
        <v>47665</v>
      </c>
      <c r="B168" s="147">
        <f t="shared" si="54"/>
        <v>50.605731867308066</v>
      </c>
      <c r="C168" s="147"/>
      <c r="K168" s="122">
        <v>47757</v>
      </c>
      <c r="L168" s="122">
        <v>47788</v>
      </c>
      <c r="M168" s="123">
        <f t="shared" si="40"/>
        <v>38.952045979883813</v>
      </c>
      <c r="N168" s="123">
        <f t="shared" si="41"/>
        <v>0.32499999999999885</v>
      </c>
      <c r="O168" s="123">
        <f t="shared" si="42"/>
        <v>39.277045979883809</v>
      </c>
      <c r="P168" s="123">
        <f t="shared" si="43"/>
        <v>39.142045979883811</v>
      </c>
      <c r="Q168" s="123">
        <f t="shared" si="44"/>
        <v>39.247045979883815</v>
      </c>
      <c r="R168" s="123">
        <f t="shared" si="45"/>
        <v>38.49454597988381</v>
      </c>
      <c r="S168" s="123">
        <f t="shared" si="46"/>
        <v>38.784545979883816</v>
      </c>
      <c r="T168" s="123">
        <f t="shared" si="47"/>
        <v>38.784545979883816</v>
      </c>
      <c r="U168" s="123">
        <f t="shared" si="48"/>
        <v>39.264545979883813</v>
      </c>
      <c r="V168" s="123">
        <f t="shared" si="49"/>
        <v>39.264545979883813</v>
      </c>
      <c r="W168" s="123">
        <f t="shared" si="50"/>
        <v>0.15499999999999883</v>
      </c>
      <c r="X168" s="123">
        <f t="shared" si="51"/>
        <v>39.547045979883812</v>
      </c>
    </row>
    <row r="169" spans="1:24" x14ac:dyDescent="0.3">
      <c r="A169" s="102">
        <v>47696</v>
      </c>
      <c r="B169" s="147">
        <f t="shared" si="54"/>
        <v>45.976185418879261</v>
      </c>
      <c r="C169" s="147"/>
      <c r="K169" s="122">
        <v>47788</v>
      </c>
      <c r="L169" s="122">
        <v>47818</v>
      </c>
      <c r="M169" s="123">
        <f t="shared" si="40"/>
        <v>38.79240644717936</v>
      </c>
      <c r="N169" s="123">
        <f t="shared" si="41"/>
        <v>0.32499999999999885</v>
      </c>
      <c r="O169" s="123">
        <f t="shared" si="42"/>
        <v>39.117406447179356</v>
      </c>
      <c r="P169" s="123">
        <f t="shared" si="43"/>
        <v>38.982406447179358</v>
      </c>
      <c r="Q169" s="123">
        <f t="shared" si="44"/>
        <v>39.087406447179362</v>
      </c>
      <c r="R169" s="123">
        <f t="shared" si="45"/>
        <v>38.334906447179357</v>
      </c>
      <c r="S169" s="123">
        <f t="shared" si="46"/>
        <v>38.624906447179363</v>
      </c>
      <c r="T169" s="123">
        <f t="shared" si="47"/>
        <v>38.624906447179363</v>
      </c>
      <c r="U169" s="123">
        <f t="shared" si="48"/>
        <v>39.10490644717936</v>
      </c>
      <c r="V169" s="123">
        <f t="shared" si="49"/>
        <v>39.10490644717936</v>
      </c>
      <c r="W169" s="123">
        <f t="shared" si="50"/>
        <v>0.15499999999999883</v>
      </c>
      <c r="X169" s="123">
        <f t="shared" si="51"/>
        <v>39.387406447179359</v>
      </c>
    </row>
    <row r="170" spans="1:24" x14ac:dyDescent="0.3">
      <c r="A170" s="102">
        <v>47727</v>
      </c>
      <c r="B170" s="147">
        <f t="shared" si="54"/>
        <v>38.712586680827151</v>
      </c>
      <c r="C170" s="147"/>
      <c r="K170" s="122">
        <v>47818</v>
      </c>
      <c r="L170" s="122">
        <v>47849</v>
      </c>
      <c r="M170" s="123">
        <f t="shared" si="40"/>
        <v>39.590604110701584</v>
      </c>
      <c r="N170" s="123">
        <f t="shared" si="41"/>
        <v>0.32499999999999885</v>
      </c>
      <c r="O170" s="123">
        <f t="shared" si="42"/>
        <v>39.91560411070158</v>
      </c>
      <c r="P170" s="123">
        <f t="shared" si="43"/>
        <v>39.780604110701582</v>
      </c>
      <c r="Q170" s="123">
        <f t="shared" si="44"/>
        <v>39.885604110701586</v>
      </c>
      <c r="R170" s="123">
        <f t="shared" si="45"/>
        <v>39.133104110701581</v>
      </c>
      <c r="S170" s="123">
        <f t="shared" si="46"/>
        <v>39.423104110701587</v>
      </c>
      <c r="T170" s="123">
        <f t="shared" si="47"/>
        <v>39.423104110701587</v>
      </c>
      <c r="U170" s="123">
        <f t="shared" si="48"/>
        <v>39.903104110701584</v>
      </c>
      <c r="V170" s="123">
        <f t="shared" si="49"/>
        <v>39.903104110701584</v>
      </c>
      <c r="W170" s="123">
        <f t="shared" si="50"/>
        <v>0.15499999999999883</v>
      </c>
      <c r="X170" s="123">
        <f t="shared" si="51"/>
        <v>40.185604110701583</v>
      </c>
    </row>
    <row r="171" spans="1:24" x14ac:dyDescent="0.3">
      <c r="A171" s="102">
        <v>47757</v>
      </c>
      <c r="B171" s="147">
        <f t="shared" si="54"/>
        <v>38.952045979883813</v>
      </c>
      <c r="C171" s="147"/>
      <c r="K171" s="122">
        <v>47849</v>
      </c>
      <c r="L171" s="122">
        <v>47880</v>
      </c>
      <c r="M171" s="123">
        <f t="shared" si="40"/>
        <v>57.400825021706076</v>
      </c>
      <c r="N171" s="123">
        <f t="shared" si="41"/>
        <v>0.32499999999999885</v>
      </c>
      <c r="O171" s="123">
        <f t="shared" si="42"/>
        <v>57.725825021706072</v>
      </c>
      <c r="P171" s="123">
        <f t="shared" si="43"/>
        <v>57.590825021706074</v>
      </c>
      <c r="Q171" s="123">
        <f t="shared" si="44"/>
        <v>57.695825021706078</v>
      </c>
      <c r="R171" s="123">
        <f t="shared" si="45"/>
        <v>56.943325021706073</v>
      </c>
      <c r="S171" s="123">
        <f t="shared" si="46"/>
        <v>57.233325021706079</v>
      </c>
      <c r="T171" s="123">
        <f t="shared" si="47"/>
        <v>57.233325021706079</v>
      </c>
      <c r="U171" s="123">
        <f t="shared" si="48"/>
        <v>57.713325021706076</v>
      </c>
      <c r="V171" s="123">
        <f t="shared" si="49"/>
        <v>57.713325021706076</v>
      </c>
      <c r="W171" s="123">
        <f t="shared" si="50"/>
        <v>0.15499999999999883</v>
      </c>
      <c r="X171" s="123">
        <f t="shared" si="51"/>
        <v>57.995825021706075</v>
      </c>
    </row>
    <row r="172" spans="1:24" x14ac:dyDescent="0.3">
      <c r="A172" s="102">
        <v>47788</v>
      </c>
      <c r="B172" s="147">
        <f t="shared" si="54"/>
        <v>38.79240644717936</v>
      </c>
      <c r="C172" s="147"/>
      <c r="K172" s="122">
        <v>47880</v>
      </c>
      <c r="L172" s="122">
        <v>47908</v>
      </c>
      <c r="M172" s="123">
        <f t="shared" si="40"/>
        <v>53.470383365440902</v>
      </c>
      <c r="N172" s="123">
        <f t="shared" si="41"/>
        <v>0.32499999999999885</v>
      </c>
      <c r="O172" s="123">
        <f t="shared" si="42"/>
        <v>53.795383365440898</v>
      </c>
      <c r="P172" s="123">
        <f t="shared" si="43"/>
        <v>53.6603833654409</v>
      </c>
      <c r="Q172" s="123">
        <f t="shared" si="44"/>
        <v>53.765383365440904</v>
      </c>
      <c r="R172" s="123">
        <f t="shared" si="45"/>
        <v>53.012883365440899</v>
      </c>
      <c r="S172" s="123">
        <f t="shared" si="46"/>
        <v>53.302883365440906</v>
      </c>
      <c r="T172" s="123">
        <f t="shared" si="47"/>
        <v>53.302883365440906</v>
      </c>
      <c r="U172" s="123">
        <f t="shared" si="48"/>
        <v>53.782883365440902</v>
      </c>
      <c r="V172" s="123">
        <f t="shared" si="49"/>
        <v>53.782883365440902</v>
      </c>
      <c r="W172" s="123">
        <f t="shared" si="50"/>
        <v>0.15499999999999883</v>
      </c>
      <c r="X172" s="123">
        <f t="shared" si="51"/>
        <v>54.065383365440901</v>
      </c>
    </row>
    <row r="173" spans="1:24" x14ac:dyDescent="0.3">
      <c r="A173" s="102">
        <v>47818</v>
      </c>
      <c r="B173" s="147">
        <f t="shared" si="54"/>
        <v>39.590604110701584</v>
      </c>
      <c r="C173" s="147"/>
      <c r="K173" s="122">
        <v>47908</v>
      </c>
      <c r="L173" s="122">
        <v>47939</v>
      </c>
      <c r="M173" s="123">
        <f t="shared" si="40"/>
        <v>44.053700230638903</v>
      </c>
      <c r="N173" s="123">
        <f t="shared" si="41"/>
        <v>0.32499999999999885</v>
      </c>
      <c r="O173" s="123">
        <f t="shared" si="42"/>
        <v>44.378700230638898</v>
      </c>
      <c r="P173" s="123">
        <f t="shared" si="43"/>
        <v>44.2437002306389</v>
      </c>
      <c r="Q173" s="123">
        <f t="shared" si="44"/>
        <v>44.348700230638904</v>
      </c>
      <c r="R173" s="123">
        <f t="shared" si="45"/>
        <v>43.5962002306389</v>
      </c>
      <c r="S173" s="123">
        <f t="shared" si="46"/>
        <v>43.886200230638906</v>
      </c>
      <c r="T173" s="123">
        <f t="shared" si="47"/>
        <v>43.886200230638906</v>
      </c>
      <c r="U173" s="123">
        <f t="shared" si="48"/>
        <v>44.366200230638903</v>
      </c>
      <c r="V173" s="123">
        <f t="shared" si="49"/>
        <v>44.366200230638903</v>
      </c>
      <c r="W173" s="123">
        <f t="shared" si="50"/>
        <v>0.15499999999999883</v>
      </c>
      <c r="X173" s="123">
        <f t="shared" si="51"/>
        <v>44.648700230638902</v>
      </c>
    </row>
    <row r="174" spans="1:24" x14ac:dyDescent="0.3">
      <c r="A174" s="102">
        <v>47849</v>
      </c>
      <c r="B174" s="147">
        <f>B162*(1+$F$14)</f>
        <v>57.400825021706076</v>
      </c>
      <c r="C174" s="147"/>
      <c r="K174" s="122">
        <v>47939</v>
      </c>
      <c r="L174" s="122">
        <v>47969</v>
      </c>
      <c r="M174" s="123">
        <f t="shared" si="40"/>
        <v>40.041374373201528</v>
      </c>
      <c r="N174" s="123">
        <f t="shared" si="41"/>
        <v>0.32499999999999885</v>
      </c>
      <c r="O174" s="123">
        <f t="shared" si="42"/>
        <v>40.366374373201523</v>
      </c>
      <c r="P174" s="123">
        <f t="shared" si="43"/>
        <v>40.231374373201525</v>
      </c>
      <c r="Q174" s="123">
        <f t="shared" si="44"/>
        <v>40.336374373201529</v>
      </c>
      <c r="R174" s="123">
        <f t="shared" si="45"/>
        <v>39.583874373201525</v>
      </c>
      <c r="S174" s="123">
        <f t="shared" si="46"/>
        <v>39.873874373201531</v>
      </c>
      <c r="T174" s="123">
        <f t="shared" si="47"/>
        <v>39.873874373201531</v>
      </c>
      <c r="U174" s="123">
        <f t="shared" si="48"/>
        <v>40.353874373201528</v>
      </c>
      <c r="V174" s="123">
        <f t="shared" si="49"/>
        <v>40.353874373201528</v>
      </c>
      <c r="W174" s="123">
        <f t="shared" si="50"/>
        <v>0.15499999999999883</v>
      </c>
      <c r="X174" s="123">
        <f t="shared" si="51"/>
        <v>40.636374373201527</v>
      </c>
    </row>
    <row r="175" spans="1:24" x14ac:dyDescent="0.3">
      <c r="A175" s="102">
        <v>47880</v>
      </c>
      <c r="B175" s="147">
        <f t="shared" ref="B175:B185" si="55">B163*(1+$F$14)</f>
        <v>53.470383365440902</v>
      </c>
      <c r="C175" s="147"/>
      <c r="K175" s="122">
        <v>47969</v>
      </c>
      <c r="L175" s="122">
        <v>48000</v>
      </c>
      <c r="M175" s="123">
        <f t="shared" si="40"/>
        <v>41.433405793128784</v>
      </c>
      <c r="N175" s="123">
        <f t="shared" si="41"/>
        <v>0.32499999999999885</v>
      </c>
      <c r="O175" s="123">
        <f t="shared" si="42"/>
        <v>41.75840579312878</v>
      </c>
      <c r="P175" s="123">
        <f t="shared" si="43"/>
        <v>41.623405793128782</v>
      </c>
      <c r="Q175" s="123">
        <f t="shared" si="44"/>
        <v>41.728405793128786</v>
      </c>
      <c r="R175" s="123">
        <f t="shared" si="45"/>
        <v>40.975905793128781</v>
      </c>
      <c r="S175" s="123">
        <f t="shared" si="46"/>
        <v>41.265905793128788</v>
      </c>
      <c r="T175" s="123">
        <f t="shared" si="47"/>
        <v>41.265905793128788</v>
      </c>
      <c r="U175" s="123">
        <f t="shared" si="48"/>
        <v>41.745905793128784</v>
      </c>
      <c r="V175" s="123">
        <f t="shared" si="49"/>
        <v>41.745905793128784</v>
      </c>
      <c r="W175" s="123">
        <f t="shared" si="50"/>
        <v>0.15499999999999883</v>
      </c>
      <c r="X175" s="123">
        <f t="shared" si="51"/>
        <v>42.028405793128783</v>
      </c>
    </row>
    <row r="176" spans="1:24" x14ac:dyDescent="0.3">
      <c r="A176" s="102">
        <v>47908</v>
      </c>
      <c r="B176" s="147">
        <f t="shared" si="55"/>
        <v>44.053700230638903</v>
      </c>
      <c r="C176" s="147"/>
      <c r="K176" s="122">
        <v>48000</v>
      </c>
      <c r="L176" s="122">
        <v>48030</v>
      </c>
      <c r="M176" s="123">
        <f t="shared" si="40"/>
        <v>41.105868988440037</v>
      </c>
      <c r="N176" s="123">
        <f t="shared" si="41"/>
        <v>0.32499999999999885</v>
      </c>
      <c r="O176" s="123">
        <f t="shared" si="42"/>
        <v>41.430868988440032</v>
      </c>
      <c r="P176" s="123">
        <f t="shared" si="43"/>
        <v>41.295868988440034</v>
      </c>
      <c r="Q176" s="123">
        <f t="shared" si="44"/>
        <v>41.400868988440038</v>
      </c>
      <c r="R176" s="123">
        <f t="shared" si="45"/>
        <v>40.648368988440033</v>
      </c>
      <c r="S176" s="123">
        <f t="shared" si="46"/>
        <v>40.93836898844004</v>
      </c>
      <c r="T176" s="123">
        <f t="shared" si="47"/>
        <v>40.93836898844004</v>
      </c>
      <c r="U176" s="123">
        <f t="shared" si="48"/>
        <v>41.418368988440037</v>
      </c>
      <c r="V176" s="123">
        <f t="shared" si="49"/>
        <v>41.418368988440037</v>
      </c>
      <c r="W176" s="123">
        <f t="shared" si="50"/>
        <v>0.15499999999999883</v>
      </c>
      <c r="X176" s="123">
        <f t="shared" si="51"/>
        <v>41.700868988440035</v>
      </c>
    </row>
    <row r="177" spans="1:24" x14ac:dyDescent="0.3">
      <c r="A177" s="102">
        <v>47939</v>
      </c>
      <c r="B177" s="147">
        <f t="shared" si="55"/>
        <v>40.041374373201528</v>
      </c>
      <c r="C177" s="147"/>
      <c r="K177" s="122">
        <v>48030</v>
      </c>
      <c r="L177" s="122">
        <v>48061</v>
      </c>
      <c r="M177" s="123">
        <f t="shared" si="40"/>
        <v>51.914583543169265</v>
      </c>
      <c r="N177" s="123">
        <f t="shared" si="41"/>
        <v>0.32499999999999885</v>
      </c>
      <c r="O177" s="123">
        <f t="shared" si="42"/>
        <v>52.23958354316926</v>
      </c>
      <c r="P177" s="123">
        <f t="shared" si="43"/>
        <v>52.104583543169262</v>
      </c>
      <c r="Q177" s="123">
        <f t="shared" si="44"/>
        <v>52.209583543169266</v>
      </c>
      <c r="R177" s="123">
        <f t="shared" si="45"/>
        <v>51.457083543169261</v>
      </c>
      <c r="S177" s="123">
        <f t="shared" si="46"/>
        <v>51.747083543169268</v>
      </c>
      <c r="T177" s="123">
        <f t="shared" si="47"/>
        <v>51.747083543169268</v>
      </c>
      <c r="U177" s="123">
        <f t="shared" si="48"/>
        <v>52.227083543169265</v>
      </c>
      <c r="V177" s="123">
        <f t="shared" si="49"/>
        <v>52.227083543169265</v>
      </c>
      <c r="W177" s="123">
        <f t="shared" si="50"/>
        <v>0.15499999999999883</v>
      </c>
      <c r="X177" s="123">
        <f t="shared" si="51"/>
        <v>52.509583543169263</v>
      </c>
    </row>
    <row r="178" spans="1:24" x14ac:dyDescent="0.3">
      <c r="A178" s="102">
        <v>47969</v>
      </c>
      <c r="B178" s="147">
        <f t="shared" si="55"/>
        <v>41.433405793128784</v>
      </c>
      <c r="C178" s="147"/>
      <c r="K178" s="122">
        <v>48061</v>
      </c>
      <c r="L178" s="122">
        <v>48092</v>
      </c>
      <c r="M178" s="123">
        <f t="shared" si="40"/>
        <v>47.165299875182178</v>
      </c>
      <c r="N178" s="123">
        <f t="shared" si="41"/>
        <v>0.32499999999999885</v>
      </c>
      <c r="O178" s="123">
        <f t="shared" si="42"/>
        <v>47.490299875182174</v>
      </c>
      <c r="P178" s="123">
        <f t="shared" si="43"/>
        <v>47.355299875182176</v>
      </c>
      <c r="Q178" s="123">
        <f t="shared" si="44"/>
        <v>47.46029987518218</v>
      </c>
      <c r="R178" s="123">
        <f t="shared" si="45"/>
        <v>46.707799875182175</v>
      </c>
      <c r="S178" s="123">
        <f t="shared" si="46"/>
        <v>46.997799875182181</v>
      </c>
      <c r="T178" s="123">
        <f t="shared" si="47"/>
        <v>46.997799875182181</v>
      </c>
      <c r="U178" s="123">
        <f t="shared" si="48"/>
        <v>47.477799875182178</v>
      </c>
      <c r="V178" s="123">
        <f t="shared" si="49"/>
        <v>47.477799875182178</v>
      </c>
      <c r="W178" s="123">
        <f t="shared" si="50"/>
        <v>0.15499999999999883</v>
      </c>
      <c r="X178" s="123">
        <f t="shared" si="51"/>
        <v>47.760299875182177</v>
      </c>
    </row>
    <row r="179" spans="1:24" x14ac:dyDescent="0.3">
      <c r="A179" s="102">
        <v>48000</v>
      </c>
      <c r="B179" s="147">
        <f t="shared" si="55"/>
        <v>41.105868988440037</v>
      </c>
      <c r="C179" s="147"/>
      <c r="K179" s="122">
        <v>48092</v>
      </c>
      <c r="L179" s="122">
        <v>48122</v>
      </c>
      <c r="M179" s="123">
        <f t="shared" si="40"/>
        <v>39.713837568512766</v>
      </c>
      <c r="N179" s="123">
        <f t="shared" si="41"/>
        <v>0.32499999999999885</v>
      </c>
      <c r="O179" s="123">
        <f t="shared" si="42"/>
        <v>40.038837568512761</v>
      </c>
      <c r="P179" s="123">
        <f t="shared" si="43"/>
        <v>39.903837568512763</v>
      </c>
      <c r="Q179" s="123">
        <f t="shared" si="44"/>
        <v>40.008837568512767</v>
      </c>
      <c r="R179" s="123">
        <f t="shared" si="45"/>
        <v>39.256337568512762</v>
      </c>
      <c r="S179" s="123">
        <f t="shared" si="46"/>
        <v>39.546337568512769</v>
      </c>
      <c r="T179" s="123">
        <f t="shared" si="47"/>
        <v>39.546337568512769</v>
      </c>
      <c r="U179" s="123">
        <f t="shared" si="48"/>
        <v>40.026337568512766</v>
      </c>
      <c r="V179" s="123">
        <f t="shared" si="49"/>
        <v>40.026337568512766</v>
      </c>
      <c r="W179" s="123">
        <f t="shared" si="50"/>
        <v>0.15499999999999883</v>
      </c>
      <c r="X179" s="123">
        <f t="shared" si="51"/>
        <v>40.308837568512764</v>
      </c>
    </row>
    <row r="180" spans="1:24" x14ac:dyDescent="0.3">
      <c r="A180" s="102">
        <v>48030</v>
      </c>
      <c r="B180" s="147">
        <f t="shared" si="55"/>
        <v>51.914583543169265</v>
      </c>
      <c r="C180" s="147"/>
      <c r="K180" s="122">
        <v>48122</v>
      </c>
      <c r="L180" s="122">
        <v>48153</v>
      </c>
      <c r="M180" s="123">
        <f t="shared" si="40"/>
        <v>39.959490172029341</v>
      </c>
      <c r="N180" s="123">
        <f t="shared" si="41"/>
        <v>0.32499999999999885</v>
      </c>
      <c r="O180" s="123">
        <f t="shared" si="42"/>
        <v>40.284490172029336</v>
      </c>
      <c r="P180" s="123">
        <f t="shared" si="43"/>
        <v>40.149490172029338</v>
      </c>
      <c r="Q180" s="123">
        <f t="shared" si="44"/>
        <v>40.254490172029342</v>
      </c>
      <c r="R180" s="123">
        <f t="shared" si="45"/>
        <v>39.501990172029338</v>
      </c>
      <c r="S180" s="123">
        <f t="shared" si="46"/>
        <v>39.791990172029344</v>
      </c>
      <c r="T180" s="123">
        <f t="shared" si="47"/>
        <v>39.791990172029344</v>
      </c>
      <c r="U180" s="123">
        <f t="shared" si="48"/>
        <v>40.271990172029341</v>
      </c>
      <c r="V180" s="123">
        <f t="shared" si="49"/>
        <v>40.271990172029341</v>
      </c>
      <c r="W180" s="123">
        <f t="shared" si="50"/>
        <v>0.15499999999999883</v>
      </c>
      <c r="X180" s="123">
        <f t="shared" si="51"/>
        <v>40.55449017202934</v>
      </c>
    </row>
    <row r="181" spans="1:24" x14ac:dyDescent="0.3">
      <c r="A181" s="102">
        <v>48061</v>
      </c>
      <c r="B181" s="147">
        <f t="shared" si="55"/>
        <v>47.165299875182178</v>
      </c>
      <c r="C181" s="147"/>
      <c r="K181" s="122">
        <v>48153</v>
      </c>
      <c r="L181" s="122">
        <v>48183</v>
      </c>
      <c r="M181" s="123">
        <f t="shared" si="40"/>
        <v>39.795721769684945</v>
      </c>
      <c r="N181" s="123">
        <f t="shared" si="41"/>
        <v>0.32499999999999885</v>
      </c>
      <c r="O181" s="123">
        <f t="shared" si="42"/>
        <v>40.120721769684941</v>
      </c>
      <c r="P181" s="123">
        <f t="shared" si="43"/>
        <v>39.985721769684943</v>
      </c>
      <c r="Q181" s="123">
        <f t="shared" si="44"/>
        <v>40.090721769684947</v>
      </c>
      <c r="R181" s="123">
        <f t="shared" si="45"/>
        <v>39.338221769684942</v>
      </c>
      <c r="S181" s="123">
        <f t="shared" si="46"/>
        <v>39.628221769684949</v>
      </c>
      <c r="T181" s="123">
        <f t="shared" si="47"/>
        <v>39.628221769684949</v>
      </c>
      <c r="U181" s="123">
        <f t="shared" si="48"/>
        <v>40.108221769684945</v>
      </c>
      <c r="V181" s="123">
        <f t="shared" si="49"/>
        <v>40.108221769684945</v>
      </c>
      <c r="W181" s="123">
        <f t="shared" si="50"/>
        <v>0.15499999999999883</v>
      </c>
      <c r="X181" s="123">
        <f t="shared" si="51"/>
        <v>40.390721769684944</v>
      </c>
    </row>
    <row r="182" spans="1:24" x14ac:dyDescent="0.3">
      <c r="A182" s="102">
        <v>48092</v>
      </c>
      <c r="B182" s="147">
        <f t="shared" si="55"/>
        <v>39.713837568512766</v>
      </c>
      <c r="C182" s="147"/>
      <c r="K182" s="122">
        <v>48183</v>
      </c>
      <c r="L182" s="122">
        <v>48214</v>
      </c>
      <c r="M182" s="123">
        <f t="shared" si="40"/>
        <v>40.614563781406872</v>
      </c>
      <c r="N182" s="123">
        <f t="shared" si="41"/>
        <v>0.32499999999999885</v>
      </c>
      <c r="O182" s="123">
        <f t="shared" si="42"/>
        <v>40.939563781406868</v>
      </c>
      <c r="P182" s="123">
        <f t="shared" si="43"/>
        <v>40.80456378140687</v>
      </c>
      <c r="Q182" s="123">
        <f t="shared" si="44"/>
        <v>40.909563781406874</v>
      </c>
      <c r="R182" s="123">
        <f t="shared" si="45"/>
        <v>40.157063781406869</v>
      </c>
      <c r="S182" s="123">
        <f t="shared" si="46"/>
        <v>40.447063781406875</v>
      </c>
      <c r="T182" s="123">
        <f t="shared" si="47"/>
        <v>40.447063781406875</v>
      </c>
      <c r="U182" s="123">
        <f t="shared" si="48"/>
        <v>40.927063781406872</v>
      </c>
      <c r="V182" s="123">
        <f t="shared" si="49"/>
        <v>40.927063781406872</v>
      </c>
      <c r="W182" s="123">
        <f t="shared" si="50"/>
        <v>0.15499999999999883</v>
      </c>
      <c r="X182" s="123">
        <f t="shared" si="51"/>
        <v>41.209563781406871</v>
      </c>
    </row>
    <row r="183" spans="1:24" x14ac:dyDescent="0.3">
      <c r="A183" s="102">
        <v>48122</v>
      </c>
      <c r="B183" s="147">
        <f t="shared" si="55"/>
        <v>39.959490172029341</v>
      </c>
      <c r="C183" s="147"/>
      <c r="K183" s="122">
        <v>48214</v>
      </c>
      <c r="L183" s="122">
        <v>48245</v>
      </c>
      <c r="M183" s="123">
        <f t="shared" si="40"/>
        <v>59.993465252659448</v>
      </c>
      <c r="N183" s="123">
        <f t="shared" si="41"/>
        <v>0.32499999999999885</v>
      </c>
      <c r="O183" s="123">
        <f t="shared" si="42"/>
        <v>60.318465252659443</v>
      </c>
      <c r="P183" s="123">
        <f t="shared" si="43"/>
        <v>60.183465252659445</v>
      </c>
      <c r="Q183" s="123">
        <f t="shared" si="44"/>
        <v>60.288465252659449</v>
      </c>
      <c r="R183" s="123">
        <f t="shared" si="45"/>
        <v>59.535965252659445</v>
      </c>
      <c r="S183" s="123">
        <f t="shared" si="46"/>
        <v>59.825965252659451</v>
      </c>
      <c r="T183" s="123">
        <f t="shared" si="47"/>
        <v>59.825965252659451</v>
      </c>
      <c r="U183" s="123">
        <f t="shared" si="48"/>
        <v>60.305965252659448</v>
      </c>
      <c r="V183" s="123">
        <f t="shared" si="49"/>
        <v>60.305965252659448</v>
      </c>
      <c r="W183" s="123">
        <f t="shared" si="50"/>
        <v>0.15499999999999883</v>
      </c>
      <c r="X183" s="123">
        <f t="shared" si="51"/>
        <v>60.588465252659446</v>
      </c>
    </row>
    <row r="184" spans="1:24" x14ac:dyDescent="0.3">
      <c r="A184" s="102">
        <v>48153</v>
      </c>
      <c r="B184" s="147">
        <f t="shared" si="55"/>
        <v>39.795721769684945</v>
      </c>
      <c r="C184" s="147"/>
      <c r="K184" s="122">
        <v>48245</v>
      </c>
      <c r="L184" s="122">
        <v>48274</v>
      </c>
      <c r="M184" s="123">
        <f t="shared" si="40"/>
        <v>55.88549616260574</v>
      </c>
      <c r="N184" s="123">
        <f t="shared" si="41"/>
        <v>0.32499999999999885</v>
      </c>
      <c r="O184" s="123">
        <f t="shared" si="42"/>
        <v>56.210496162605736</v>
      </c>
      <c r="P184" s="123">
        <f t="shared" si="43"/>
        <v>56.075496162605738</v>
      </c>
      <c r="Q184" s="123">
        <f t="shared" si="44"/>
        <v>56.180496162605742</v>
      </c>
      <c r="R184" s="123">
        <f t="shared" si="45"/>
        <v>55.427996162605737</v>
      </c>
      <c r="S184" s="123">
        <f t="shared" si="46"/>
        <v>55.717996162605743</v>
      </c>
      <c r="T184" s="123">
        <f t="shared" si="47"/>
        <v>55.717996162605743</v>
      </c>
      <c r="U184" s="123">
        <f t="shared" si="48"/>
        <v>56.19799616260574</v>
      </c>
      <c r="V184" s="123">
        <f t="shared" si="49"/>
        <v>56.19799616260574</v>
      </c>
      <c r="W184" s="123">
        <f t="shared" si="50"/>
        <v>0.15499999999999883</v>
      </c>
      <c r="X184" s="123">
        <f t="shared" si="51"/>
        <v>56.480496162605739</v>
      </c>
    </row>
    <row r="185" spans="1:24" x14ac:dyDescent="0.3">
      <c r="A185" s="102">
        <v>48183</v>
      </c>
      <c r="B185" s="147">
        <f t="shared" si="55"/>
        <v>40.614563781406872</v>
      </c>
      <c r="C185" s="147"/>
      <c r="K185" s="122">
        <v>48274</v>
      </c>
      <c r="L185" s="122">
        <v>48305</v>
      </c>
      <c r="M185" s="123">
        <f t="shared" si="40"/>
        <v>46.043486884352049</v>
      </c>
      <c r="N185" s="123">
        <f t="shared" si="41"/>
        <v>0.32499999999999885</v>
      </c>
      <c r="O185" s="123">
        <f t="shared" si="42"/>
        <v>46.368486884352045</v>
      </c>
      <c r="P185" s="123">
        <f t="shared" si="43"/>
        <v>46.233486884352047</v>
      </c>
      <c r="Q185" s="123">
        <f t="shared" si="44"/>
        <v>46.338486884352051</v>
      </c>
      <c r="R185" s="123">
        <f t="shared" si="45"/>
        <v>45.585986884352046</v>
      </c>
      <c r="S185" s="123">
        <f t="shared" si="46"/>
        <v>45.875986884352052</v>
      </c>
      <c r="T185" s="123">
        <f t="shared" si="47"/>
        <v>45.875986884352052</v>
      </c>
      <c r="U185" s="123">
        <f t="shared" si="48"/>
        <v>46.355986884352049</v>
      </c>
      <c r="V185" s="123">
        <f t="shared" si="49"/>
        <v>46.355986884352049</v>
      </c>
      <c r="W185" s="123">
        <f t="shared" si="50"/>
        <v>0.15499999999999883</v>
      </c>
      <c r="X185" s="123">
        <f t="shared" si="51"/>
        <v>46.638486884352048</v>
      </c>
    </row>
    <row r="186" spans="1:24" x14ac:dyDescent="0.3">
      <c r="A186" s="102">
        <v>48214</v>
      </c>
      <c r="B186" s="147">
        <f>B174*(1+$F$15)</f>
        <v>59.993465252659448</v>
      </c>
      <c r="C186" s="147"/>
      <c r="K186" s="122">
        <v>48305</v>
      </c>
      <c r="L186" s="122">
        <v>48335</v>
      </c>
      <c r="M186" s="123">
        <f t="shared" si="40"/>
        <v>41.84993510492221</v>
      </c>
      <c r="N186" s="123">
        <f t="shared" si="41"/>
        <v>0.32499999999999885</v>
      </c>
      <c r="O186" s="123">
        <f t="shared" si="42"/>
        <v>42.174935104922206</v>
      </c>
      <c r="P186" s="123">
        <f t="shared" si="43"/>
        <v>42.039935104922208</v>
      </c>
      <c r="Q186" s="123">
        <f t="shared" si="44"/>
        <v>42.144935104922212</v>
      </c>
      <c r="R186" s="123">
        <f t="shared" si="45"/>
        <v>41.392435104922207</v>
      </c>
      <c r="S186" s="123">
        <f t="shared" si="46"/>
        <v>41.682435104922213</v>
      </c>
      <c r="T186" s="123">
        <f t="shared" si="47"/>
        <v>41.682435104922213</v>
      </c>
      <c r="U186" s="123">
        <f t="shared" si="48"/>
        <v>42.16243510492221</v>
      </c>
      <c r="V186" s="123">
        <f t="shared" si="49"/>
        <v>42.16243510492221</v>
      </c>
      <c r="W186" s="123">
        <f t="shared" si="50"/>
        <v>0.15499999999999883</v>
      </c>
      <c r="X186" s="123">
        <f t="shared" si="51"/>
        <v>42.444935104922209</v>
      </c>
    </row>
    <row r="187" spans="1:24" x14ac:dyDescent="0.3">
      <c r="A187" s="102">
        <v>48245</v>
      </c>
      <c r="B187" s="147">
        <f t="shared" ref="B187:B197" si="56">B175*(1+$F$15)</f>
        <v>55.88549616260574</v>
      </c>
      <c r="C187" s="147"/>
      <c r="K187" s="122">
        <v>48335</v>
      </c>
      <c r="L187" s="122">
        <v>48366</v>
      </c>
      <c r="M187" s="123">
        <f t="shared" si="40"/>
        <v>43.304840824316244</v>
      </c>
      <c r="N187" s="123">
        <f t="shared" si="41"/>
        <v>0.32499999999999885</v>
      </c>
      <c r="O187" s="123">
        <f t="shared" si="42"/>
        <v>43.62984082431624</v>
      </c>
      <c r="P187" s="123">
        <f t="shared" si="43"/>
        <v>43.494840824316242</v>
      </c>
      <c r="Q187" s="123">
        <f t="shared" si="44"/>
        <v>43.599840824316246</v>
      </c>
      <c r="R187" s="123">
        <f t="shared" si="45"/>
        <v>42.847340824316241</v>
      </c>
      <c r="S187" s="123">
        <f t="shared" si="46"/>
        <v>43.137340824316247</v>
      </c>
      <c r="T187" s="123">
        <f t="shared" si="47"/>
        <v>43.137340824316247</v>
      </c>
      <c r="U187" s="123">
        <f t="shared" si="48"/>
        <v>43.617340824316244</v>
      </c>
      <c r="V187" s="123">
        <f t="shared" si="49"/>
        <v>43.617340824316244</v>
      </c>
      <c r="W187" s="123">
        <f t="shared" si="50"/>
        <v>0.15499999999999883</v>
      </c>
      <c r="X187" s="123">
        <f t="shared" si="51"/>
        <v>43.899840824316243</v>
      </c>
    </row>
    <row r="188" spans="1:24" x14ac:dyDescent="0.3">
      <c r="A188" s="102">
        <v>48274</v>
      </c>
      <c r="B188" s="147">
        <f t="shared" si="56"/>
        <v>46.043486884352049</v>
      </c>
      <c r="C188" s="147"/>
      <c r="K188" s="122">
        <v>48366</v>
      </c>
      <c r="L188" s="122">
        <v>48396</v>
      </c>
      <c r="M188" s="123">
        <f t="shared" si="40"/>
        <v>42.962510066811781</v>
      </c>
      <c r="N188" s="123">
        <f t="shared" si="41"/>
        <v>0.32499999999999885</v>
      </c>
      <c r="O188" s="123">
        <f t="shared" si="42"/>
        <v>43.287510066811777</v>
      </c>
      <c r="P188" s="123">
        <f t="shared" si="43"/>
        <v>43.152510066811779</v>
      </c>
      <c r="Q188" s="123">
        <f t="shared" si="44"/>
        <v>43.257510066811783</v>
      </c>
      <c r="R188" s="123">
        <f t="shared" si="45"/>
        <v>42.505010066811778</v>
      </c>
      <c r="S188" s="123">
        <f t="shared" si="46"/>
        <v>42.795010066811784</v>
      </c>
      <c r="T188" s="123">
        <f t="shared" si="47"/>
        <v>42.795010066811784</v>
      </c>
      <c r="U188" s="123">
        <f t="shared" si="48"/>
        <v>43.275010066811781</v>
      </c>
      <c r="V188" s="123">
        <f t="shared" si="49"/>
        <v>43.275010066811781</v>
      </c>
      <c r="W188" s="123">
        <f t="shared" si="50"/>
        <v>0.15499999999999883</v>
      </c>
      <c r="X188" s="123">
        <f t="shared" si="51"/>
        <v>43.55751006681178</v>
      </c>
    </row>
    <row r="189" spans="1:24" x14ac:dyDescent="0.3">
      <c r="A189" s="102">
        <v>48305</v>
      </c>
      <c r="B189" s="147">
        <f t="shared" si="56"/>
        <v>41.84993510492221</v>
      </c>
      <c r="C189" s="147"/>
      <c r="K189" s="122">
        <v>48396</v>
      </c>
      <c r="L189" s="122">
        <v>48427</v>
      </c>
      <c r="M189" s="123">
        <f t="shared" si="40"/>
        <v>54.259425064459478</v>
      </c>
      <c r="N189" s="123">
        <f t="shared" si="41"/>
        <v>0.32499999999999885</v>
      </c>
      <c r="O189" s="123">
        <f t="shared" si="42"/>
        <v>54.584425064459474</v>
      </c>
      <c r="P189" s="123">
        <f t="shared" si="43"/>
        <v>54.449425064459476</v>
      </c>
      <c r="Q189" s="123">
        <f t="shared" si="44"/>
        <v>54.55442506445948</v>
      </c>
      <c r="R189" s="123">
        <f t="shared" si="45"/>
        <v>53.801925064459475</v>
      </c>
      <c r="S189" s="123">
        <f t="shared" si="46"/>
        <v>54.091925064459481</v>
      </c>
      <c r="T189" s="123">
        <f t="shared" si="47"/>
        <v>54.091925064459481</v>
      </c>
      <c r="U189" s="123">
        <f t="shared" si="48"/>
        <v>54.571925064459478</v>
      </c>
      <c r="V189" s="123">
        <f t="shared" si="49"/>
        <v>54.571925064459478</v>
      </c>
      <c r="W189" s="123">
        <f t="shared" si="50"/>
        <v>0.15499999999999883</v>
      </c>
      <c r="X189" s="123">
        <f t="shared" si="51"/>
        <v>54.854425064459477</v>
      </c>
    </row>
    <row r="190" spans="1:24" x14ac:dyDescent="0.3">
      <c r="A190" s="102">
        <v>48335</v>
      </c>
      <c r="B190" s="147">
        <f t="shared" si="56"/>
        <v>43.304840824316244</v>
      </c>
      <c r="C190" s="147"/>
      <c r="K190" s="122">
        <v>48427</v>
      </c>
      <c r="L190" s="122">
        <v>48458</v>
      </c>
      <c r="M190" s="123">
        <f t="shared" si="40"/>
        <v>49.295629080644581</v>
      </c>
      <c r="N190" s="123">
        <f t="shared" si="41"/>
        <v>0.32499999999999885</v>
      </c>
      <c r="O190" s="123">
        <f t="shared" si="42"/>
        <v>49.620629080644576</v>
      </c>
      <c r="P190" s="123">
        <f t="shared" si="43"/>
        <v>49.485629080644578</v>
      </c>
      <c r="Q190" s="123">
        <f t="shared" si="44"/>
        <v>49.590629080644582</v>
      </c>
      <c r="R190" s="123">
        <f t="shared" si="45"/>
        <v>48.838129080644578</v>
      </c>
      <c r="S190" s="123">
        <f t="shared" si="46"/>
        <v>49.128129080644584</v>
      </c>
      <c r="T190" s="123">
        <f t="shared" si="47"/>
        <v>49.128129080644584</v>
      </c>
      <c r="U190" s="123">
        <f t="shared" si="48"/>
        <v>49.608129080644581</v>
      </c>
      <c r="V190" s="123">
        <f t="shared" si="49"/>
        <v>49.608129080644581</v>
      </c>
      <c r="W190" s="123">
        <f t="shared" si="50"/>
        <v>0.15499999999999883</v>
      </c>
      <c r="X190" s="123">
        <f t="shared" si="51"/>
        <v>49.89062908064458</v>
      </c>
    </row>
    <row r="191" spans="1:24" x14ac:dyDescent="0.3">
      <c r="A191" s="102">
        <v>48366</v>
      </c>
      <c r="B191" s="147">
        <f t="shared" si="56"/>
        <v>42.962510066811781</v>
      </c>
      <c r="C191" s="147"/>
      <c r="K191" s="122">
        <v>48458</v>
      </c>
      <c r="L191" s="122">
        <v>48488</v>
      </c>
      <c r="M191" s="123">
        <f t="shared" si="40"/>
        <v>41.50760434741774</v>
      </c>
      <c r="N191" s="123">
        <f t="shared" si="41"/>
        <v>0.32499999999999885</v>
      </c>
      <c r="O191" s="123">
        <f t="shared" si="42"/>
        <v>41.832604347417735</v>
      </c>
      <c r="P191" s="123">
        <f t="shared" si="43"/>
        <v>41.697604347417737</v>
      </c>
      <c r="Q191" s="123">
        <f t="shared" si="44"/>
        <v>41.802604347417741</v>
      </c>
      <c r="R191" s="123">
        <f t="shared" si="45"/>
        <v>41.050104347417737</v>
      </c>
      <c r="S191" s="123">
        <f t="shared" si="46"/>
        <v>41.340104347417743</v>
      </c>
      <c r="T191" s="123">
        <f t="shared" si="47"/>
        <v>41.340104347417743</v>
      </c>
      <c r="U191" s="123">
        <f t="shared" si="48"/>
        <v>41.82010434741774</v>
      </c>
      <c r="V191" s="123">
        <f t="shared" si="49"/>
        <v>41.82010434741774</v>
      </c>
      <c r="W191" s="123">
        <f t="shared" si="50"/>
        <v>0.15499999999999883</v>
      </c>
      <c r="X191" s="123">
        <f t="shared" si="51"/>
        <v>42.102604347417738</v>
      </c>
    </row>
    <row r="192" spans="1:24" x14ac:dyDescent="0.3">
      <c r="A192" s="102">
        <v>48396</v>
      </c>
      <c r="B192" s="147">
        <f t="shared" si="56"/>
        <v>54.259425064459478</v>
      </c>
      <c r="C192" s="147"/>
      <c r="K192" s="122">
        <v>48488</v>
      </c>
      <c r="L192" s="122">
        <v>48519</v>
      </c>
      <c r="M192" s="123">
        <f t="shared" si="40"/>
        <v>41.764352415546099</v>
      </c>
      <c r="N192" s="123">
        <f t="shared" si="41"/>
        <v>0.32499999999999885</v>
      </c>
      <c r="O192" s="123">
        <f t="shared" si="42"/>
        <v>42.089352415546095</v>
      </c>
      <c r="P192" s="123">
        <f t="shared" si="43"/>
        <v>41.954352415546097</v>
      </c>
      <c r="Q192" s="123">
        <f t="shared" si="44"/>
        <v>42.059352415546101</v>
      </c>
      <c r="R192" s="123">
        <f t="shared" si="45"/>
        <v>41.306852415546096</v>
      </c>
      <c r="S192" s="123">
        <f t="shared" si="46"/>
        <v>41.596852415546103</v>
      </c>
      <c r="T192" s="123">
        <f t="shared" si="47"/>
        <v>41.596852415546103</v>
      </c>
      <c r="U192" s="123">
        <f t="shared" si="48"/>
        <v>42.076852415546099</v>
      </c>
      <c r="V192" s="123">
        <f t="shared" si="49"/>
        <v>42.076852415546099</v>
      </c>
      <c r="W192" s="123">
        <f t="shared" si="50"/>
        <v>0.15499999999999883</v>
      </c>
      <c r="X192" s="123">
        <f t="shared" si="51"/>
        <v>42.359352415546098</v>
      </c>
    </row>
    <row r="193" spans="1:24" x14ac:dyDescent="0.3">
      <c r="A193" s="102">
        <v>48427</v>
      </c>
      <c r="B193" s="147">
        <f t="shared" si="56"/>
        <v>49.295629080644581</v>
      </c>
      <c r="C193" s="147"/>
      <c r="K193" s="122">
        <v>48519</v>
      </c>
      <c r="L193" s="122">
        <v>48549</v>
      </c>
      <c r="M193" s="123">
        <f t="shared" si="40"/>
        <v>41.593187036793843</v>
      </c>
      <c r="N193" s="123">
        <f t="shared" si="41"/>
        <v>0.32499999999999885</v>
      </c>
      <c r="O193" s="123">
        <f t="shared" si="42"/>
        <v>41.918187036793839</v>
      </c>
      <c r="P193" s="123">
        <f t="shared" si="43"/>
        <v>41.783187036793841</v>
      </c>
      <c r="Q193" s="123">
        <f t="shared" si="44"/>
        <v>41.888187036793845</v>
      </c>
      <c r="R193" s="123">
        <f t="shared" si="45"/>
        <v>41.13568703679384</v>
      </c>
      <c r="S193" s="123">
        <f t="shared" si="46"/>
        <v>41.425687036793846</v>
      </c>
      <c r="T193" s="123">
        <f t="shared" si="47"/>
        <v>41.425687036793846</v>
      </c>
      <c r="U193" s="123">
        <f t="shared" si="48"/>
        <v>41.905687036793843</v>
      </c>
      <c r="V193" s="123">
        <f t="shared" si="49"/>
        <v>41.905687036793843</v>
      </c>
      <c r="W193" s="123">
        <f t="shared" si="50"/>
        <v>0.15499999999999883</v>
      </c>
      <c r="X193" s="123">
        <f t="shared" si="51"/>
        <v>42.188187036793842</v>
      </c>
    </row>
    <row r="194" spans="1:24" x14ac:dyDescent="0.3">
      <c r="A194" s="102">
        <v>48458</v>
      </c>
      <c r="B194" s="147">
        <f t="shared" si="56"/>
        <v>41.50760434741774</v>
      </c>
      <c r="C194" s="147"/>
      <c r="K194" s="122">
        <v>48549</v>
      </c>
      <c r="L194" s="122">
        <v>48580</v>
      </c>
      <c r="M194" s="123">
        <f t="shared" si="40"/>
        <v>42.449013930555047</v>
      </c>
      <c r="N194" s="123">
        <f t="shared" si="41"/>
        <v>0.32499999999999885</v>
      </c>
      <c r="O194" s="123">
        <f t="shared" si="42"/>
        <v>42.774013930555043</v>
      </c>
      <c r="P194" s="123">
        <f t="shared" si="43"/>
        <v>42.639013930555045</v>
      </c>
      <c r="Q194" s="123">
        <f t="shared" si="44"/>
        <v>42.744013930555049</v>
      </c>
      <c r="R194" s="123">
        <f t="shared" si="45"/>
        <v>41.991513930555044</v>
      </c>
      <c r="S194" s="123">
        <f t="shared" si="46"/>
        <v>42.28151393055505</v>
      </c>
      <c r="T194" s="123">
        <f t="shared" si="47"/>
        <v>42.28151393055505</v>
      </c>
      <c r="U194" s="123">
        <f t="shared" si="48"/>
        <v>42.761513930555047</v>
      </c>
      <c r="V194" s="123">
        <f t="shared" si="49"/>
        <v>42.761513930555047</v>
      </c>
      <c r="W194" s="123">
        <f t="shared" si="50"/>
        <v>0.15499999999999883</v>
      </c>
      <c r="X194" s="123">
        <f t="shared" si="51"/>
        <v>43.044013930555046</v>
      </c>
    </row>
    <row r="195" spans="1:24" x14ac:dyDescent="0.3">
      <c r="A195" s="102">
        <v>48488</v>
      </c>
      <c r="B195" s="147">
        <f t="shared" si="56"/>
        <v>41.764352415546099</v>
      </c>
      <c r="C195" s="147"/>
      <c r="K195" s="122">
        <v>48580</v>
      </c>
      <c r="L195" s="122">
        <v>48611</v>
      </c>
      <c r="M195" s="123">
        <f t="shared" si="40"/>
        <v>61.903420931063749</v>
      </c>
      <c r="N195" s="123">
        <f t="shared" si="41"/>
        <v>0.32499999999999885</v>
      </c>
      <c r="O195" s="123">
        <f t="shared" si="42"/>
        <v>62.228420931063745</v>
      </c>
      <c r="P195" s="123">
        <f t="shared" si="43"/>
        <v>62.093420931063747</v>
      </c>
      <c r="Q195" s="123">
        <f t="shared" si="44"/>
        <v>62.198420931063751</v>
      </c>
      <c r="R195" s="123">
        <f t="shared" si="45"/>
        <v>61.445920931063746</v>
      </c>
      <c r="S195" s="123">
        <f t="shared" si="46"/>
        <v>61.735920931063752</v>
      </c>
      <c r="T195" s="123">
        <f t="shared" si="47"/>
        <v>61.735920931063752</v>
      </c>
      <c r="U195" s="123">
        <f t="shared" si="48"/>
        <v>62.215920931063749</v>
      </c>
      <c r="V195" s="123">
        <f t="shared" si="49"/>
        <v>62.215920931063749</v>
      </c>
      <c r="W195" s="123">
        <f t="shared" si="50"/>
        <v>0.15499999999999883</v>
      </c>
      <c r="X195" s="123">
        <f t="shared" si="51"/>
        <v>62.498420931063748</v>
      </c>
    </row>
    <row r="196" spans="1:24" x14ac:dyDescent="0.3">
      <c r="A196" s="102">
        <v>48519</v>
      </c>
      <c r="B196" s="147">
        <f t="shared" si="56"/>
        <v>41.593187036793843</v>
      </c>
      <c r="C196" s="147"/>
      <c r="K196" s="122">
        <v>48611</v>
      </c>
      <c r="L196" s="122">
        <v>48639</v>
      </c>
      <c r="M196" s="123">
        <f t="shared" ref="M196:M259" si="57">B199</f>
        <v>57.664670282431722</v>
      </c>
      <c r="N196" s="123">
        <f t="shared" ref="N196:N259" si="58">F203+$I$8</f>
        <v>0.32499999999999885</v>
      </c>
      <c r="O196" s="123">
        <f t="shared" ref="O196:O259" si="59">M196+$I$9</f>
        <v>57.989670282431717</v>
      </c>
      <c r="P196" s="123">
        <f t="shared" ref="P196:P259" si="60">M196+$I$10</f>
        <v>57.854670282431719</v>
      </c>
      <c r="Q196" s="123">
        <f t="shared" ref="Q196:Q259" si="61">M196+$I$11</f>
        <v>57.959670282431723</v>
      </c>
      <c r="R196" s="123">
        <f t="shared" ref="R196:R259" si="62">M196+$I$12</f>
        <v>57.207170282431719</v>
      </c>
      <c r="S196" s="123">
        <f t="shared" ref="S196:S259" si="63">M196+$I$13</f>
        <v>57.497170282431725</v>
      </c>
      <c r="T196" s="123">
        <f t="shared" ref="T196:T259" si="64">M196+$I$14</f>
        <v>57.497170282431725</v>
      </c>
      <c r="U196" s="123">
        <f t="shared" ref="U196:U259" si="65">M196+$I$15</f>
        <v>57.977170282431722</v>
      </c>
      <c r="V196" s="123">
        <f t="shared" ref="V196:V259" si="66">M196+$I$16</f>
        <v>57.977170282431722</v>
      </c>
      <c r="W196" s="123">
        <f t="shared" ref="W196:W259" si="67">N196+$I$17</f>
        <v>0.15499999999999883</v>
      </c>
      <c r="X196" s="123">
        <f t="shared" ref="X196:X259" si="68">O196+$I$18</f>
        <v>58.259670282431721</v>
      </c>
    </row>
    <row r="197" spans="1:24" x14ac:dyDescent="0.3">
      <c r="A197" s="102">
        <v>48549</v>
      </c>
      <c r="B197" s="147">
        <f t="shared" si="56"/>
        <v>42.449013930555047</v>
      </c>
      <c r="C197" s="147"/>
      <c r="K197" s="122">
        <v>48639</v>
      </c>
      <c r="L197" s="122">
        <v>48670</v>
      </c>
      <c r="M197" s="123">
        <f t="shared" si="57"/>
        <v>47.509330186750788</v>
      </c>
      <c r="N197" s="123">
        <f t="shared" si="58"/>
        <v>0.32499999999999885</v>
      </c>
      <c r="O197" s="123">
        <f t="shared" si="59"/>
        <v>47.834330186750783</v>
      </c>
      <c r="P197" s="123">
        <f t="shared" si="60"/>
        <v>47.699330186750785</v>
      </c>
      <c r="Q197" s="123">
        <f t="shared" si="61"/>
        <v>47.804330186750789</v>
      </c>
      <c r="R197" s="123">
        <f t="shared" si="62"/>
        <v>47.051830186750784</v>
      </c>
      <c r="S197" s="123">
        <f t="shared" si="63"/>
        <v>47.341830186750791</v>
      </c>
      <c r="T197" s="123">
        <f t="shared" si="64"/>
        <v>47.341830186750791</v>
      </c>
      <c r="U197" s="123">
        <f t="shared" si="65"/>
        <v>47.821830186750788</v>
      </c>
      <c r="V197" s="123">
        <f t="shared" si="66"/>
        <v>47.821830186750788</v>
      </c>
      <c r="W197" s="123">
        <f t="shared" si="67"/>
        <v>0.15499999999999883</v>
      </c>
      <c r="X197" s="123">
        <f t="shared" si="68"/>
        <v>48.104330186750786</v>
      </c>
    </row>
    <row r="198" spans="1:24" x14ac:dyDescent="0.3">
      <c r="A198" s="102">
        <v>48580</v>
      </c>
      <c r="B198" s="147">
        <f>B186*(1+$F$16)</f>
        <v>61.903420931063749</v>
      </c>
      <c r="C198" s="147"/>
      <c r="K198" s="122">
        <v>48670</v>
      </c>
      <c r="L198" s="122">
        <v>48700</v>
      </c>
      <c r="M198" s="123">
        <f t="shared" si="57"/>
        <v>43.182272232938907</v>
      </c>
      <c r="N198" s="123">
        <f t="shared" si="58"/>
        <v>0.32499999999999885</v>
      </c>
      <c r="O198" s="123">
        <f t="shared" si="59"/>
        <v>43.507272232938902</v>
      </c>
      <c r="P198" s="123">
        <f t="shared" si="60"/>
        <v>43.372272232938904</v>
      </c>
      <c r="Q198" s="123">
        <f t="shared" si="61"/>
        <v>43.477272232938908</v>
      </c>
      <c r="R198" s="123">
        <f t="shared" si="62"/>
        <v>42.724772232938903</v>
      </c>
      <c r="S198" s="123">
        <f t="shared" si="63"/>
        <v>43.01477223293891</v>
      </c>
      <c r="T198" s="123">
        <f t="shared" si="64"/>
        <v>43.01477223293891</v>
      </c>
      <c r="U198" s="123">
        <f t="shared" si="65"/>
        <v>43.494772232938907</v>
      </c>
      <c r="V198" s="123">
        <f t="shared" si="66"/>
        <v>43.494772232938907</v>
      </c>
      <c r="W198" s="123">
        <f t="shared" si="67"/>
        <v>0.15499999999999883</v>
      </c>
      <c r="X198" s="123">
        <f t="shared" si="68"/>
        <v>43.777272232938905</v>
      </c>
    </row>
    <row r="199" spans="1:24" x14ac:dyDescent="0.3">
      <c r="A199" s="102">
        <v>48611</v>
      </c>
      <c r="B199" s="147">
        <f t="shared" ref="B199:B209" si="69">B187*(1+$F$16)</f>
        <v>57.664670282431722</v>
      </c>
      <c r="C199" s="147"/>
      <c r="K199" s="122">
        <v>48700</v>
      </c>
      <c r="L199" s="122">
        <v>48731</v>
      </c>
      <c r="M199" s="123">
        <f t="shared" si="57"/>
        <v>44.6834964209961</v>
      </c>
      <c r="N199" s="123">
        <f t="shared" si="58"/>
        <v>0.32499999999999885</v>
      </c>
      <c r="O199" s="123">
        <f t="shared" si="59"/>
        <v>45.008496420996096</v>
      </c>
      <c r="P199" s="123">
        <f t="shared" si="60"/>
        <v>44.873496420996098</v>
      </c>
      <c r="Q199" s="123">
        <f t="shared" si="61"/>
        <v>44.978496420996102</v>
      </c>
      <c r="R199" s="123">
        <f t="shared" si="62"/>
        <v>44.225996420996097</v>
      </c>
      <c r="S199" s="123">
        <f t="shared" si="63"/>
        <v>44.515996420996103</v>
      </c>
      <c r="T199" s="123">
        <f t="shared" si="64"/>
        <v>44.515996420996103</v>
      </c>
      <c r="U199" s="123">
        <f t="shared" si="65"/>
        <v>44.9959964209961</v>
      </c>
      <c r="V199" s="123">
        <f t="shared" si="66"/>
        <v>44.9959964209961</v>
      </c>
      <c r="W199" s="123">
        <f t="shared" si="67"/>
        <v>0.15499999999999883</v>
      </c>
      <c r="X199" s="123">
        <f t="shared" si="68"/>
        <v>45.278496420996099</v>
      </c>
    </row>
    <row r="200" spans="1:24" x14ac:dyDescent="0.3">
      <c r="A200" s="102">
        <v>48639</v>
      </c>
      <c r="B200" s="147">
        <f t="shared" si="69"/>
        <v>47.509330186750788</v>
      </c>
      <c r="C200" s="147"/>
      <c r="K200" s="122">
        <v>48731</v>
      </c>
      <c r="L200" s="122">
        <v>48761</v>
      </c>
      <c r="M200" s="123">
        <f t="shared" si="57"/>
        <v>44.330267200276772</v>
      </c>
      <c r="N200" s="123">
        <f t="shared" si="58"/>
        <v>0.32499999999999885</v>
      </c>
      <c r="O200" s="123">
        <f t="shared" si="59"/>
        <v>44.655267200276768</v>
      </c>
      <c r="P200" s="123">
        <f t="shared" si="60"/>
        <v>44.52026720027677</v>
      </c>
      <c r="Q200" s="123">
        <f t="shared" si="61"/>
        <v>44.625267200276774</v>
      </c>
      <c r="R200" s="123">
        <f t="shared" si="62"/>
        <v>43.872767200276769</v>
      </c>
      <c r="S200" s="123">
        <f t="shared" si="63"/>
        <v>44.162767200276775</v>
      </c>
      <c r="T200" s="123">
        <f t="shared" si="64"/>
        <v>44.162767200276775</v>
      </c>
      <c r="U200" s="123">
        <f t="shared" si="65"/>
        <v>44.642767200276772</v>
      </c>
      <c r="V200" s="123">
        <f t="shared" si="66"/>
        <v>44.642767200276772</v>
      </c>
      <c r="W200" s="123">
        <f t="shared" si="67"/>
        <v>0.15499999999999883</v>
      </c>
      <c r="X200" s="123">
        <f t="shared" si="68"/>
        <v>44.925267200276771</v>
      </c>
    </row>
    <row r="201" spans="1:24" x14ac:dyDescent="0.3">
      <c r="A201" s="102">
        <v>48670</v>
      </c>
      <c r="B201" s="147">
        <f t="shared" si="69"/>
        <v>43.182272232938907</v>
      </c>
      <c r="C201" s="147"/>
      <c r="K201" s="122">
        <v>48761</v>
      </c>
      <c r="L201" s="122">
        <v>48792</v>
      </c>
      <c r="M201" s="123">
        <f t="shared" si="57"/>
        <v>55.986831484014871</v>
      </c>
      <c r="N201" s="123">
        <f t="shared" si="58"/>
        <v>0.32499999999999885</v>
      </c>
      <c r="O201" s="123">
        <f t="shared" si="59"/>
        <v>56.311831484014867</v>
      </c>
      <c r="P201" s="123">
        <f t="shared" si="60"/>
        <v>56.176831484014869</v>
      </c>
      <c r="Q201" s="123">
        <f t="shared" si="61"/>
        <v>56.281831484014873</v>
      </c>
      <c r="R201" s="123">
        <f t="shared" si="62"/>
        <v>55.529331484014868</v>
      </c>
      <c r="S201" s="123">
        <f t="shared" si="63"/>
        <v>55.819331484014874</v>
      </c>
      <c r="T201" s="123">
        <f t="shared" si="64"/>
        <v>55.819331484014874</v>
      </c>
      <c r="U201" s="123">
        <f t="shared" si="65"/>
        <v>56.299331484014871</v>
      </c>
      <c r="V201" s="123">
        <f t="shared" si="66"/>
        <v>56.299331484014871</v>
      </c>
      <c r="W201" s="123">
        <f t="shared" si="67"/>
        <v>0.15499999999999883</v>
      </c>
      <c r="X201" s="123">
        <f t="shared" si="68"/>
        <v>56.58183148401487</v>
      </c>
    </row>
    <row r="202" spans="1:24" x14ac:dyDescent="0.3">
      <c r="A202" s="102">
        <v>48700</v>
      </c>
      <c r="B202" s="147">
        <f t="shared" si="69"/>
        <v>44.6834964209961</v>
      </c>
      <c r="C202" s="147"/>
      <c r="K202" s="122">
        <v>48792</v>
      </c>
      <c r="L202" s="122">
        <v>48823</v>
      </c>
      <c r="M202" s="123">
        <f t="shared" si="57"/>
        <v>50.865007783584495</v>
      </c>
      <c r="N202" s="123">
        <f t="shared" si="58"/>
        <v>0.32499999999999885</v>
      </c>
      <c r="O202" s="123">
        <f t="shared" si="59"/>
        <v>51.190007783584491</v>
      </c>
      <c r="P202" s="123">
        <f t="shared" si="60"/>
        <v>51.055007783584493</v>
      </c>
      <c r="Q202" s="123">
        <f t="shared" si="61"/>
        <v>51.160007783584497</v>
      </c>
      <c r="R202" s="123">
        <f t="shared" si="62"/>
        <v>50.407507783584492</v>
      </c>
      <c r="S202" s="123">
        <f t="shared" si="63"/>
        <v>50.697507783584498</v>
      </c>
      <c r="T202" s="123">
        <f t="shared" si="64"/>
        <v>50.697507783584498</v>
      </c>
      <c r="U202" s="123">
        <f t="shared" si="65"/>
        <v>51.177507783584495</v>
      </c>
      <c r="V202" s="123">
        <f t="shared" si="66"/>
        <v>51.177507783584495</v>
      </c>
      <c r="W202" s="123">
        <f t="shared" si="67"/>
        <v>0.15499999999999883</v>
      </c>
      <c r="X202" s="123">
        <f t="shared" si="68"/>
        <v>51.460007783584494</v>
      </c>
    </row>
    <row r="203" spans="1:24" x14ac:dyDescent="0.3">
      <c r="A203" s="102">
        <v>48731</v>
      </c>
      <c r="B203" s="147">
        <f t="shared" si="69"/>
        <v>44.330267200276772</v>
      </c>
      <c r="C203" s="147"/>
      <c r="K203" s="122">
        <v>48823</v>
      </c>
      <c r="L203" s="122">
        <v>48853</v>
      </c>
      <c r="M203" s="123">
        <f t="shared" si="57"/>
        <v>42.829043012219579</v>
      </c>
      <c r="N203" s="123">
        <f t="shared" si="58"/>
        <v>0.32499999999999885</v>
      </c>
      <c r="O203" s="123">
        <f t="shared" si="59"/>
        <v>43.154043012219574</v>
      </c>
      <c r="P203" s="123">
        <f t="shared" si="60"/>
        <v>43.019043012219576</v>
      </c>
      <c r="Q203" s="123">
        <f t="shared" si="61"/>
        <v>43.12404301221958</v>
      </c>
      <c r="R203" s="123">
        <f t="shared" si="62"/>
        <v>42.371543012219576</v>
      </c>
      <c r="S203" s="123">
        <f t="shared" si="63"/>
        <v>42.661543012219582</v>
      </c>
      <c r="T203" s="123">
        <f t="shared" si="64"/>
        <v>42.661543012219582</v>
      </c>
      <c r="U203" s="123">
        <f t="shared" si="65"/>
        <v>43.141543012219579</v>
      </c>
      <c r="V203" s="123">
        <f t="shared" si="66"/>
        <v>43.141543012219579</v>
      </c>
      <c r="W203" s="123">
        <f t="shared" si="67"/>
        <v>0.15499999999999883</v>
      </c>
      <c r="X203" s="123">
        <f t="shared" si="68"/>
        <v>43.424043012219578</v>
      </c>
    </row>
    <row r="204" spans="1:24" x14ac:dyDescent="0.3">
      <c r="A204" s="102">
        <v>48761</v>
      </c>
      <c r="B204" s="147">
        <f t="shared" si="69"/>
        <v>55.986831484014871</v>
      </c>
      <c r="C204" s="147"/>
      <c r="K204" s="122">
        <v>48853</v>
      </c>
      <c r="L204" s="122">
        <v>48884</v>
      </c>
      <c r="M204" s="123">
        <f t="shared" si="57"/>
        <v>43.093964927759082</v>
      </c>
      <c r="N204" s="123">
        <f t="shared" si="58"/>
        <v>0.32499999999999885</v>
      </c>
      <c r="O204" s="123">
        <f t="shared" si="59"/>
        <v>43.418964927759077</v>
      </c>
      <c r="P204" s="123">
        <f t="shared" si="60"/>
        <v>43.283964927759079</v>
      </c>
      <c r="Q204" s="123">
        <f t="shared" si="61"/>
        <v>43.388964927759083</v>
      </c>
      <c r="R204" s="123">
        <f t="shared" si="62"/>
        <v>42.636464927759079</v>
      </c>
      <c r="S204" s="123">
        <f t="shared" si="63"/>
        <v>42.926464927759085</v>
      </c>
      <c r="T204" s="123">
        <f t="shared" si="64"/>
        <v>42.926464927759085</v>
      </c>
      <c r="U204" s="123">
        <f t="shared" si="65"/>
        <v>43.406464927759082</v>
      </c>
      <c r="V204" s="123">
        <f t="shared" si="66"/>
        <v>43.406464927759082</v>
      </c>
      <c r="W204" s="123">
        <f t="shared" si="67"/>
        <v>0.15499999999999883</v>
      </c>
      <c r="X204" s="123">
        <f t="shared" si="68"/>
        <v>43.688964927759081</v>
      </c>
    </row>
    <row r="205" spans="1:24" x14ac:dyDescent="0.3">
      <c r="A205" s="102">
        <v>48792</v>
      </c>
      <c r="B205" s="147">
        <f t="shared" si="69"/>
        <v>50.865007783584495</v>
      </c>
      <c r="C205" s="147"/>
      <c r="K205" s="122">
        <v>48884</v>
      </c>
      <c r="L205" s="122">
        <v>48914</v>
      </c>
      <c r="M205" s="123">
        <f t="shared" si="57"/>
        <v>42.917350317399396</v>
      </c>
      <c r="N205" s="123">
        <f t="shared" si="58"/>
        <v>0.32499999999999885</v>
      </c>
      <c r="O205" s="123">
        <f t="shared" si="59"/>
        <v>43.242350317399392</v>
      </c>
      <c r="P205" s="123">
        <f t="shared" si="60"/>
        <v>43.107350317399394</v>
      </c>
      <c r="Q205" s="123">
        <f t="shared" si="61"/>
        <v>43.212350317399398</v>
      </c>
      <c r="R205" s="123">
        <f t="shared" si="62"/>
        <v>42.459850317399393</v>
      </c>
      <c r="S205" s="123">
        <f t="shared" si="63"/>
        <v>42.7498503173994</v>
      </c>
      <c r="T205" s="123">
        <f t="shared" si="64"/>
        <v>42.7498503173994</v>
      </c>
      <c r="U205" s="123">
        <f t="shared" si="65"/>
        <v>43.229850317399396</v>
      </c>
      <c r="V205" s="123">
        <f t="shared" si="66"/>
        <v>43.229850317399396</v>
      </c>
      <c r="W205" s="123">
        <f t="shared" si="67"/>
        <v>0.15499999999999883</v>
      </c>
      <c r="X205" s="123">
        <f t="shared" si="68"/>
        <v>43.512350317399395</v>
      </c>
    </row>
    <row r="206" spans="1:24" x14ac:dyDescent="0.3">
      <c r="A206" s="102">
        <v>48823</v>
      </c>
      <c r="B206" s="147">
        <f t="shared" si="69"/>
        <v>42.829043012219579</v>
      </c>
      <c r="C206" s="147"/>
      <c r="K206" s="122">
        <v>48914</v>
      </c>
      <c r="L206" s="122">
        <v>48945</v>
      </c>
      <c r="M206" s="123">
        <f t="shared" si="57"/>
        <v>43.800423369197752</v>
      </c>
      <c r="N206" s="123">
        <f t="shared" si="58"/>
        <v>0.32499999999999885</v>
      </c>
      <c r="O206" s="123">
        <f t="shared" si="59"/>
        <v>44.125423369197748</v>
      </c>
      <c r="P206" s="123">
        <f t="shared" si="60"/>
        <v>43.99042336919775</v>
      </c>
      <c r="Q206" s="123">
        <f t="shared" si="61"/>
        <v>44.095423369197754</v>
      </c>
      <c r="R206" s="123">
        <f t="shared" si="62"/>
        <v>43.342923369197749</v>
      </c>
      <c r="S206" s="123">
        <f t="shared" si="63"/>
        <v>43.632923369197755</v>
      </c>
      <c r="T206" s="123">
        <f t="shared" si="64"/>
        <v>43.632923369197755</v>
      </c>
      <c r="U206" s="123">
        <f t="shared" si="65"/>
        <v>44.112923369197752</v>
      </c>
      <c r="V206" s="123">
        <f t="shared" si="66"/>
        <v>44.112923369197752</v>
      </c>
      <c r="W206" s="123">
        <f t="shared" si="67"/>
        <v>0.15499999999999883</v>
      </c>
      <c r="X206" s="123">
        <f t="shared" si="68"/>
        <v>44.395423369197751</v>
      </c>
    </row>
    <row r="207" spans="1:24" x14ac:dyDescent="0.3">
      <c r="A207" s="102">
        <v>48853</v>
      </c>
      <c r="B207" s="147">
        <f t="shared" si="69"/>
        <v>43.093964927759082</v>
      </c>
      <c r="C207" s="147"/>
      <c r="K207" s="122">
        <v>48945</v>
      </c>
      <c r="L207" s="122">
        <v>48976</v>
      </c>
      <c r="M207" s="123">
        <f t="shared" si="57"/>
        <v>63.83835668833661</v>
      </c>
      <c r="N207" s="123">
        <f t="shared" si="58"/>
        <v>0.32499999999999885</v>
      </c>
      <c r="O207" s="123">
        <f t="shared" si="59"/>
        <v>64.163356688336606</v>
      </c>
      <c r="P207" s="123">
        <f t="shared" si="60"/>
        <v>64.028356688336615</v>
      </c>
      <c r="Q207" s="123">
        <f t="shared" si="61"/>
        <v>64.133356688336605</v>
      </c>
      <c r="R207" s="123">
        <f t="shared" si="62"/>
        <v>63.380856688336607</v>
      </c>
      <c r="S207" s="123">
        <f t="shared" si="63"/>
        <v>63.670856688336613</v>
      </c>
      <c r="T207" s="123">
        <f t="shared" si="64"/>
        <v>63.670856688336613</v>
      </c>
      <c r="U207" s="123">
        <f t="shared" si="65"/>
        <v>64.150856688336603</v>
      </c>
      <c r="V207" s="123">
        <f t="shared" si="66"/>
        <v>64.150856688336617</v>
      </c>
      <c r="W207" s="123">
        <f t="shared" si="67"/>
        <v>0.15499999999999883</v>
      </c>
      <c r="X207" s="123">
        <f t="shared" si="68"/>
        <v>64.433356688336602</v>
      </c>
    </row>
    <row r="208" spans="1:24" x14ac:dyDescent="0.3">
      <c r="A208" s="102">
        <v>48884</v>
      </c>
      <c r="B208" s="147">
        <f t="shared" si="69"/>
        <v>42.917350317399396</v>
      </c>
      <c r="C208" s="147"/>
      <c r="K208" s="122">
        <v>48976</v>
      </c>
      <c r="L208" s="122">
        <v>49004</v>
      </c>
      <c r="M208" s="123">
        <f t="shared" si="57"/>
        <v>59.467114004969773</v>
      </c>
      <c r="N208" s="123">
        <f t="shared" si="58"/>
        <v>0.32499999999999885</v>
      </c>
      <c r="O208" s="123">
        <f t="shared" si="59"/>
        <v>59.792114004969768</v>
      </c>
      <c r="P208" s="123">
        <f t="shared" si="60"/>
        <v>59.65711400496977</v>
      </c>
      <c r="Q208" s="123">
        <f t="shared" si="61"/>
        <v>59.762114004969774</v>
      </c>
      <c r="R208" s="123">
        <f t="shared" si="62"/>
        <v>59.009614004969769</v>
      </c>
      <c r="S208" s="123">
        <f t="shared" si="63"/>
        <v>59.299614004969776</v>
      </c>
      <c r="T208" s="123">
        <f t="shared" si="64"/>
        <v>59.299614004969776</v>
      </c>
      <c r="U208" s="123">
        <f t="shared" si="65"/>
        <v>59.779614004969773</v>
      </c>
      <c r="V208" s="123">
        <f t="shared" si="66"/>
        <v>59.779614004969773</v>
      </c>
      <c r="W208" s="123">
        <f t="shared" si="67"/>
        <v>0.15499999999999883</v>
      </c>
      <c r="X208" s="123">
        <f t="shared" si="68"/>
        <v>60.062114004969771</v>
      </c>
    </row>
    <row r="209" spans="1:24" x14ac:dyDescent="0.3">
      <c r="A209" s="102">
        <v>48914</v>
      </c>
      <c r="B209" s="147">
        <f t="shared" si="69"/>
        <v>43.800423369197752</v>
      </c>
      <c r="C209" s="147"/>
      <c r="K209" s="122">
        <v>49004</v>
      </c>
      <c r="L209" s="122">
        <v>49035</v>
      </c>
      <c r="M209" s="123">
        <f t="shared" si="57"/>
        <v>48.99434507607004</v>
      </c>
      <c r="N209" s="123">
        <f t="shared" si="58"/>
        <v>0.32499999999999885</v>
      </c>
      <c r="O209" s="123">
        <f t="shared" si="59"/>
        <v>49.319345076070036</v>
      </c>
      <c r="P209" s="123">
        <f t="shared" si="60"/>
        <v>49.184345076070038</v>
      </c>
      <c r="Q209" s="123">
        <f t="shared" si="61"/>
        <v>49.289345076070042</v>
      </c>
      <c r="R209" s="123">
        <f t="shared" si="62"/>
        <v>48.536845076070037</v>
      </c>
      <c r="S209" s="123">
        <f t="shared" si="63"/>
        <v>48.826845076070043</v>
      </c>
      <c r="T209" s="123">
        <f t="shared" si="64"/>
        <v>48.826845076070043</v>
      </c>
      <c r="U209" s="123">
        <f t="shared" si="65"/>
        <v>49.30684507607004</v>
      </c>
      <c r="V209" s="123">
        <f t="shared" si="66"/>
        <v>49.30684507607004</v>
      </c>
      <c r="W209" s="123">
        <f t="shared" si="67"/>
        <v>0.15499999999999883</v>
      </c>
      <c r="X209" s="123">
        <f t="shared" si="68"/>
        <v>49.589345076070039</v>
      </c>
    </row>
    <row r="210" spans="1:24" x14ac:dyDescent="0.3">
      <c r="A210" s="102">
        <v>48945</v>
      </c>
      <c r="B210" s="147">
        <f>B198*(1+$F$17)</f>
        <v>63.83835668833661</v>
      </c>
      <c r="C210" s="147"/>
      <c r="K210" s="122">
        <v>49035</v>
      </c>
      <c r="L210" s="122">
        <v>49065</v>
      </c>
      <c r="M210" s="123">
        <f t="shared" si="57"/>
        <v>44.532034836799717</v>
      </c>
      <c r="N210" s="123">
        <f t="shared" si="58"/>
        <v>0.32499999999999885</v>
      </c>
      <c r="O210" s="123">
        <f t="shared" si="59"/>
        <v>44.857034836799713</v>
      </c>
      <c r="P210" s="123">
        <f t="shared" si="60"/>
        <v>44.722034836799715</v>
      </c>
      <c r="Q210" s="123">
        <f t="shared" si="61"/>
        <v>44.827034836799719</v>
      </c>
      <c r="R210" s="123">
        <f t="shared" si="62"/>
        <v>44.074534836799714</v>
      </c>
      <c r="S210" s="123">
        <f t="shared" si="63"/>
        <v>44.36453483679972</v>
      </c>
      <c r="T210" s="123">
        <f t="shared" si="64"/>
        <v>44.36453483679972</v>
      </c>
      <c r="U210" s="123">
        <f t="shared" si="65"/>
        <v>44.844534836799717</v>
      </c>
      <c r="V210" s="123">
        <f t="shared" si="66"/>
        <v>44.844534836799717</v>
      </c>
      <c r="W210" s="123">
        <f t="shared" si="67"/>
        <v>0.15499999999999883</v>
      </c>
      <c r="X210" s="123">
        <f t="shared" si="68"/>
        <v>45.127034836799716</v>
      </c>
    </row>
    <row r="211" spans="1:24" x14ac:dyDescent="0.3">
      <c r="A211" s="102">
        <v>48976</v>
      </c>
      <c r="B211" s="147">
        <f t="shared" ref="B211:B221" si="70">B199*(1+$F$17)</f>
        <v>59.467114004969773</v>
      </c>
      <c r="C211" s="147"/>
      <c r="K211" s="122">
        <v>49065</v>
      </c>
      <c r="L211" s="122">
        <v>49096</v>
      </c>
      <c r="M211" s="123">
        <f t="shared" si="57"/>
        <v>46.080183287158818</v>
      </c>
      <c r="N211" s="123">
        <f t="shared" si="58"/>
        <v>0.32499999999999885</v>
      </c>
      <c r="O211" s="123">
        <f t="shared" si="59"/>
        <v>46.405183287158813</v>
      </c>
      <c r="P211" s="123">
        <f t="shared" si="60"/>
        <v>46.270183287158815</v>
      </c>
      <c r="Q211" s="123">
        <f t="shared" si="61"/>
        <v>46.375183287158819</v>
      </c>
      <c r="R211" s="123">
        <f t="shared" si="62"/>
        <v>45.622683287158814</v>
      </c>
      <c r="S211" s="123">
        <f t="shared" si="63"/>
        <v>45.912683287158821</v>
      </c>
      <c r="T211" s="123">
        <f t="shared" si="64"/>
        <v>45.912683287158821</v>
      </c>
      <c r="U211" s="123">
        <f t="shared" si="65"/>
        <v>46.392683287158818</v>
      </c>
      <c r="V211" s="123">
        <f t="shared" si="66"/>
        <v>46.392683287158818</v>
      </c>
      <c r="W211" s="123">
        <f t="shared" si="67"/>
        <v>0.15499999999999883</v>
      </c>
      <c r="X211" s="123">
        <f t="shared" si="68"/>
        <v>46.675183287158816</v>
      </c>
    </row>
    <row r="212" spans="1:24" x14ac:dyDescent="0.3">
      <c r="A212" s="102">
        <v>49004</v>
      </c>
      <c r="B212" s="147">
        <f t="shared" si="70"/>
        <v>48.99434507607004</v>
      </c>
      <c r="C212" s="147"/>
      <c r="K212" s="122">
        <v>49096</v>
      </c>
      <c r="L212" s="122">
        <v>49126</v>
      </c>
      <c r="M212" s="123">
        <f t="shared" si="57"/>
        <v>45.715913063544924</v>
      </c>
      <c r="N212" s="123">
        <f t="shared" si="58"/>
        <v>0.32499999999999885</v>
      </c>
      <c r="O212" s="123">
        <f t="shared" si="59"/>
        <v>46.04091306354492</v>
      </c>
      <c r="P212" s="123">
        <f t="shared" si="60"/>
        <v>45.905913063544922</v>
      </c>
      <c r="Q212" s="123">
        <f t="shared" si="61"/>
        <v>46.010913063544926</v>
      </c>
      <c r="R212" s="123">
        <f t="shared" si="62"/>
        <v>45.258413063544921</v>
      </c>
      <c r="S212" s="123">
        <f t="shared" si="63"/>
        <v>45.548413063544928</v>
      </c>
      <c r="T212" s="123">
        <f t="shared" si="64"/>
        <v>45.548413063544928</v>
      </c>
      <c r="U212" s="123">
        <f t="shared" si="65"/>
        <v>46.028413063544924</v>
      </c>
      <c r="V212" s="123">
        <f t="shared" si="66"/>
        <v>46.028413063544924</v>
      </c>
      <c r="W212" s="123">
        <f t="shared" si="67"/>
        <v>0.15499999999999883</v>
      </c>
      <c r="X212" s="123">
        <f t="shared" si="68"/>
        <v>46.310913063544923</v>
      </c>
    </row>
    <row r="213" spans="1:24" x14ac:dyDescent="0.3">
      <c r="A213" s="102">
        <v>49035</v>
      </c>
      <c r="B213" s="147">
        <f t="shared" si="70"/>
        <v>44.532034836799717</v>
      </c>
      <c r="C213" s="147"/>
      <c r="K213" s="122">
        <v>49126</v>
      </c>
      <c r="L213" s="122">
        <v>49157</v>
      </c>
      <c r="M213" s="123">
        <f t="shared" si="57"/>
        <v>57.736830442803736</v>
      </c>
      <c r="N213" s="123">
        <f t="shared" si="58"/>
        <v>0.32499999999999885</v>
      </c>
      <c r="O213" s="123">
        <f t="shared" si="59"/>
        <v>58.061830442803732</v>
      </c>
      <c r="P213" s="123">
        <f t="shared" si="60"/>
        <v>57.926830442803734</v>
      </c>
      <c r="Q213" s="123">
        <f t="shared" si="61"/>
        <v>58.031830442803738</v>
      </c>
      <c r="R213" s="123">
        <f t="shared" si="62"/>
        <v>57.279330442803733</v>
      </c>
      <c r="S213" s="123">
        <f t="shared" si="63"/>
        <v>57.569330442803739</v>
      </c>
      <c r="T213" s="123">
        <f t="shared" si="64"/>
        <v>57.569330442803739</v>
      </c>
      <c r="U213" s="123">
        <f t="shared" si="65"/>
        <v>58.049330442803736</v>
      </c>
      <c r="V213" s="123">
        <f t="shared" si="66"/>
        <v>58.049330442803736</v>
      </c>
      <c r="W213" s="123">
        <f t="shared" si="67"/>
        <v>0.15499999999999883</v>
      </c>
      <c r="X213" s="123">
        <f t="shared" si="68"/>
        <v>58.331830442803735</v>
      </c>
    </row>
    <row r="214" spans="1:24" x14ac:dyDescent="0.3">
      <c r="A214" s="102">
        <v>49065</v>
      </c>
      <c r="B214" s="147">
        <f t="shared" si="70"/>
        <v>46.080183287158818</v>
      </c>
      <c r="C214" s="147"/>
      <c r="K214" s="122">
        <v>49157</v>
      </c>
      <c r="L214" s="122">
        <v>49188</v>
      </c>
      <c r="M214" s="123">
        <f t="shared" si="57"/>
        <v>52.454912200402134</v>
      </c>
      <c r="N214" s="123">
        <f t="shared" si="58"/>
        <v>0.32499999999999885</v>
      </c>
      <c r="O214" s="123">
        <f t="shared" si="59"/>
        <v>52.77991220040213</v>
      </c>
      <c r="P214" s="123">
        <f t="shared" si="60"/>
        <v>52.644912200402132</v>
      </c>
      <c r="Q214" s="123">
        <f t="shared" si="61"/>
        <v>52.749912200402136</v>
      </c>
      <c r="R214" s="123">
        <f t="shared" si="62"/>
        <v>51.997412200402131</v>
      </c>
      <c r="S214" s="123">
        <f t="shared" si="63"/>
        <v>52.287412200402137</v>
      </c>
      <c r="T214" s="123">
        <f t="shared" si="64"/>
        <v>52.287412200402137</v>
      </c>
      <c r="U214" s="123">
        <f t="shared" si="65"/>
        <v>52.767412200402134</v>
      </c>
      <c r="V214" s="123">
        <f t="shared" si="66"/>
        <v>52.767412200402134</v>
      </c>
      <c r="W214" s="123">
        <f t="shared" si="67"/>
        <v>0.15499999999999883</v>
      </c>
      <c r="X214" s="123">
        <f t="shared" si="68"/>
        <v>53.049912200402133</v>
      </c>
    </row>
    <row r="215" spans="1:24" x14ac:dyDescent="0.3">
      <c r="A215" s="102">
        <v>49096</v>
      </c>
      <c r="B215" s="147">
        <f t="shared" si="70"/>
        <v>45.715913063544924</v>
      </c>
      <c r="C215" s="147"/>
      <c r="K215" s="122">
        <v>49188</v>
      </c>
      <c r="L215" s="122">
        <v>49218</v>
      </c>
      <c r="M215" s="123">
        <f t="shared" si="57"/>
        <v>44.167764613185824</v>
      </c>
      <c r="N215" s="123">
        <f t="shared" si="58"/>
        <v>0.32499999999999885</v>
      </c>
      <c r="O215" s="123">
        <f t="shared" si="59"/>
        <v>44.49276461318582</v>
      </c>
      <c r="P215" s="123">
        <f t="shared" si="60"/>
        <v>44.357764613185822</v>
      </c>
      <c r="Q215" s="123">
        <f t="shared" si="61"/>
        <v>44.462764613185826</v>
      </c>
      <c r="R215" s="123">
        <f t="shared" si="62"/>
        <v>43.710264613185821</v>
      </c>
      <c r="S215" s="123">
        <f t="shared" si="63"/>
        <v>44.000264613185827</v>
      </c>
      <c r="T215" s="123">
        <f t="shared" si="64"/>
        <v>44.000264613185827</v>
      </c>
      <c r="U215" s="123">
        <f t="shared" si="65"/>
        <v>44.480264613185824</v>
      </c>
      <c r="V215" s="123">
        <f t="shared" si="66"/>
        <v>44.480264613185824</v>
      </c>
      <c r="W215" s="123">
        <f t="shared" si="67"/>
        <v>0.15499999999999883</v>
      </c>
      <c r="X215" s="123">
        <f t="shared" si="68"/>
        <v>44.762764613185823</v>
      </c>
    </row>
    <row r="216" spans="1:24" x14ac:dyDescent="0.3">
      <c r="A216" s="102">
        <v>49126</v>
      </c>
      <c r="B216" s="147">
        <f t="shared" si="70"/>
        <v>57.736830442803736</v>
      </c>
      <c r="C216" s="147"/>
      <c r="K216" s="122">
        <v>49218</v>
      </c>
      <c r="L216" s="122">
        <v>49249</v>
      </c>
      <c r="M216" s="123">
        <f t="shared" si="57"/>
        <v>44.440967280896253</v>
      </c>
      <c r="N216" s="123">
        <f t="shared" si="58"/>
        <v>0.32499999999999885</v>
      </c>
      <c r="O216" s="123">
        <f t="shared" si="59"/>
        <v>44.765967280896248</v>
      </c>
      <c r="P216" s="123">
        <f t="shared" si="60"/>
        <v>44.63096728089625</v>
      </c>
      <c r="Q216" s="123">
        <f t="shared" si="61"/>
        <v>44.735967280896254</v>
      </c>
      <c r="R216" s="123">
        <f t="shared" si="62"/>
        <v>43.983467280896249</v>
      </c>
      <c r="S216" s="123">
        <f t="shared" si="63"/>
        <v>44.273467280896256</v>
      </c>
      <c r="T216" s="123">
        <f t="shared" si="64"/>
        <v>44.273467280896256</v>
      </c>
      <c r="U216" s="123">
        <f t="shared" si="65"/>
        <v>44.753467280896253</v>
      </c>
      <c r="V216" s="123">
        <f t="shared" si="66"/>
        <v>44.753467280896253</v>
      </c>
      <c r="W216" s="123">
        <f t="shared" si="67"/>
        <v>0.15499999999999883</v>
      </c>
      <c r="X216" s="123">
        <f t="shared" si="68"/>
        <v>45.035967280896251</v>
      </c>
    </row>
    <row r="217" spans="1:24" x14ac:dyDescent="0.3">
      <c r="A217" s="102">
        <v>49157</v>
      </c>
      <c r="B217" s="147">
        <f t="shared" si="70"/>
        <v>52.454912200402134</v>
      </c>
      <c r="C217" s="147"/>
      <c r="K217" s="122">
        <v>49249</v>
      </c>
      <c r="L217" s="122">
        <v>49279</v>
      </c>
      <c r="M217" s="123">
        <f t="shared" si="57"/>
        <v>44.258832169089281</v>
      </c>
      <c r="N217" s="123">
        <f t="shared" si="58"/>
        <v>0.32499999999999885</v>
      </c>
      <c r="O217" s="123">
        <f t="shared" si="59"/>
        <v>44.583832169089277</v>
      </c>
      <c r="P217" s="123">
        <f t="shared" si="60"/>
        <v>44.448832169089279</v>
      </c>
      <c r="Q217" s="123">
        <f t="shared" si="61"/>
        <v>44.553832169089283</v>
      </c>
      <c r="R217" s="123">
        <f t="shared" si="62"/>
        <v>43.801332169089278</v>
      </c>
      <c r="S217" s="123">
        <f t="shared" si="63"/>
        <v>44.091332169089284</v>
      </c>
      <c r="T217" s="123">
        <f t="shared" si="64"/>
        <v>44.091332169089284</v>
      </c>
      <c r="U217" s="123">
        <f t="shared" si="65"/>
        <v>44.571332169089281</v>
      </c>
      <c r="V217" s="123">
        <f t="shared" si="66"/>
        <v>44.571332169089281</v>
      </c>
      <c r="W217" s="123">
        <f t="shared" si="67"/>
        <v>0.15499999999999883</v>
      </c>
      <c r="X217" s="123">
        <f t="shared" si="68"/>
        <v>44.85383216908928</v>
      </c>
    </row>
    <row r="218" spans="1:24" x14ac:dyDescent="0.3">
      <c r="A218" s="102">
        <v>49188</v>
      </c>
      <c r="B218" s="147">
        <f t="shared" si="70"/>
        <v>44.167764613185824</v>
      </c>
      <c r="C218" s="147"/>
      <c r="K218" s="122">
        <v>49279</v>
      </c>
      <c r="L218" s="122">
        <v>49310</v>
      </c>
      <c r="M218" s="123">
        <f t="shared" si="57"/>
        <v>45.169507728124053</v>
      </c>
      <c r="N218" s="123">
        <f t="shared" si="58"/>
        <v>0.32499999999999885</v>
      </c>
      <c r="O218" s="123">
        <f t="shared" si="59"/>
        <v>45.494507728124049</v>
      </c>
      <c r="P218" s="123">
        <f t="shared" si="60"/>
        <v>45.359507728124051</v>
      </c>
      <c r="Q218" s="123">
        <f t="shared" si="61"/>
        <v>45.464507728124055</v>
      </c>
      <c r="R218" s="123">
        <f t="shared" si="62"/>
        <v>44.71200772812405</v>
      </c>
      <c r="S218" s="123">
        <f t="shared" si="63"/>
        <v>45.002007728124056</v>
      </c>
      <c r="T218" s="123">
        <f t="shared" si="64"/>
        <v>45.002007728124056</v>
      </c>
      <c r="U218" s="123">
        <f t="shared" si="65"/>
        <v>45.482007728124053</v>
      </c>
      <c r="V218" s="123">
        <f t="shared" si="66"/>
        <v>45.482007728124053</v>
      </c>
      <c r="W218" s="123">
        <f t="shared" si="67"/>
        <v>0.15499999999999883</v>
      </c>
      <c r="X218" s="123">
        <f t="shared" si="68"/>
        <v>45.764507728124052</v>
      </c>
    </row>
    <row r="219" spans="1:24" x14ac:dyDescent="0.3">
      <c r="A219" s="102">
        <v>49218</v>
      </c>
      <c r="B219" s="147">
        <f t="shared" si="70"/>
        <v>44.440967280896253</v>
      </c>
      <c r="C219" s="147"/>
      <c r="K219" s="122">
        <v>49310</v>
      </c>
      <c r="L219" s="122">
        <v>49341</v>
      </c>
      <c r="M219" s="123">
        <f t="shared" si="57"/>
        <v>65.246886066852554</v>
      </c>
      <c r="N219" s="123">
        <f t="shared" si="58"/>
        <v>0.32499999999999885</v>
      </c>
      <c r="O219" s="123">
        <f t="shared" si="59"/>
        <v>65.571886066852556</v>
      </c>
      <c r="P219" s="123">
        <f t="shared" si="60"/>
        <v>65.436886066852551</v>
      </c>
      <c r="Q219" s="123">
        <f t="shared" si="61"/>
        <v>65.541886066852555</v>
      </c>
      <c r="R219" s="123">
        <f t="shared" si="62"/>
        <v>64.789386066852558</v>
      </c>
      <c r="S219" s="123">
        <f t="shared" si="63"/>
        <v>65.07938606685255</v>
      </c>
      <c r="T219" s="123">
        <f t="shared" si="64"/>
        <v>65.07938606685255</v>
      </c>
      <c r="U219" s="123">
        <f t="shared" si="65"/>
        <v>65.559386066852554</v>
      </c>
      <c r="V219" s="123">
        <f t="shared" si="66"/>
        <v>65.559386066852554</v>
      </c>
      <c r="W219" s="123">
        <f t="shared" si="67"/>
        <v>0.15499999999999883</v>
      </c>
      <c r="X219" s="123">
        <f t="shared" si="68"/>
        <v>65.841886066852553</v>
      </c>
    </row>
    <row r="220" spans="1:24" x14ac:dyDescent="0.3">
      <c r="A220" s="102">
        <v>49249</v>
      </c>
      <c r="B220" s="147">
        <f t="shared" si="70"/>
        <v>44.258832169089281</v>
      </c>
      <c r="C220" s="147"/>
      <c r="K220" s="122">
        <v>49341</v>
      </c>
      <c r="L220" s="122">
        <v>49369</v>
      </c>
      <c r="M220" s="123">
        <f t="shared" si="57"/>
        <v>60.779196293373353</v>
      </c>
      <c r="N220" s="123">
        <f t="shared" si="58"/>
        <v>0.32499999999999885</v>
      </c>
      <c r="O220" s="123">
        <f t="shared" si="59"/>
        <v>61.104196293373349</v>
      </c>
      <c r="P220" s="123">
        <f t="shared" si="60"/>
        <v>60.969196293373351</v>
      </c>
      <c r="Q220" s="123">
        <f t="shared" si="61"/>
        <v>61.074196293373355</v>
      </c>
      <c r="R220" s="123">
        <f t="shared" si="62"/>
        <v>60.32169629337335</v>
      </c>
      <c r="S220" s="123">
        <f t="shared" si="63"/>
        <v>60.611696293373356</v>
      </c>
      <c r="T220" s="123">
        <f t="shared" si="64"/>
        <v>60.611696293373356</v>
      </c>
      <c r="U220" s="123">
        <f t="shared" si="65"/>
        <v>61.091696293373353</v>
      </c>
      <c r="V220" s="123">
        <f t="shared" si="66"/>
        <v>61.091696293373353</v>
      </c>
      <c r="W220" s="123">
        <f t="shared" si="67"/>
        <v>0.15499999999999883</v>
      </c>
      <c r="X220" s="123">
        <f t="shared" si="68"/>
        <v>61.374196293373352</v>
      </c>
    </row>
    <row r="221" spans="1:24" x14ac:dyDescent="0.3">
      <c r="A221" s="102">
        <v>49279</v>
      </c>
      <c r="B221" s="147">
        <f t="shared" si="70"/>
        <v>45.169507728124053</v>
      </c>
      <c r="C221" s="147"/>
      <c r="K221" s="122">
        <v>49369</v>
      </c>
      <c r="L221" s="122">
        <v>49400</v>
      </c>
      <c r="M221" s="123">
        <f t="shared" si="57"/>
        <v>50.075356211079423</v>
      </c>
      <c r="N221" s="123">
        <f t="shared" si="58"/>
        <v>0.32499999999999885</v>
      </c>
      <c r="O221" s="123">
        <f t="shared" si="59"/>
        <v>50.400356211079419</v>
      </c>
      <c r="P221" s="123">
        <f t="shared" si="60"/>
        <v>50.265356211079421</v>
      </c>
      <c r="Q221" s="123">
        <f t="shared" si="61"/>
        <v>50.370356211079425</v>
      </c>
      <c r="R221" s="123">
        <f t="shared" si="62"/>
        <v>49.61785621107942</v>
      </c>
      <c r="S221" s="123">
        <f t="shared" si="63"/>
        <v>49.907856211079427</v>
      </c>
      <c r="T221" s="123">
        <f t="shared" si="64"/>
        <v>49.907856211079427</v>
      </c>
      <c r="U221" s="123">
        <f t="shared" si="65"/>
        <v>50.387856211079423</v>
      </c>
      <c r="V221" s="123">
        <f t="shared" si="66"/>
        <v>50.387856211079423</v>
      </c>
      <c r="W221" s="123">
        <f t="shared" si="67"/>
        <v>0.15499999999999883</v>
      </c>
      <c r="X221" s="123">
        <f t="shared" si="68"/>
        <v>50.670356211079422</v>
      </c>
    </row>
    <row r="222" spans="1:24" x14ac:dyDescent="0.3">
      <c r="A222" s="102">
        <v>49310</v>
      </c>
      <c r="B222" s="147">
        <f>B210*(1+$F$18)</f>
        <v>65.246886066852554</v>
      </c>
      <c r="C222" s="147"/>
      <c r="K222" s="122">
        <v>49400</v>
      </c>
      <c r="L222" s="122">
        <v>49430</v>
      </c>
      <c r="M222" s="123">
        <f t="shared" si="57"/>
        <v>45.514589567319398</v>
      </c>
      <c r="N222" s="123">
        <f t="shared" si="58"/>
        <v>0.32499999999999885</v>
      </c>
      <c r="O222" s="123">
        <f t="shared" si="59"/>
        <v>45.839589567319393</v>
      </c>
      <c r="P222" s="123">
        <f t="shared" si="60"/>
        <v>45.704589567319395</v>
      </c>
      <c r="Q222" s="123">
        <f t="shared" si="61"/>
        <v>45.809589567319399</v>
      </c>
      <c r="R222" s="123">
        <f t="shared" si="62"/>
        <v>45.057089567319395</v>
      </c>
      <c r="S222" s="123">
        <f t="shared" si="63"/>
        <v>45.347089567319401</v>
      </c>
      <c r="T222" s="123">
        <f t="shared" si="64"/>
        <v>45.347089567319401</v>
      </c>
      <c r="U222" s="123">
        <f t="shared" si="65"/>
        <v>45.827089567319398</v>
      </c>
      <c r="V222" s="123">
        <f t="shared" si="66"/>
        <v>45.827089567319398</v>
      </c>
      <c r="W222" s="123">
        <f t="shared" si="67"/>
        <v>0.15499999999999883</v>
      </c>
      <c r="X222" s="123">
        <f t="shared" si="68"/>
        <v>46.109589567319397</v>
      </c>
    </row>
    <row r="223" spans="1:24" x14ac:dyDescent="0.3">
      <c r="A223" s="102">
        <v>49341</v>
      </c>
      <c r="B223" s="147">
        <f t="shared" ref="B223:B233" si="71">B211*(1+$F$18)</f>
        <v>60.779196293373353</v>
      </c>
      <c r="C223" s="147"/>
      <c r="K223" s="122">
        <v>49430</v>
      </c>
      <c r="L223" s="122">
        <v>49461</v>
      </c>
      <c r="M223" s="123">
        <f t="shared" si="57"/>
        <v>47.096896362093297</v>
      </c>
      <c r="N223" s="123">
        <f t="shared" si="58"/>
        <v>0.32499999999999885</v>
      </c>
      <c r="O223" s="123">
        <f t="shared" si="59"/>
        <v>47.421896362093293</v>
      </c>
      <c r="P223" s="123">
        <f t="shared" si="60"/>
        <v>47.286896362093294</v>
      </c>
      <c r="Q223" s="123">
        <f t="shared" si="61"/>
        <v>47.391896362093298</v>
      </c>
      <c r="R223" s="123">
        <f t="shared" si="62"/>
        <v>46.639396362093294</v>
      </c>
      <c r="S223" s="123">
        <f t="shared" si="63"/>
        <v>46.9293963620933</v>
      </c>
      <c r="T223" s="123">
        <f t="shared" si="64"/>
        <v>46.9293963620933</v>
      </c>
      <c r="U223" s="123">
        <f t="shared" si="65"/>
        <v>47.409396362093297</v>
      </c>
      <c r="V223" s="123">
        <f t="shared" si="66"/>
        <v>47.409396362093297</v>
      </c>
      <c r="W223" s="123">
        <f t="shared" si="67"/>
        <v>0.15499999999999883</v>
      </c>
      <c r="X223" s="123">
        <f t="shared" si="68"/>
        <v>47.691896362093296</v>
      </c>
    </row>
    <row r="224" spans="1:24" x14ac:dyDescent="0.3">
      <c r="A224" s="102">
        <v>49369</v>
      </c>
      <c r="B224" s="147">
        <f t="shared" si="71"/>
        <v>50.075356211079423</v>
      </c>
      <c r="C224" s="147"/>
      <c r="K224" s="122">
        <v>49461</v>
      </c>
      <c r="L224" s="122">
        <v>49491</v>
      </c>
      <c r="M224" s="123">
        <f t="shared" si="57"/>
        <v>46.724588880970039</v>
      </c>
      <c r="N224" s="123">
        <f t="shared" si="58"/>
        <v>0.32499999999999885</v>
      </c>
      <c r="O224" s="123">
        <f t="shared" si="59"/>
        <v>47.049588880970035</v>
      </c>
      <c r="P224" s="123">
        <f t="shared" si="60"/>
        <v>46.914588880970037</v>
      </c>
      <c r="Q224" s="123">
        <f t="shared" si="61"/>
        <v>47.019588880970041</v>
      </c>
      <c r="R224" s="123">
        <f t="shared" si="62"/>
        <v>46.267088880970036</v>
      </c>
      <c r="S224" s="123">
        <f t="shared" si="63"/>
        <v>46.557088880970042</v>
      </c>
      <c r="T224" s="123">
        <f t="shared" si="64"/>
        <v>46.557088880970042</v>
      </c>
      <c r="U224" s="123">
        <f t="shared" si="65"/>
        <v>47.037088880970039</v>
      </c>
      <c r="V224" s="123">
        <f t="shared" si="66"/>
        <v>47.037088880970039</v>
      </c>
      <c r="W224" s="123">
        <f t="shared" si="67"/>
        <v>0.15499999999999883</v>
      </c>
      <c r="X224" s="123">
        <f t="shared" si="68"/>
        <v>47.319588880970038</v>
      </c>
    </row>
    <row r="225" spans="1:24" x14ac:dyDescent="0.3">
      <c r="A225" s="102">
        <v>49400</v>
      </c>
      <c r="B225" s="147">
        <f t="shared" si="71"/>
        <v>45.514589567319398</v>
      </c>
      <c r="C225" s="147"/>
      <c r="K225" s="122">
        <v>49491</v>
      </c>
      <c r="L225" s="122">
        <v>49522</v>
      </c>
      <c r="M225" s="123">
        <f t="shared" si="57"/>
        <v>59.010735758037846</v>
      </c>
      <c r="N225" s="123">
        <f t="shared" si="58"/>
        <v>0.32499999999999885</v>
      </c>
      <c r="O225" s="123">
        <f t="shared" si="59"/>
        <v>59.335735758037842</v>
      </c>
      <c r="P225" s="123">
        <f t="shared" si="60"/>
        <v>59.200735758037844</v>
      </c>
      <c r="Q225" s="123">
        <f t="shared" si="61"/>
        <v>59.305735758037848</v>
      </c>
      <c r="R225" s="123">
        <f t="shared" si="62"/>
        <v>58.553235758037843</v>
      </c>
      <c r="S225" s="123">
        <f t="shared" si="63"/>
        <v>58.843235758037849</v>
      </c>
      <c r="T225" s="123">
        <f t="shared" si="64"/>
        <v>58.843235758037849</v>
      </c>
      <c r="U225" s="123">
        <f t="shared" si="65"/>
        <v>59.323235758037846</v>
      </c>
      <c r="V225" s="123">
        <f t="shared" si="66"/>
        <v>59.323235758037846</v>
      </c>
      <c r="W225" s="123">
        <f t="shared" si="67"/>
        <v>0.15499999999999883</v>
      </c>
      <c r="X225" s="123">
        <f t="shared" si="68"/>
        <v>59.605735758037845</v>
      </c>
    </row>
    <row r="226" spans="1:24" x14ac:dyDescent="0.3">
      <c r="A226" s="102">
        <v>49430</v>
      </c>
      <c r="B226" s="147">
        <f t="shared" si="71"/>
        <v>47.096896362093297</v>
      </c>
      <c r="C226" s="147"/>
      <c r="K226" s="122">
        <v>49522</v>
      </c>
      <c r="L226" s="122">
        <v>49553</v>
      </c>
      <c r="M226" s="123">
        <f t="shared" si="57"/>
        <v>53.612277281750472</v>
      </c>
      <c r="N226" s="123">
        <f t="shared" si="58"/>
        <v>0.32499999999999885</v>
      </c>
      <c r="O226" s="123">
        <f t="shared" si="59"/>
        <v>53.937277281750468</v>
      </c>
      <c r="P226" s="123">
        <f t="shared" si="60"/>
        <v>53.80227728175047</v>
      </c>
      <c r="Q226" s="123">
        <f t="shared" si="61"/>
        <v>53.907277281750474</v>
      </c>
      <c r="R226" s="123">
        <f t="shared" si="62"/>
        <v>53.154777281750469</v>
      </c>
      <c r="S226" s="123">
        <f t="shared" si="63"/>
        <v>53.444777281750476</v>
      </c>
      <c r="T226" s="123">
        <f t="shared" si="64"/>
        <v>53.444777281750476</v>
      </c>
      <c r="U226" s="123">
        <f t="shared" si="65"/>
        <v>53.924777281750472</v>
      </c>
      <c r="V226" s="123">
        <f t="shared" si="66"/>
        <v>53.924777281750472</v>
      </c>
      <c r="W226" s="123">
        <f t="shared" si="67"/>
        <v>0.15499999999999883</v>
      </c>
      <c r="X226" s="123">
        <f t="shared" si="68"/>
        <v>54.207277281750471</v>
      </c>
    </row>
    <row r="227" spans="1:24" x14ac:dyDescent="0.3">
      <c r="A227" s="102">
        <v>49461</v>
      </c>
      <c r="B227" s="147">
        <f t="shared" si="71"/>
        <v>46.724588880970039</v>
      </c>
      <c r="C227" s="147"/>
      <c r="K227" s="122">
        <v>49553</v>
      </c>
      <c r="L227" s="122">
        <v>49583</v>
      </c>
      <c r="M227" s="123">
        <f t="shared" si="57"/>
        <v>45.14228208619614</v>
      </c>
      <c r="N227" s="123">
        <f t="shared" si="58"/>
        <v>0.32499999999999885</v>
      </c>
      <c r="O227" s="123">
        <f t="shared" si="59"/>
        <v>45.467282086196136</v>
      </c>
      <c r="P227" s="123">
        <f t="shared" si="60"/>
        <v>45.332282086196138</v>
      </c>
      <c r="Q227" s="123">
        <f t="shared" si="61"/>
        <v>45.437282086196142</v>
      </c>
      <c r="R227" s="123">
        <f t="shared" si="62"/>
        <v>44.684782086196137</v>
      </c>
      <c r="S227" s="123">
        <f t="shared" si="63"/>
        <v>44.974782086196143</v>
      </c>
      <c r="T227" s="123">
        <f t="shared" si="64"/>
        <v>44.974782086196143</v>
      </c>
      <c r="U227" s="123">
        <f t="shared" si="65"/>
        <v>45.45478208619614</v>
      </c>
      <c r="V227" s="123">
        <f t="shared" si="66"/>
        <v>45.45478208619614</v>
      </c>
      <c r="W227" s="123">
        <f t="shared" si="67"/>
        <v>0.15499999999999883</v>
      </c>
      <c r="X227" s="123">
        <f t="shared" si="68"/>
        <v>45.737282086196139</v>
      </c>
    </row>
    <row r="228" spans="1:24" x14ac:dyDescent="0.3">
      <c r="A228" s="102">
        <v>49491</v>
      </c>
      <c r="B228" s="147">
        <f t="shared" si="71"/>
        <v>59.010735758037846</v>
      </c>
      <c r="C228" s="147"/>
      <c r="K228" s="122">
        <v>49583</v>
      </c>
      <c r="L228" s="122">
        <v>49614</v>
      </c>
      <c r="M228" s="123">
        <f t="shared" si="57"/>
        <v>45.421512697038594</v>
      </c>
      <c r="N228" s="123">
        <f t="shared" si="58"/>
        <v>0.32499999999999885</v>
      </c>
      <c r="O228" s="123">
        <f t="shared" si="59"/>
        <v>45.74651269703859</v>
      </c>
      <c r="P228" s="123">
        <f t="shared" si="60"/>
        <v>45.611512697038592</v>
      </c>
      <c r="Q228" s="123">
        <f t="shared" si="61"/>
        <v>45.716512697038596</v>
      </c>
      <c r="R228" s="123">
        <f t="shared" si="62"/>
        <v>44.964012697038591</v>
      </c>
      <c r="S228" s="123">
        <f t="shared" si="63"/>
        <v>45.254012697038597</v>
      </c>
      <c r="T228" s="123">
        <f t="shared" si="64"/>
        <v>45.254012697038597</v>
      </c>
      <c r="U228" s="123">
        <f t="shared" si="65"/>
        <v>45.734012697038594</v>
      </c>
      <c r="V228" s="123">
        <f t="shared" si="66"/>
        <v>45.734012697038594</v>
      </c>
      <c r="W228" s="123">
        <f t="shared" si="67"/>
        <v>0.15499999999999883</v>
      </c>
      <c r="X228" s="123">
        <f t="shared" si="68"/>
        <v>46.016512697038593</v>
      </c>
    </row>
    <row r="229" spans="1:24" x14ac:dyDescent="0.3">
      <c r="A229" s="102">
        <v>49522</v>
      </c>
      <c r="B229" s="147">
        <f t="shared" si="71"/>
        <v>53.612277281750472</v>
      </c>
      <c r="C229" s="147"/>
      <c r="K229" s="122">
        <v>49614</v>
      </c>
      <c r="L229" s="122">
        <v>49644</v>
      </c>
      <c r="M229" s="123">
        <f t="shared" si="57"/>
        <v>45.235358956476944</v>
      </c>
      <c r="N229" s="123">
        <f t="shared" si="58"/>
        <v>0.32499999999999885</v>
      </c>
      <c r="O229" s="123">
        <f t="shared" si="59"/>
        <v>45.560358956476939</v>
      </c>
      <c r="P229" s="123">
        <f t="shared" si="60"/>
        <v>45.425358956476941</v>
      </c>
      <c r="Q229" s="123">
        <f t="shared" si="61"/>
        <v>45.530358956476945</v>
      </c>
      <c r="R229" s="123">
        <f t="shared" si="62"/>
        <v>44.77785895647694</v>
      </c>
      <c r="S229" s="123">
        <f t="shared" si="63"/>
        <v>45.067858956476947</v>
      </c>
      <c r="T229" s="123">
        <f t="shared" si="64"/>
        <v>45.067858956476947</v>
      </c>
      <c r="U229" s="123">
        <f t="shared" si="65"/>
        <v>45.547858956476944</v>
      </c>
      <c r="V229" s="123">
        <f t="shared" si="66"/>
        <v>45.547858956476944</v>
      </c>
      <c r="W229" s="123">
        <f t="shared" si="67"/>
        <v>0.15499999999999883</v>
      </c>
      <c r="X229" s="123">
        <f t="shared" si="68"/>
        <v>45.830358956476942</v>
      </c>
    </row>
    <row r="230" spans="1:24" x14ac:dyDescent="0.3">
      <c r="A230" s="102">
        <v>49553</v>
      </c>
      <c r="B230" s="147">
        <f t="shared" si="71"/>
        <v>45.14228208619614</v>
      </c>
      <c r="C230" s="147"/>
      <c r="K230" s="122">
        <v>49644</v>
      </c>
      <c r="L230" s="122">
        <v>49675</v>
      </c>
      <c r="M230" s="123">
        <f t="shared" si="57"/>
        <v>46.166127659285124</v>
      </c>
      <c r="N230" s="123">
        <f t="shared" si="58"/>
        <v>0.32499999999999885</v>
      </c>
      <c r="O230" s="123">
        <f t="shared" si="59"/>
        <v>46.491127659285119</v>
      </c>
      <c r="P230" s="123">
        <f t="shared" si="60"/>
        <v>46.356127659285121</v>
      </c>
      <c r="Q230" s="123">
        <f t="shared" si="61"/>
        <v>46.461127659285125</v>
      </c>
      <c r="R230" s="123">
        <f t="shared" si="62"/>
        <v>45.708627659285121</v>
      </c>
      <c r="S230" s="123">
        <f t="shared" si="63"/>
        <v>45.998627659285127</v>
      </c>
      <c r="T230" s="123">
        <f t="shared" si="64"/>
        <v>45.998627659285127</v>
      </c>
      <c r="U230" s="123">
        <f t="shared" si="65"/>
        <v>46.478627659285124</v>
      </c>
      <c r="V230" s="123">
        <f t="shared" si="66"/>
        <v>46.478627659285124</v>
      </c>
      <c r="W230" s="123">
        <f t="shared" si="67"/>
        <v>0.15499999999999883</v>
      </c>
      <c r="X230" s="123">
        <f t="shared" si="68"/>
        <v>46.761127659285123</v>
      </c>
    </row>
    <row r="231" spans="1:24" x14ac:dyDescent="0.3">
      <c r="A231" s="102">
        <v>49583</v>
      </c>
      <c r="B231" s="147">
        <f t="shared" si="71"/>
        <v>45.421512697038594</v>
      </c>
      <c r="C231" s="147"/>
      <c r="K231" s="122">
        <v>49675</v>
      </c>
      <c r="L231" s="122">
        <v>49706</v>
      </c>
      <c r="M231" s="123">
        <f t="shared" si="57"/>
        <v>65.773687181500947</v>
      </c>
      <c r="N231" s="123">
        <f t="shared" si="58"/>
        <v>0.32499999999999885</v>
      </c>
      <c r="O231" s="123">
        <f t="shared" si="59"/>
        <v>66.098687181500949</v>
      </c>
      <c r="P231" s="123">
        <f t="shared" si="60"/>
        <v>65.963687181500944</v>
      </c>
      <c r="Q231" s="123">
        <f t="shared" si="61"/>
        <v>66.068687181500948</v>
      </c>
      <c r="R231" s="123">
        <f t="shared" si="62"/>
        <v>65.31618718150095</v>
      </c>
      <c r="S231" s="123">
        <f t="shared" si="63"/>
        <v>65.606187181500943</v>
      </c>
      <c r="T231" s="123">
        <f t="shared" si="64"/>
        <v>65.606187181500943</v>
      </c>
      <c r="U231" s="123">
        <f t="shared" si="65"/>
        <v>66.086187181500947</v>
      </c>
      <c r="V231" s="123">
        <f t="shared" si="66"/>
        <v>66.086187181500947</v>
      </c>
      <c r="W231" s="123">
        <f t="shared" si="67"/>
        <v>0.15499999999999883</v>
      </c>
      <c r="X231" s="123">
        <f t="shared" si="68"/>
        <v>66.368687181500945</v>
      </c>
    </row>
    <row r="232" spans="1:24" x14ac:dyDescent="0.3">
      <c r="A232" s="102">
        <v>49614</v>
      </c>
      <c r="B232" s="147">
        <f t="shared" si="71"/>
        <v>45.235358956476944</v>
      </c>
      <c r="C232" s="147"/>
      <c r="K232" s="122">
        <v>49706</v>
      </c>
      <c r="L232" s="122">
        <v>49735</v>
      </c>
      <c r="M232" s="123">
        <f t="shared" si="57"/>
        <v>61.269925434408158</v>
      </c>
      <c r="N232" s="123">
        <f t="shared" si="58"/>
        <v>0.32499999999999885</v>
      </c>
      <c r="O232" s="123">
        <f t="shared" si="59"/>
        <v>61.594925434408154</v>
      </c>
      <c r="P232" s="123">
        <f t="shared" si="60"/>
        <v>61.459925434408156</v>
      </c>
      <c r="Q232" s="123">
        <f t="shared" si="61"/>
        <v>61.56492543440816</v>
      </c>
      <c r="R232" s="123">
        <f t="shared" si="62"/>
        <v>60.812425434408155</v>
      </c>
      <c r="S232" s="123">
        <f t="shared" si="63"/>
        <v>61.102425434408161</v>
      </c>
      <c r="T232" s="123">
        <f t="shared" si="64"/>
        <v>61.102425434408161</v>
      </c>
      <c r="U232" s="123">
        <f t="shared" si="65"/>
        <v>61.582425434408158</v>
      </c>
      <c r="V232" s="123">
        <f t="shared" si="66"/>
        <v>61.582425434408158</v>
      </c>
      <c r="W232" s="123">
        <f t="shared" si="67"/>
        <v>0.15499999999999883</v>
      </c>
      <c r="X232" s="123">
        <f t="shared" si="68"/>
        <v>61.864925434408157</v>
      </c>
    </row>
    <row r="233" spans="1:24" x14ac:dyDescent="0.3">
      <c r="A233" s="102">
        <v>49644</v>
      </c>
      <c r="B233" s="147">
        <f t="shared" si="71"/>
        <v>46.166127659285124</v>
      </c>
      <c r="C233" s="147"/>
      <c r="K233" s="122">
        <v>49735</v>
      </c>
      <c r="L233" s="122">
        <v>49766</v>
      </c>
      <c r="M233" s="123">
        <f t="shared" si="57"/>
        <v>50.479662915331687</v>
      </c>
      <c r="N233" s="123">
        <f t="shared" si="58"/>
        <v>0.32499999999999885</v>
      </c>
      <c r="O233" s="123">
        <f t="shared" si="59"/>
        <v>50.804662915331683</v>
      </c>
      <c r="P233" s="123">
        <f t="shared" si="60"/>
        <v>50.669662915331685</v>
      </c>
      <c r="Q233" s="123">
        <f t="shared" si="61"/>
        <v>50.774662915331689</v>
      </c>
      <c r="R233" s="123">
        <f t="shared" si="62"/>
        <v>50.022162915331684</v>
      </c>
      <c r="S233" s="123">
        <f t="shared" si="63"/>
        <v>50.31216291533169</v>
      </c>
      <c r="T233" s="123">
        <f t="shared" si="64"/>
        <v>50.31216291533169</v>
      </c>
      <c r="U233" s="123">
        <f t="shared" si="65"/>
        <v>50.792162915331687</v>
      </c>
      <c r="V233" s="123">
        <f t="shared" si="66"/>
        <v>50.792162915331687</v>
      </c>
      <c r="W233" s="123">
        <f t="shared" si="67"/>
        <v>0.15499999999999883</v>
      </c>
      <c r="X233" s="123">
        <f t="shared" si="68"/>
        <v>51.074662915331686</v>
      </c>
    </row>
    <row r="234" spans="1:24" x14ac:dyDescent="0.3">
      <c r="A234" s="102">
        <v>49675</v>
      </c>
      <c r="B234" s="147">
        <f>B222*(1+$F$19)</f>
        <v>65.773687181500947</v>
      </c>
      <c r="C234" s="147"/>
      <c r="K234" s="122">
        <v>49766</v>
      </c>
      <c r="L234" s="122">
        <v>49796</v>
      </c>
      <c r="M234" s="123">
        <f t="shared" si="57"/>
        <v>45.882072798507792</v>
      </c>
      <c r="N234" s="123">
        <f t="shared" si="58"/>
        <v>0.32499999999999885</v>
      </c>
      <c r="O234" s="123">
        <f t="shared" si="59"/>
        <v>46.207072798507788</v>
      </c>
      <c r="P234" s="123">
        <f t="shared" si="60"/>
        <v>46.07207279850779</v>
      </c>
      <c r="Q234" s="123">
        <f t="shared" si="61"/>
        <v>46.177072798507794</v>
      </c>
      <c r="R234" s="123">
        <f t="shared" si="62"/>
        <v>45.424572798507789</v>
      </c>
      <c r="S234" s="123">
        <f t="shared" si="63"/>
        <v>45.714572798507795</v>
      </c>
      <c r="T234" s="123">
        <f t="shared" si="64"/>
        <v>45.714572798507795</v>
      </c>
      <c r="U234" s="123">
        <f t="shared" si="65"/>
        <v>46.194572798507792</v>
      </c>
      <c r="V234" s="123">
        <f t="shared" si="66"/>
        <v>46.194572798507792</v>
      </c>
      <c r="W234" s="123">
        <f t="shared" si="67"/>
        <v>0.15499999999999883</v>
      </c>
      <c r="X234" s="123">
        <f t="shared" si="68"/>
        <v>46.477072798507791</v>
      </c>
    </row>
    <row r="235" spans="1:24" x14ac:dyDescent="0.3">
      <c r="A235" s="102">
        <v>49706</v>
      </c>
      <c r="B235" s="147">
        <f t="shared" ref="B235:B245" si="72">B223*(1+$F$19)</f>
        <v>61.269925434408158</v>
      </c>
      <c r="C235" s="147"/>
      <c r="K235" s="122">
        <v>49796</v>
      </c>
      <c r="L235" s="122">
        <v>49827</v>
      </c>
      <c r="M235" s="123">
        <f t="shared" si="57"/>
        <v>47.477155083936502</v>
      </c>
      <c r="N235" s="123">
        <f t="shared" si="58"/>
        <v>0.32499999999999885</v>
      </c>
      <c r="O235" s="123">
        <f t="shared" si="59"/>
        <v>47.802155083936498</v>
      </c>
      <c r="P235" s="123">
        <f t="shared" si="60"/>
        <v>47.6671550839365</v>
      </c>
      <c r="Q235" s="123">
        <f t="shared" si="61"/>
        <v>47.772155083936504</v>
      </c>
      <c r="R235" s="123">
        <f t="shared" si="62"/>
        <v>47.019655083936499</v>
      </c>
      <c r="S235" s="123">
        <f t="shared" si="63"/>
        <v>47.309655083936505</v>
      </c>
      <c r="T235" s="123">
        <f t="shared" si="64"/>
        <v>47.309655083936505</v>
      </c>
      <c r="U235" s="123">
        <f t="shared" si="65"/>
        <v>47.789655083936502</v>
      </c>
      <c r="V235" s="123">
        <f t="shared" si="66"/>
        <v>47.789655083936502</v>
      </c>
      <c r="W235" s="123">
        <f t="shared" si="67"/>
        <v>0.15499999999999883</v>
      </c>
      <c r="X235" s="123">
        <f t="shared" si="68"/>
        <v>48.072155083936501</v>
      </c>
    </row>
    <row r="236" spans="1:24" x14ac:dyDescent="0.3">
      <c r="A236" s="102">
        <v>49735</v>
      </c>
      <c r="B236" s="147">
        <f t="shared" si="72"/>
        <v>50.479662915331687</v>
      </c>
      <c r="C236" s="147"/>
      <c r="K236" s="122">
        <v>49827</v>
      </c>
      <c r="L236" s="122">
        <v>49857</v>
      </c>
      <c r="M236" s="123">
        <f t="shared" si="57"/>
        <v>47.101841605012112</v>
      </c>
      <c r="N236" s="123">
        <f t="shared" si="58"/>
        <v>0.32499999999999885</v>
      </c>
      <c r="O236" s="123">
        <f t="shared" si="59"/>
        <v>47.426841605012108</v>
      </c>
      <c r="P236" s="123">
        <f t="shared" si="60"/>
        <v>47.29184160501211</v>
      </c>
      <c r="Q236" s="123">
        <f t="shared" si="61"/>
        <v>47.396841605012114</v>
      </c>
      <c r="R236" s="123">
        <f t="shared" si="62"/>
        <v>46.644341605012109</v>
      </c>
      <c r="S236" s="123">
        <f t="shared" si="63"/>
        <v>46.934341605012115</v>
      </c>
      <c r="T236" s="123">
        <f t="shared" si="64"/>
        <v>46.934341605012115</v>
      </c>
      <c r="U236" s="123">
        <f t="shared" si="65"/>
        <v>47.414341605012112</v>
      </c>
      <c r="V236" s="123">
        <f t="shared" si="66"/>
        <v>47.414341605012112</v>
      </c>
      <c r="W236" s="123">
        <f t="shared" si="67"/>
        <v>0.15499999999999883</v>
      </c>
      <c r="X236" s="123">
        <f t="shared" si="68"/>
        <v>47.696841605012111</v>
      </c>
    </row>
    <row r="237" spans="1:24" x14ac:dyDescent="0.3">
      <c r="A237" s="102">
        <v>49766</v>
      </c>
      <c r="B237" s="147">
        <f t="shared" si="72"/>
        <v>45.882072798507792</v>
      </c>
      <c r="C237" s="147"/>
      <c r="K237" s="122">
        <v>49857</v>
      </c>
      <c r="L237" s="122">
        <v>49888</v>
      </c>
      <c r="M237" s="123">
        <f t="shared" si="57"/>
        <v>59.487186409517278</v>
      </c>
      <c r="N237" s="123">
        <f t="shared" si="58"/>
        <v>0.32499999999999885</v>
      </c>
      <c r="O237" s="123">
        <f t="shared" si="59"/>
        <v>59.812186409517274</v>
      </c>
      <c r="P237" s="123">
        <f t="shared" si="60"/>
        <v>59.677186409517276</v>
      </c>
      <c r="Q237" s="123">
        <f t="shared" si="61"/>
        <v>59.78218640951728</v>
      </c>
      <c r="R237" s="123">
        <f t="shared" si="62"/>
        <v>59.029686409517275</v>
      </c>
      <c r="S237" s="123">
        <f t="shared" si="63"/>
        <v>59.319686409517281</v>
      </c>
      <c r="T237" s="123">
        <f t="shared" si="64"/>
        <v>59.319686409517281</v>
      </c>
      <c r="U237" s="123">
        <f t="shared" si="65"/>
        <v>59.799686409517278</v>
      </c>
      <c r="V237" s="123">
        <f t="shared" si="66"/>
        <v>59.799686409517278</v>
      </c>
      <c r="W237" s="123">
        <f t="shared" si="67"/>
        <v>0.15499999999999883</v>
      </c>
      <c r="X237" s="123">
        <f t="shared" si="68"/>
        <v>60.082186409517277</v>
      </c>
    </row>
    <row r="238" spans="1:24" x14ac:dyDescent="0.3">
      <c r="A238" s="102">
        <v>49796</v>
      </c>
      <c r="B238" s="147">
        <f t="shared" si="72"/>
        <v>47.477155083936502</v>
      </c>
      <c r="C238" s="147"/>
      <c r="K238" s="122">
        <v>49888</v>
      </c>
      <c r="L238" s="122">
        <v>49919</v>
      </c>
      <c r="M238" s="123">
        <f t="shared" si="57"/>
        <v>54.04514096511349</v>
      </c>
      <c r="N238" s="123">
        <f t="shared" si="58"/>
        <v>0.32499999999999885</v>
      </c>
      <c r="O238" s="123">
        <f t="shared" si="59"/>
        <v>54.370140965113485</v>
      </c>
      <c r="P238" s="123">
        <f t="shared" si="60"/>
        <v>54.235140965113487</v>
      </c>
      <c r="Q238" s="123">
        <f t="shared" si="61"/>
        <v>54.340140965113491</v>
      </c>
      <c r="R238" s="123">
        <f t="shared" si="62"/>
        <v>53.587640965113486</v>
      </c>
      <c r="S238" s="123">
        <f t="shared" si="63"/>
        <v>53.877640965113493</v>
      </c>
      <c r="T238" s="123">
        <f t="shared" si="64"/>
        <v>53.877640965113493</v>
      </c>
      <c r="U238" s="123">
        <f t="shared" si="65"/>
        <v>54.35764096511349</v>
      </c>
      <c r="V238" s="123">
        <f t="shared" si="66"/>
        <v>54.35764096511349</v>
      </c>
      <c r="W238" s="123">
        <f t="shared" si="67"/>
        <v>0.15499999999999883</v>
      </c>
      <c r="X238" s="123">
        <f t="shared" si="68"/>
        <v>54.640140965113488</v>
      </c>
    </row>
    <row r="239" spans="1:24" x14ac:dyDescent="0.3">
      <c r="A239" s="102">
        <v>49827</v>
      </c>
      <c r="B239" s="147">
        <f t="shared" si="72"/>
        <v>47.101841605012112</v>
      </c>
      <c r="C239" s="147"/>
      <c r="K239" s="122">
        <v>49919</v>
      </c>
      <c r="L239" s="122">
        <v>49949</v>
      </c>
      <c r="M239" s="123">
        <f t="shared" si="57"/>
        <v>45.506759319583402</v>
      </c>
      <c r="N239" s="123">
        <f t="shared" si="58"/>
        <v>0.32499999999999885</v>
      </c>
      <c r="O239" s="123">
        <f t="shared" si="59"/>
        <v>45.831759319583398</v>
      </c>
      <c r="P239" s="123">
        <f t="shared" si="60"/>
        <v>45.6967593195834</v>
      </c>
      <c r="Q239" s="123">
        <f t="shared" si="61"/>
        <v>45.801759319583404</v>
      </c>
      <c r="R239" s="123">
        <f t="shared" si="62"/>
        <v>45.049259319583399</v>
      </c>
      <c r="S239" s="123">
        <f t="shared" si="63"/>
        <v>45.339259319583405</v>
      </c>
      <c r="T239" s="123">
        <f t="shared" si="64"/>
        <v>45.339259319583405</v>
      </c>
      <c r="U239" s="123">
        <f t="shared" si="65"/>
        <v>45.819259319583402</v>
      </c>
      <c r="V239" s="123">
        <f t="shared" si="66"/>
        <v>45.819259319583402</v>
      </c>
      <c r="W239" s="123">
        <f t="shared" si="67"/>
        <v>0.15499999999999883</v>
      </c>
      <c r="X239" s="123">
        <f t="shared" si="68"/>
        <v>46.101759319583401</v>
      </c>
    </row>
    <row r="240" spans="1:24" x14ac:dyDescent="0.3">
      <c r="A240" s="102">
        <v>49857</v>
      </c>
      <c r="B240" s="147">
        <f t="shared" si="72"/>
        <v>59.487186409517278</v>
      </c>
      <c r="C240" s="147"/>
      <c r="K240" s="122">
        <v>49949</v>
      </c>
      <c r="L240" s="122">
        <v>49980</v>
      </c>
      <c r="M240" s="123">
        <f t="shared" si="57"/>
        <v>45.788244428776707</v>
      </c>
      <c r="N240" s="123">
        <f t="shared" si="58"/>
        <v>0.32499999999999885</v>
      </c>
      <c r="O240" s="123">
        <f t="shared" si="59"/>
        <v>46.113244428776703</v>
      </c>
      <c r="P240" s="123">
        <f t="shared" si="60"/>
        <v>45.978244428776705</v>
      </c>
      <c r="Q240" s="123">
        <f t="shared" si="61"/>
        <v>46.083244428776709</v>
      </c>
      <c r="R240" s="123">
        <f t="shared" si="62"/>
        <v>45.330744428776704</v>
      </c>
      <c r="S240" s="123">
        <f t="shared" si="63"/>
        <v>45.62074442877671</v>
      </c>
      <c r="T240" s="123">
        <f t="shared" si="64"/>
        <v>45.62074442877671</v>
      </c>
      <c r="U240" s="123">
        <f t="shared" si="65"/>
        <v>46.100744428776707</v>
      </c>
      <c r="V240" s="123">
        <f t="shared" si="66"/>
        <v>46.100744428776707</v>
      </c>
      <c r="W240" s="123">
        <f t="shared" si="67"/>
        <v>0.15499999999999883</v>
      </c>
      <c r="X240" s="123">
        <f t="shared" si="68"/>
        <v>46.383244428776706</v>
      </c>
    </row>
    <row r="241" spans="1:24" x14ac:dyDescent="0.3">
      <c r="A241" s="102">
        <v>49888</v>
      </c>
      <c r="B241" s="147">
        <f t="shared" si="72"/>
        <v>54.04514096511349</v>
      </c>
      <c r="C241" s="147"/>
      <c r="K241" s="122">
        <v>49980</v>
      </c>
      <c r="L241" s="122">
        <v>50010</v>
      </c>
      <c r="M241" s="123">
        <f t="shared" si="57"/>
        <v>45.600587689314487</v>
      </c>
      <c r="N241" s="123">
        <f t="shared" si="58"/>
        <v>0.32499999999999885</v>
      </c>
      <c r="O241" s="123">
        <f t="shared" si="59"/>
        <v>45.925587689314483</v>
      </c>
      <c r="P241" s="123">
        <f t="shared" si="60"/>
        <v>45.790587689314485</v>
      </c>
      <c r="Q241" s="123">
        <f t="shared" si="61"/>
        <v>45.895587689314489</v>
      </c>
      <c r="R241" s="123">
        <f t="shared" si="62"/>
        <v>45.143087689314484</v>
      </c>
      <c r="S241" s="123">
        <f t="shared" si="63"/>
        <v>45.43308768931449</v>
      </c>
      <c r="T241" s="123">
        <f t="shared" si="64"/>
        <v>45.43308768931449</v>
      </c>
      <c r="U241" s="123">
        <f t="shared" si="65"/>
        <v>45.913087689314487</v>
      </c>
      <c r="V241" s="123">
        <f t="shared" si="66"/>
        <v>45.913087689314487</v>
      </c>
      <c r="W241" s="123">
        <f t="shared" si="67"/>
        <v>0.15499999999999883</v>
      </c>
      <c r="X241" s="123">
        <f t="shared" si="68"/>
        <v>46.195587689314486</v>
      </c>
    </row>
    <row r="242" spans="1:24" x14ac:dyDescent="0.3">
      <c r="A242" s="102">
        <v>49919</v>
      </c>
      <c r="B242" s="147">
        <f t="shared" si="72"/>
        <v>45.506759319583402</v>
      </c>
      <c r="C242" s="147"/>
      <c r="K242" s="122">
        <v>50010</v>
      </c>
      <c r="L242" s="122">
        <v>50041</v>
      </c>
      <c r="M242" s="123">
        <f t="shared" si="57"/>
        <v>46.538871386625502</v>
      </c>
      <c r="N242" s="123">
        <f t="shared" si="58"/>
        <v>0.32499999999999885</v>
      </c>
      <c r="O242" s="123">
        <f t="shared" si="59"/>
        <v>46.863871386625497</v>
      </c>
      <c r="P242" s="123">
        <f t="shared" si="60"/>
        <v>46.728871386625499</v>
      </c>
      <c r="Q242" s="123">
        <f t="shared" si="61"/>
        <v>46.833871386625503</v>
      </c>
      <c r="R242" s="123">
        <f t="shared" si="62"/>
        <v>46.081371386625499</v>
      </c>
      <c r="S242" s="123">
        <f t="shared" si="63"/>
        <v>46.371371386625505</v>
      </c>
      <c r="T242" s="123">
        <f t="shared" si="64"/>
        <v>46.371371386625505</v>
      </c>
      <c r="U242" s="123">
        <f t="shared" si="65"/>
        <v>46.851371386625502</v>
      </c>
      <c r="V242" s="123">
        <f t="shared" si="66"/>
        <v>46.851371386625502</v>
      </c>
      <c r="W242" s="123">
        <f t="shared" si="67"/>
        <v>0.15499999999999883</v>
      </c>
      <c r="X242" s="123">
        <f t="shared" si="68"/>
        <v>47.133871386625501</v>
      </c>
    </row>
    <row r="243" spans="1:24" x14ac:dyDescent="0.3">
      <c r="A243" s="102">
        <v>49949</v>
      </c>
      <c r="B243" s="147">
        <f t="shared" si="72"/>
        <v>45.788244428776707</v>
      </c>
      <c r="C243" s="147"/>
      <c r="K243" s="122">
        <v>50041</v>
      </c>
      <c r="L243" s="122">
        <v>50072</v>
      </c>
      <c r="M243" s="123">
        <f t="shared" si="57"/>
        <v>67.469673663180515</v>
      </c>
      <c r="N243" s="123">
        <f t="shared" si="58"/>
        <v>0.32499999999999885</v>
      </c>
      <c r="O243" s="123">
        <f t="shared" si="59"/>
        <v>67.794673663180518</v>
      </c>
      <c r="P243" s="123">
        <f t="shared" si="60"/>
        <v>67.659673663180513</v>
      </c>
      <c r="Q243" s="123">
        <f t="shared" si="61"/>
        <v>67.764673663180517</v>
      </c>
      <c r="R243" s="123">
        <f t="shared" si="62"/>
        <v>67.012173663180519</v>
      </c>
      <c r="S243" s="123">
        <f t="shared" si="63"/>
        <v>67.302173663180511</v>
      </c>
      <c r="T243" s="123">
        <f t="shared" si="64"/>
        <v>67.302173663180511</v>
      </c>
      <c r="U243" s="123">
        <f t="shared" si="65"/>
        <v>67.782173663180515</v>
      </c>
      <c r="V243" s="123">
        <f t="shared" si="66"/>
        <v>67.782173663180515</v>
      </c>
      <c r="W243" s="123">
        <f t="shared" si="67"/>
        <v>0.15499999999999883</v>
      </c>
      <c r="X243" s="123">
        <f t="shared" si="68"/>
        <v>68.064673663180514</v>
      </c>
    </row>
    <row r="244" spans="1:24" x14ac:dyDescent="0.3">
      <c r="A244" s="102">
        <v>49980</v>
      </c>
      <c r="B244" s="147">
        <f t="shared" si="72"/>
        <v>45.600587689314487</v>
      </c>
      <c r="C244" s="147"/>
      <c r="K244" s="122">
        <v>50072</v>
      </c>
      <c r="L244" s="122">
        <v>50100</v>
      </c>
      <c r="M244" s="123">
        <f t="shared" si="57"/>
        <v>62.849781600651745</v>
      </c>
      <c r="N244" s="123">
        <f t="shared" si="58"/>
        <v>0.32499999999999885</v>
      </c>
      <c r="O244" s="123">
        <f t="shared" si="59"/>
        <v>63.174781600651741</v>
      </c>
      <c r="P244" s="123">
        <f t="shared" si="60"/>
        <v>63.039781600651743</v>
      </c>
      <c r="Q244" s="123">
        <f t="shared" si="61"/>
        <v>63.144781600651747</v>
      </c>
      <c r="R244" s="123">
        <f t="shared" si="62"/>
        <v>62.392281600651742</v>
      </c>
      <c r="S244" s="123">
        <f t="shared" si="63"/>
        <v>62.682281600651748</v>
      </c>
      <c r="T244" s="123">
        <f t="shared" si="64"/>
        <v>62.682281600651748</v>
      </c>
      <c r="U244" s="123">
        <f t="shared" si="65"/>
        <v>63.162281600651745</v>
      </c>
      <c r="V244" s="123">
        <f t="shared" si="66"/>
        <v>63.162281600651745</v>
      </c>
      <c r="W244" s="123">
        <f t="shared" si="67"/>
        <v>0.15499999999999883</v>
      </c>
      <c r="X244" s="123">
        <f t="shared" si="68"/>
        <v>63.444781600651744</v>
      </c>
    </row>
    <row r="245" spans="1:24" x14ac:dyDescent="0.3">
      <c r="A245" s="102">
        <v>50010</v>
      </c>
      <c r="B245" s="147">
        <f t="shared" si="72"/>
        <v>46.538871386625502</v>
      </c>
      <c r="C245" s="147"/>
      <c r="K245" s="122">
        <v>50100</v>
      </c>
      <c r="L245" s="122">
        <v>50131</v>
      </c>
      <c r="M245" s="123">
        <f t="shared" si="57"/>
        <v>51.781290200843252</v>
      </c>
      <c r="N245" s="123">
        <f t="shared" si="58"/>
        <v>0.32499999999999885</v>
      </c>
      <c r="O245" s="123">
        <f t="shared" si="59"/>
        <v>52.106290200843247</v>
      </c>
      <c r="P245" s="123">
        <f t="shared" si="60"/>
        <v>51.971290200843249</v>
      </c>
      <c r="Q245" s="123">
        <f t="shared" si="61"/>
        <v>52.076290200843253</v>
      </c>
      <c r="R245" s="123">
        <f t="shared" si="62"/>
        <v>51.323790200843248</v>
      </c>
      <c r="S245" s="123">
        <f t="shared" si="63"/>
        <v>51.613790200843255</v>
      </c>
      <c r="T245" s="123">
        <f t="shared" si="64"/>
        <v>51.613790200843255</v>
      </c>
      <c r="U245" s="123">
        <f t="shared" si="65"/>
        <v>52.093790200843252</v>
      </c>
      <c r="V245" s="123">
        <f t="shared" si="66"/>
        <v>52.093790200843252</v>
      </c>
      <c r="W245" s="123">
        <f t="shared" si="67"/>
        <v>0.15499999999999883</v>
      </c>
      <c r="X245" s="123">
        <f t="shared" si="68"/>
        <v>52.37629020084325</v>
      </c>
    </row>
    <row r="246" spans="1:24" x14ac:dyDescent="0.3">
      <c r="A246" s="102">
        <v>50041</v>
      </c>
      <c r="B246" s="147">
        <f>B234*(1+$F$20)</f>
        <v>67.469673663180515</v>
      </c>
      <c r="C246" s="147"/>
      <c r="K246" s="122">
        <v>50131</v>
      </c>
      <c r="L246" s="122">
        <v>50161</v>
      </c>
      <c r="M246" s="123">
        <f t="shared" si="57"/>
        <v>47.065150387011798</v>
      </c>
      <c r="N246" s="123">
        <f t="shared" si="58"/>
        <v>0.32499999999999885</v>
      </c>
      <c r="O246" s="123">
        <f t="shared" si="59"/>
        <v>47.390150387011793</v>
      </c>
      <c r="P246" s="123">
        <f t="shared" si="60"/>
        <v>47.255150387011795</v>
      </c>
      <c r="Q246" s="123">
        <f t="shared" si="61"/>
        <v>47.360150387011799</v>
      </c>
      <c r="R246" s="123">
        <f t="shared" si="62"/>
        <v>46.607650387011795</v>
      </c>
      <c r="S246" s="123">
        <f t="shared" si="63"/>
        <v>46.897650387011801</v>
      </c>
      <c r="T246" s="123">
        <f t="shared" si="64"/>
        <v>46.897650387011801</v>
      </c>
      <c r="U246" s="123">
        <f t="shared" si="65"/>
        <v>47.377650387011798</v>
      </c>
      <c r="V246" s="123">
        <f t="shared" si="66"/>
        <v>47.377650387011798</v>
      </c>
      <c r="W246" s="123">
        <f t="shared" si="67"/>
        <v>0.15499999999999883</v>
      </c>
      <c r="X246" s="123">
        <f t="shared" si="68"/>
        <v>47.660150387011797</v>
      </c>
    </row>
    <row r="247" spans="1:24" x14ac:dyDescent="0.3">
      <c r="A247" s="102">
        <v>50072</v>
      </c>
      <c r="B247" s="147">
        <f t="shared" ref="B247:B257" si="73">B235*(1+$F$20)</f>
        <v>62.849781600651745</v>
      </c>
      <c r="C247" s="147"/>
      <c r="K247" s="122">
        <v>50161</v>
      </c>
      <c r="L247" s="122">
        <v>50192</v>
      </c>
      <c r="M247" s="123">
        <f t="shared" si="57"/>
        <v>48.701362159157412</v>
      </c>
      <c r="N247" s="123">
        <f t="shared" si="58"/>
        <v>0.32499999999999885</v>
      </c>
      <c r="O247" s="123">
        <f t="shared" si="59"/>
        <v>49.026362159157408</v>
      </c>
      <c r="P247" s="123">
        <f t="shared" si="60"/>
        <v>48.89136215915741</v>
      </c>
      <c r="Q247" s="123">
        <f t="shared" si="61"/>
        <v>48.996362159157414</v>
      </c>
      <c r="R247" s="123">
        <f t="shared" si="62"/>
        <v>48.243862159157409</v>
      </c>
      <c r="S247" s="123">
        <f t="shared" si="63"/>
        <v>48.533862159157415</v>
      </c>
      <c r="T247" s="123">
        <f t="shared" si="64"/>
        <v>48.533862159157415</v>
      </c>
      <c r="U247" s="123">
        <f t="shared" si="65"/>
        <v>49.013862159157412</v>
      </c>
      <c r="V247" s="123">
        <f t="shared" si="66"/>
        <v>49.013862159157412</v>
      </c>
      <c r="W247" s="123">
        <f t="shared" si="67"/>
        <v>0.15499999999999883</v>
      </c>
      <c r="X247" s="123">
        <f t="shared" si="68"/>
        <v>49.296362159157411</v>
      </c>
    </row>
    <row r="248" spans="1:24" x14ac:dyDescent="0.3">
      <c r="A248" s="102">
        <v>50100</v>
      </c>
      <c r="B248" s="147">
        <f t="shared" si="73"/>
        <v>51.781290200843252</v>
      </c>
      <c r="C248" s="147"/>
      <c r="K248" s="122">
        <v>50192</v>
      </c>
      <c r="L248" s="122">
        <v>50222</v>
      </c>
      <c r="M248" s="123">
        <f t="shared" si="57"/>
        <v>48.31637115394669</v>
      </c>
      <c r="N248" s="123">
        <f t="shared" si="58"/>
        <v>0.32499999999999885</v>
      </c>
      <c r="O248" s="123">
        <f t="shared" si="59"/>
        <v>48.641371153946686</v>
      </c>
      <c r="P248" s="123">
        <f t="shared" si="60"/>
        <v>48.506371153946688</v>
      </c>
      <c r="Q248" s="123">
        <f t="shared" si="61"/>
        <v>48.611371153946692</v>
      </c>
      <c r="R248" s="123">
        <f t="shared" si="62"/>
        <v>47.858871153946687</v>
      </c>
      <c r="S248" s="123">
        <f t="shared" si="63"/>
        <v>48.148871153946693</v>
      </c>
      <c r="T248" s="123">
        <f t="shared" si="64"/>
        <v>48.148871153946693</v>
      </c>
      <c r="U248" s="123">
        <f t="shared" si="65"/>
        <v>48.62887115394669</v>
      </c>
      <c r="V248" s="123">
        <f t="shared" si="66"/>
        <v>48.62887115394669</v>
      </c>
      <c r="W248" s="123">
        <f t="shared" si="67"/>
        <v>0.15499999999999883</v>
      </c>
      <c r="X248" s="123">
        <f t="shared" si="68"/>
        <v>48.911371153946689</v>
      </c>
    </row>
    <row r="249" spans="1:24" x14ac:dyDescent="0.3">
      <c r="A249" s="102">
        <v>50131</v>
      </c>
      <c r="B249" s="147">
        <f t="shared" si="73"/>
        <v>47.065150387011798</v>
      </c>
      <c r="C249" s="147"/>
      <c r="K249" s="122">
        <v>50222</v>
      </c>
      <c r="L249" s="122">
        <v>50253</v>
      </c>
      <c r="M249" s="123">
        <f t="shared" si="57"/>
        <v>61.021074325900791</v>
      </c>
      <c r="N249" s="123">
        <f t="shared" si="58"/>
        <v>0.32499999999999885</v>
      </c>
      <c r="O249" s="123">
        <f t="shared" si="59"/>
        <v>61.346074325900787</v>
      </c>
      <c r="P249" s="123">
        <f t="shared" si="60"/>
        <v>61.211074325900789</v>
      </c>
      <c r="Q249" s="123">
        <f t="shared" si="61"/>
        <v>61.316074325900793</v>
      </c>
      <c r="R249" s="123">
        <f t="shared" si="62"/>
        <v>60.563574325900788</v>
      </c>
      <c r="S249" s="123">
        <f t="shared" si="63"/>
        <v>60.853574325900794</v>
      </c>
      <c r="T249" s="123">
        <f t="shared" si="64"/>
        <v>60.853574325900794</v>
      </c>
      <c r="U249" s="123">
        <f t="shared" si="65"/>
        <v>61.333574325900791</v>
      </c>
      <c r="V249" s="123">
        <f t="shared" si="66"/>
        <v>61.333574325900791</v>
      </c>
      <c r="W249" s="123">
        <f t="shared" si="67"/>
        <v>0.15499999999999883</v>
      </c>
      <c r="X249" s="123">
        <f t="shared" si="68"/>
        <v>61.61607432590079</v>
      </c>
    </row>
    <row r="250" spans="1:24" x14ac:dyDescent="0.3">
      <c r="A250" s="102">
        <v>50161</v>
      </c>
      <c r="B250" s="147">
        <f t="shared" si="73"/>
        <v>48.701362159157412</v>
      </c>
      <c r="C250" s="147"/>
      <c r="K250" s="122">
        <v>50253</v>
      </c>
      <c r="L250" s="122">
        <v>50284</v>
      </c>
      <c r="M250" s="123">
        <f t="shared" si="57"/>
        <v>55.438704750345202</v>
      </c>
      <c r="N250" s="123">
        <f t="shared" si="58"/>
        <v>0.32499999999999885</v>
      </c>
      <c r="O250" s="123">
        <f t="shared" si="59"/>
        <v>55.763704750345198</v>
      </c>
      <c r="P250" s="123">
        <f t="shared" si="60"/>
        <v>55.6287047503452</v>
      </c>
      <c r="Q250" s="123">
        <f t="shared" si="61"/>
        <v>55.733704750345204</v>
      </c>
      <c r="R250" s="123">
        <f t="shared" si="62"/>
        <v>54.981204750345199</v>
      </c>
      <c r="S250" s="123">
        <f t="shared" si="63"/>
        <v>55.271204750345206</v>
      </c>
      <c r="T250" s="123">
        <f t="shared" si="64"/>
        <v>55.271204750345206</v>
      </c>
      <c r="U250" s="123">
        <f t="shared" si="65"/>
        <v>55.751204750345202</v>
      </c>
      <c r="V250" s="123">
        <f t="shared" si="66"/>
        <v>55.751204750345202</v>
      </c>
      <c r="W250" s="123">
        <f t="shared" si="67"/>
        <v>0.15499999999999883</v>
      </c>
      <c r="X250" s="123">
        <f t="shared" si="68"/>
        <v>56.033704750345201</v>
      </c>
    </row>
    <row r="251" spans="1:24" x14ac:dyDescent="0.3">
      <c r="A251" s="102">
        <v>50192</v>
      </c>
      <c r="B251" s="147">
        <f t="shared" si="73"/>
        <v>48.31637115394669</v>
      </c>
      <c r="C251" s="147"/>
      <c r="K251" s="122">
        <v>50284</v>
      </c>
      <c r="L251" s="122">
        <v>50314</v>
      </c>
      <c r="M251" s="123">
        <f t="shared" si="57"/>
        <v>46.680159381801076</v>
      </c>
      <c r="N251" s="123">
        <f t="shared" si="58"/>
        <v>0.32499999999999885</v>
      </c>
      <c r="O251" s="123">
        <f t="shared" si="59"/>
        <v>47.005159381801072</v>
      </c>
      <c r="P251" s="123">
        <f t="shared" si="60"/>
        <v>46.870159381801074</v>
      </c>
      <c r="Q251" s="123">
        <f t="shared" si="61"/>
        <v>46.975159381801078</v>
      </c>
      <c r="R251" s="123">
        <f t="shared" si="62"/>
        <v>46.222659381801073</v>
      </c>
      <c r="S251" s="123">
        <f t="shared" si="63"/>
        <v>46.512659381801079</v>
      </c>
      <c r="T251" s="123">
        <f t="shared" si="64"/>
        <v>46.512659381801079</v>
      </c>
      <c r="U251" s="123">
        <f t="shared" si="65"/>
        <v>46.992659381801076</v>
      </c>
      <c r="V251" s="123">
        <f t="shared" si="66"/>
        <v>46.992659381801076</v>
      </c>
      <c r="W251" s="123">
        <f t="shared" si="67"/>
        <v>0.15499999999999883</v>
      </c>
      <c r="X251" s="123">
        <f t="shared" si="68"/>
        <v>47.275159381801075</v>
      </c>
    </row>
    <row r="252" spans="1:24" x14ac:dyDescent="0.3">
      <c r="A252" s="102">
        <v>50222</v>
      </c>
      <c r="B252" s="147">
        <f t="shared" si="73"/>
        <v>61.021074325900791</v>
      </c>
      <c r="C252" s="147"/>
      <c r="K252" s="122">
        <v>50314</v>
      </c>
      <c r="L252" s="122">
        <v>50345</v>
      </c>
      <c r="M252" s="123">
        <f t="shared" si="57"/>
        <v>46.968902635709128</v>
      </c>
      <c r="N252" s="123">
        <f t="shared" si="58"/>
        <v>0.32499999999999885</v>
      </c>
      <c r="O252" s="123">
        <f t="shared" si="59"/>
        <v>47.293902635709124</v>
      </c>
      <c r="P252" s="123">
        <f t="shared" si="60"/>
        <v>47.158902635709126</v>
      </c>
      <c r="Q252" s="123">
        <f t="shared" si="61"/>
        <v>47.26390263570913</v>
      </c>
      <c r="R252" s="123">
        <f t="shared" si="62"/>
        <v>46.511402635709125</v>
      </c>
      <c r="S252" s="123">
        <f t="shared" si="63"/>
        <v>46.801402635709131</v>
      </c>
      <c r="T252" s="123">
        <f t="shared" si="64"/>
        <v>46.801402635709131</v>
      </c>
      <c r="U252" s="123">
        <f t="shared" si="65"/>
        <v>47.281402635709128</v>
      </c>
      <c r="V252" s="123">
        <f t="shared" si="66"/>
        <v>47.281402635709128</v>
      </c>
      <c r="W252" s="123">
        <f t="shared" si="67"/>
        <v>0.15499999999999883</v>
      </c>
      <c r="X252" s="123">
        <f t="shared" si="68"/>
        <v>47.563902635709127</v>
      </c>
    </row>
    <row r="253" spans="1:24" x14ac:dyDescent="0.3">
      <c r="A253" s="102">
        <v>50253</v>
      </c>
      <c r="B253" s="147">
        <f t="shared" si="73"/>
        <v>55.438704750345202</v>
      </c>
      <c r="C253" s="147"/>
      <c r="K253" s="122">
        <v>50345</v>
      </c>
      <c r="L253" s="122">
        <v>50375</v>
      </c>
      <c r="M253" s="123">
        <f t="shared" si="57"/>
        <v>46.776407133103746</v>
      </c>
      <c r="N253" s="123">
        <f t="shared" si="58"/>
        <v>0.32499999999999885</v>
      </c>
      <c r="O253" s="123">
        <f t="shared" si="59"/>
        <v>47.101407133103741</v>
      </c>
      <c r="P253" s="123">
        <f t="shared" si="60"/>
        <v>46.966407133103743</v>
      </c>
      <c r="Q253" s="123">
        <f t="shared" si="61"/>
        <v>47.071407133103747</v>
      </c>
      <c r="R253" s="123">
        <f t="shared" si="62"/>
        <v>46.318907133103743</v>
      </c>
      <c r="S253" s="123">
        <f t="shared" si="63"/>
        <v>46.608907133103749</v>
      </c>
      <c r="T253" s="123">
        <f t="shared" si="64"/>
        <v>46.608907133103749</v>
      </c>
      <c r="U253" s="123">
        <f t="shared" si="65"/>
        <v>47.088907133103746</v>
      </c>
      <c r="V253" s="123">
        <f t="shared" si="66"/>
        <v>47.088907133103746</v>
      </c>
      <c r="W253" s="123">
        <f t="shared" si="67"/>
        <v>0.15499999999999883</v>
      </c>
      <c r="X253" s="123">
        <f t="shared" si="68"/>
        <v>47.371407133103745</v>
      </c>
    </row>
    <row r="254" spans="1:24" x14ac:dyDescent="0.3">
      <c r="A254" s="102">
        <v>50284</v>
      </c>
      <c r="B254" s="147">
        <f t="shared" si="73"/>
        <v>46.680159381801076</v>
      </c>
      <c r="C254" s="147"/>
      <c r="K254" s="122">
        <v>50375</v>
      </c>
      <c r="L254" s="122">
        <v>50406</v>
      </c>
      <c r="M254" s="123">
        <f t="shared" si="57"/>
        <v>47.738884646130586</v>
      </c>
      <c r="N254" s="123">
        <f t="shared" si="58"/>
        <v>0.32499999999999885</v>
      </c>
      <c r="O254" s="123">
        <f t="shared" si="59"/>
        <v>48.063884646130582</v>
      </c>
      <c r="P254" s="123">
        <f t="shared" si="60"/>
        <v>47.928884646130584</v>
      </c>
      <c r="Q254" s="123">
        <f t="shared" si="61"/>
        <v>48.033884646130588</v>
      </c>
      <c r="R254" s="123">
        <f t="shared" si="62"/>
        <v>47.281384646130583</v>
      </c>
      <c r="S254" s="123">
        <f t="shared" si="63"/>
        <v>47.571384646130589</v>
      </c>
      <c r="T254" s="123">
        <f t="shared" si="64"/>
        <v>47.571384646130589</v>
      </c>
      <c r="U254" s="123">
        <f t="shared" si="65"/>
        <v>48.051384646130586</v>
      </c>
      <c r="V254" s="123">
        <f t="shared" si="66"/>
        <v>48.051384646130586</v>
      </c>
      <c r="W254" s="123">
        <f t="shared" si="67"/>
        <v>0.15499999999999883</v>
      </c>
      <c r="X254" s="123">
        <f t="shared" si="68"/>
        <v>48.333884646130585</v>
      </c>
    </row>
    <row r="255" spans="1:24" x14ac:dyDescent="0.3">
      <c r="A255" s="102">
        <v>50314</v>
      </c>
      <c r="B255" s="147">
        <f t="shared" si="73"/>
        <v>46.968902635709128</v>
      </c>
      <c r="C255" s="147"/>
      <c r="K255" s="122">
        <v>50406</v>
      </c>
      <c r="L255" s="122">
        <v>50437</v>
      </c>
      <c r="M255" s="123">
        <f t="shared" si="57"/>
        <v>69.259838170290294</v>
      </c>
      <c r="N255" s="123">
        <f t="shared" si="58"/>
        <v>0.32499999999999885</v>
      </c>
      <c r="O255" s="123">
        <f t="shared" si="59"/>
        <v>69.584838170290297</v>
      </c>
      <c r="P255" s="123">
        <f t="shared" si="60"/>
        <v>69.449838170290292</v>
      </c>
      <c r="Q255" s="123">
        <f t="shared" si="61"/>
        <v>69.554838170290296</v>
      </c>
      <c r="R255" s="123">
        <f t="shared" si="62"/>
        <v>68.802338170290298</v>
      </c>
      <c r="S255" s="123">
        <f t="shared" si="63"/>
        <v>69.09233817029029</v>
      </c>
      <c r="T255" s="123">
        <f t="shared" si="64"/>
        <v>69.09233817029029</v>
      </c>
      <c r="U255" s="123">
        <f t="shared" si="65"/>
        <v>69.572338170290294</v>
      </c>
      <c r="V255" s="123">
        <f t="shared" si="66"/>
        <v>69.572338170290294</v>
      </c>
      <c r="W255" s="123">
        <f t="shared" si="67"/>
        <v>0.15499999999999883</v>
      </c>
      <c r="X255" s="123">
        <f t="shared" si="68"/>
        <v>69.854838170290293</v>
      </c>
    </row>
    <row r="256" spans="1:24" x14ac:dyDescent="0.3">
      <c r="A256" s="102">
        <v>50345</v>
      </c>
      <c r="B256" s="147">
        <f t="shared" si="73"/>
        <v>46.776407133103746</v>
      </c>
      <c r="C256" s="147"/>
      <c r="K256" s="122">
        <v>50437</v>
      </c>
      <c r="L256" s="122">
        <v>50465</v>
      </c>
      <c r="M256" s="123">
        <f t="shared" si="57"/>
        <v>64.517367083023629</v>
      </c>
      <c r="N256" s="123">
        <f t="shared" si="58"/>
        <v>0.32499999999999885</v>
      </c>
      <c r="O256" s="123">
        <f t="shared" si="59"/>
        <v>64.842367083023632</v>
      </c>
      <c r="P256" s="123">
        <f t="shared" si="60"/>
        <v>64.707367083023627</v>
      </c>
      <c r="Q256" s="123">
        <f t="shared" si="61"/>
        <v>64.812367083023631</v>
      </c>
      <c r="R256" s="123">
        <f t="shared" si="62"/>
        <v>64.059867083023633</v>
      </c>
      <c r="S256" s="123">
        <f t="shared" si="63"/>
        <v>64.349867083023625</v>
      </c>
      <c r="T256" s="123">
        <f t="shared" si="64"/>
        <v>64.349867083023625</v>
      </c>
      <c r="U256" s="123">
        <f t="shared" si="65"/>
        <v>64.829867083023629</v>
      </c>
      <c r="V256" s="123">
        <f t="shared" si="66"/>
        <v>64.829867083023629</v>
      </c>
      <c r="W256" s="123">
        <f t="shared" si="67"/>
        <v>0.15499999999999883</v>
      </c>
      <c r="X256" s="123">
        <f t="shared" si="68"/>
        <v>65.112367083023628</v>
      </c>
    </row>
    <row r="257" spans="1:24" x14ac:dyDescent="0.3">
      <c r="A257" s="102">
        <v>50375</v>
      </c>
      <c r="B257" s="147">
        <f t="shared" si="73"/>
        <v>47.738884646130586</v>
      </c>
      <c r="C257" s="147"/>
      <c r="K257" s="122">
        <v>50465</v>
      </c>
      <c r="L257" s="122">
        <v>50496</v>
      </c>
      <c r="M257" s="123">
        <f t="shared" si="57"/>
        <v>53.155196769780574</v>
      </c>
      <c r="N257" s="123">
        <f t="shared" si="58"/>
        <v>0.32499999999999885</v>
      </c>
      <c r="O257" s="123">
        <f t="shared" si="59"/>
        <v>53.480196769780569</v>
      </c>
      <c r="P257" s="123">
        <f t="shared" si="60"/>
        <v>53.345196769780571</v>
      </c>
      <c r="Q257" s="123">
        <f t="shared" si="61"/>
        <v>53.450196769780575</v>
      </c>
      <c r="R257" s="123">
        <f t="shared" si="62"/>
        <v>52.69769676978057</v>
      </c>
      <c r="S257" s="123">
        <f t="shared" si="63"/>
        <v>52.987696769780577</v>
      </c>
      <c r="T257" s="123">
        <f t="shared" si="64"/>
        <v>52.987696769780577</v>
      </c>
      <c r="U257" s="123">
        <f t="shared" si="65"/>
        <v>53.467696769780574</v>
      </c>
      <c r="V257" s="123">
        <f t="shared" si="66"/>
        <v>53.467696769780574</v>
      </c>
      <c r="W257" s="123">
        <f t="shared" si="67"/>
        <v>0.15499999999999883</v>
      </c>
      <c r="X257" s="123">
        <f t="shared" si="68"/>
        <v>53.750196769780572</v>
      </c>
    </row>
    <row r="258" spans="1:24" x14ac:dyDescent="0.3">
      <c r="A258" s="151">
        <v>50406</v>
      </c>
      <c r="B258" s="147">
        <f>B246*(1+$F$21)</f>
        <v>69.259838170290294</v>
      </c>
      <c r="C258" s="147"/>
      <c r="K258" s="122">
        <v>50496</v>
      </c>
      <c r="L258" s="122">
        <v>50526</v>
      </c>
      <c r="M258" s="123">
        <f t="shared" si="57"/>
        <v>48.313924201529176</v>
      </c>
      <c r="N258" s="123">
        <f t="shared" si="58"/>
        <v>0.32499999999999885</v>
      </c>
      <c r="O258" s="123">
        <f t="shared" si="59"/>
        <v>48.638924201529171</v>
      </c>
      <c r="P258" s="123">
        <f t="shared" si="60"/>
        <v>48.503924201529173</v>
      </c>
      <c r="Q258" s="123">
        <f t="shared" si="61"/>
        <v>48.608924201529177</v>
      </c>
      <c r="R258" s="123">
        <f t="shared" si="62"/>
        <v>47.856424201529173</v>
      </c>
      <c r="S258" s="123">
        <f t="shared" si="63"/>
        <v>48.146424201529179</v>
      </c>
      <c r="T258" s="123">
        <f t="shared" si="64"/>
        <v>48.146424201529179</v>
      </c>
      <c r="U258" s="123">
        <f t="shared" si="65"/>
        <v>48.626424201529176</v>
      </c>
      <c r="V258" s="123">
        <f t="shared" si="66"/>
        <v>48.626424201529176</v>
      </c>
      <c r="W258" s="123">
        <f t="shared" si="67"/>
        <v>0.15499999999999883</v>
      </c>
      <c r="X258" s="123">
        <f t="shared" si="68"/>
        <v>48.908924201529175</v>
      </c>
    </row>
    <row r="259" spans="1:24" x14ac:dyDescent="0.3">
      <c r="A259" s="151">
        <v>50437</v>
      </c>
      <c r="B259" s="147">
        <f t="shared" ref="B259:B269" si="74">B247*(1+$F$21)</f>
        <v>64.517367083023629</v>
      </c>
      <c r="C259" s="147"/>
      <c r="K259" s="122">
        <v>50526</v>
      </c>
      <c r="L259" s="122">
        <v>50557</v>
      </c>
      <c r="M259" s="123">
        <f t="shared" si="57"/>
        <v>49.993549378269464</v>
      </c>
      <c r="N259" s="123">
        <f t="shared" si="58"/>
        <v>0.32499999999999885</v>
      </c>
      <c r="O259" s="123">
        <f t="shared" si="59"/>
        <v>50.318549378269459</v>
      </c>
      <c r="P259" s="123">
        <f t="shared" si="60"/>
        <v>50.183549378269461</v>
      </c>
      <c r="Q259" s="123">
        <f t="shared" si="61"/>
        <v>50.288549378269465</v>
      </c>
      <c r="R259" s="123">
        <f t="shared" si="62"/>
        <v>49.53604937826946</v>
      </c>
      <c r="S259" s="123">
        <f t="shared" si="63"/>
        <v>49.826049378269467</v>
      </c>
      <c r="T259" s="123">
        <f t="shared" si="64"/>
        <v>49.826049378269467</v>
      </c>
      <c r="U259" s="123">
        <f t="shared" si="65"/>
        <v>50.306049378269464</v>
      </c>
      <c r="V259" s="123">
        <f t="shared" si="66"/>
        <v>50.306049378269464</v>
      </c>
      <c r="W259" s="123">
        <f t="shared" si="67"/>
        <v>0.15499999999999883</v>
      </c>
      <c r="X259" s="123">
        <f t="shared" si="68"/>
        <v>50.588549378269462</v>
      </c>
    </row>
    <row r="260" spans="1:24" x14ac:dyDescent="0.3">
      <c r="A260" s="151">
        <v>50465</v>
      </c>
      <c r="B260" s="147">
        <f t="shared" si="74"/>
        <v>53.155196769780574</v>
      </c>
      <c r="C260" s="147"/>
      <c r="K260" s="122">
        <v>50557</v>
      </c>
      <c r="L260" s="122">
        <v>50587</v>
      </c>
      <c r="M260" s="123">
        <f t="shared" ref="M260:M290" si="75">B263</f>
        <v>49.598343454330582</v>
      </c>
      <c r="N260" s="123">
        <f t="shared" ref="N260:N290" si="76">F267+$I$8</f>
        <v>0.32499999999999885</v>
      </c>
      <c r="O260" s="123">
        <f t="shared" ref="O260:O290" si="77">M260+$I$9</f>
        <v>49.923343454330578</v>
      </c>
      <c r="P260" s="123">
        <f t="shared" ref="P260:P290" si="78">M260+$I$10</f>
        <v>49.78834345433058</v>
      </c>
      <c r="Q260" s="123">
        <f t="shared" ref="Q260:Q290" si="79">M260+$I$11</f>
        <v>49.893343454330584</v>
      </c>
      <c r="R260" s="123">
        <f t="shared" ref="R260:R290" si="80">M260+$I$12</f>
        <v>49.140843454330579</v>
      </c>
      <c r="S260" s="123">
        <f t="shared" ref="S260:S290" si="81">M260+$I$13</f>
        <v>49.430843454330585</v>
      </c>
      <c r="T260" s="123">
        <f t="shared" ref="T260:T290" si="82">M260+$I$14</f>
        <v>49.430843454330585</v>
      </c>
      <c r="U260" s="123">
        <f t="shared" ref="U260:U290" si="83">M260+$I$15</f>
        <v>49.910843454330582</v>
      </c>
      <c r="V260" s="123">
        <f t="shared" ref="V260:V290" si="84">M260+$I$16</f>
        <v>49.910843454330582</v>
      </c>
      <c r="W260" s="123">
        <f t="shared" ref="W260:W290" si="85">N260+$I$17</f>
        <v>0.15499999999999883</v>
      </c>
      <c r="X260" s="123">
        <f t="shared" ref="X260:X290" si="86">O260+$I$18</f>
        <v>50.193343454330581</v>
      </c>
    </row>
    <row r="261" spans="1:24" x14ac:dyDescent="0.3">
      <c r="A261" s="151">
        <v>50496</v>
      </c>
      <c r="B261" s="147">
        <f t="shared" si="74"/>
        <v>48.313924201529176</v>
      </c>
      <c r="C261" s="147"/>
      <c r="K261" s="122">
        <v>50587</v>
      </c>
      <c r="L261" s="122">
        <v>50618</v>
      </c>
      <c r="M261" s="123">
        <f t="shared" si="75"/>
        <v>62.640138944313918</v>
      </c>
      <c r="N261" s="123">
        <f t="shared" si="76"/>
        <v>0.32499999999999885</v>
      </c>
      <c r="O261" s="123">
        <f t="shared" si="77"/>
        <v>62.965138944313914</v>
      </c>
      <c r="P261" s="123">
        <f t="shared" si="78"/>
        <v>62.830138944313916</v>
      </c>
      <c r="Q261" s="123">
        <f t="shared" si="79"/>
        <v>62.93513894431392</v>
      </c>
      <c r="R261" s="123">
        <f t="shared" si="80"/>
        <v>62.182638944313915</v>
      </c>
      <c r="S261" s="123">
        <f t="shared" si="81"/>
        <v>62.472638944313921</v>
      </c>
      <c r="T261" s="123">
        <f t="shared" si="82"/>
        <v>62.472638944313921</v>
      </c>
      <c r="U261" s="123">
        <f t="shared" si="83"/>
        <v>62.952638944313918</v>
      </c>
      <c r="V261" s="123">
        <f t="shared" si="84"/>
        <v>62.952638944313918</v>
      </c>
      <c r="W261" s="123">
        <f t="shared" si="85"/>
        <v>0.15499999999999883</v>
      </c>
      <c r="X261" s="123">
        <f t="shared" si="86"/>
        <v>63.235138944313917</v>
      </c>
    </row>
    <row r="262" spans="1:24" x14ac:dyDescent="0.3">
      <c r="A262" s="151">
        <v>50526</v>
      </c>
      <c r="B262" s="147">
        <f t="shared" si="74"/>
        <v>49.993549378269464</v>
      </c>
      <c r="C262" s="147"/>
      <c r="K262" s="122">
        <v>50618</v>
      </c>
      <c r="L262" s="122">
        <v>50649</v>
      </c>
      <c r="M262" s="123">
        <f t="shared" si="75"/>
        <v>56.909653047200031</v>
      </c>
      <c r="N262" s="123">
        <f t="shared" si="76"/>
        <v>0.32499999999999885</v>
      </c>
      <c r="O262" s="123">
        <f t="shared" si="77"/>
        <v>57.234653047200027</v>
      </c>
      <c r="P262" s="123">
        <f t="shared" si="78"/>
        <v>57.099653047200029</v>
      </c>
      <c r="Q262" s="123">
        <f t="shared" si="79"/>
        <v>57.204653047200033</v>
      </c>
      <c r="R262" s="123">
        <f t="shared" si="80"/>
        <v>56.452153047200028</v>
      </c>
      <c r="S262" s="123">
        <f t="shared" si="81"/>
        <v>56.742153047200034</v>
      </c>
      <c r="T262" s="123">
        <f t="shared" si="82"/>
        <v>56.742153047200034</v>
      </c>
      <c r="U262" s="123">
        <f t="shared" si="83"/>
        <v>57.222153047200031</v>
      </c>
      <c r="V262" s="123">
        <f t="shared" si="84"/>
        <v>57.222153047200031</v>
      </c>
      <c r="W262" s="123">
        <f t="shared" si="85"/>
        <v>0.15499999999999883</v>
      </c>
      <c r="X262" s="123">
        <f t="shared" si="86"/>
        <v>57.50465304720003</v>
      </c>
    </row>
    <row r="263" spans="1:24" x14ac:dyDescent="0.3">
      <c r="A263" s="151">
        <v>50557</v>
      </c>
      <c r="B263" s="147">
        <f t="shared" si="74"/>
        <v>49.598343454330582</v>
      </c>
      <c r="C263" s="147"/>
      <c r="K263" s="122">
        <v>50649</v>
      </c>
      <c r="L263" s="122">
        <v>50679</v>
      </c>
      <c r="M263" s="123">
        <f t="shared" si="75"/>
        <v>47.918718277590294</v>
      </c>
      <c r="N263" s="123">
        <f t="shared" si="76"/>
        <v>0.32499999999999885</v>
      </c>
      <c r="O263" s="123">
        <f t="shared" si="77"/>
        <v>48.24371827759029</v>
      </c>
      <c r="P263" s="123">
        <f t="shared" si="78"/>
        <v>48.108718277590292</v>
      </c>
      <c r="Q263" s="123">
        <f t="shared" si="79"/>
        <v>48.213718277590296</v>
      </c>
      <c r="R263" s="123">
        <f t="shared" si="80"/>
        <v>47.461218277590291</v>
      </c>
      <c r="S263" s="123">
        <f t="shared" si="81"/>
        <v>47.751218277590297</v>
      </c>
      <c r="T263" s="123">
        <f t="shared" si="82"/>
        <v>47.751218277590297</v>
      </c>
      <c r="U263" s="123">
        <f t="shared" si="83"/>
        <v>48.231218277590294</v>
      </c>
      <c r="V263" s="123">
        <f t="shared" si="84"/>
        <v>48.231218277590294</v>
      </c>
      <c r="W263" s="123">
        <f t="shared" si="85"/>
        <v>0.15499999999999883</v>
      </c>
      <c r="X263" s="123">
        <f t="shared" si="86"/>
        <v>48.513718277590293</v>
      </c>
    </row>
    <row r="264" spans="1:24" x14ac:dyDescent="0.3">
      <c r="A264" s="151">
        <v>50587</v>
      </c>
      <c r="B264" s="147">
        <f t="shared" si="74"/>
        <v>62.640138944313918</v>
      </c>
      <c r="C264" s="147"/>
      <c r="K264" s="122">
        <v>50679</v>
      </c>
      <c r="L264" s="122">
        <v>50710</v>
      </c>
      <c r="M264" s="123">
        <f t="shared" si="75"/>
        <v>48.215122720544471</v>
      </c>
      <c r="N264" s="123">
        <f t="shared" si="76"/>
        <v>0.32499999999999885</v>
      </c>
      <c r="O264" s="123">
        <f t="shared" si="77"/>
        <v>48.540122720544467</v>
      </c>
      <c r="P264" s="123">
        <f t="shared" si="78"/>
        <v>48.405122720544469</v>
      </c>
      <c r="Q264" s="123">
        <f t="shared" si="79"/>
        <v>48.510122720544473</v>
      </c>
      <c r="R264" s="123">
        <f t="shared" si="80"/>
        <v>47.757622720544468</v>
      </c>
      <c r="S264" s="123">
        <f t="shared" si="81"/>
        <v>48.047622720544474</v>
      </c>
      <c r="T264" s="123">
        <f t="shared" si="82"/>
        <v>48.047622720544474</v>
      </c>
      <c r="U264" s="123">
        <f t="shared" si="83"/>
        <v>48.527622720544471</v>
      </c>
      <c r="V264" s="123">
        <f t="shared" si="84"/>
        <v>48.527622720544471</v>
      </c>
      <c r="W264" s="123">
        <f t="shared" si="85"/>
        <v>0.15499999999999883</v>
      </c>
      <c r="X264" s="123">
        <f t="shared" si="86"/>
        <v>48.81012272054447</v>
      </c>
    </row>
    <row r="265" spans="1:24" x14ac:dyDescent="0.3">
      <c r="A265" s="151">
        <v>50618</v>
      </c>
      <c r="B265" s="147">
        <f t="shared" si="74"/>
        <v>56.909653047200031</v>
      </c>
      <c r="C265" s="147"/>
      <c r="K265" s="122">
        <v>50710</v>
      </c>
      <c r="L265" s="122">
        <v>50740</v>
      </c>
      <c r="M265" s="123">
        <f t="shared" si="75"/>
        <v>48.017519758575006</v>
      </c>
      <c r="N265" s="123">
        <f t="shared" si="76"/>
        <v>0.32499999999999885</v>
      </c>
      <c r="O265" s="123">
        <f t="shared" si="77"/>
        <v>48.342519758575001</v>
      </c>
      <c r="P265" s="123">
        <f t="shared" si="78"/>
        <v>48.207519758575003</v>
      </c>
      <c r="Q265" s="123">
        <f t="shared" si="79"/>
        <v>48.312519758575007</v>
      </c>
      <c r="R265" s="123">
        <f t="shared" si="80"/>
        <v>47.560019758575002</v>
      </c>
      <c r="S265" s="123">
        <f t="shared" si="81"/>
        <v>47.850019758575009</v>
      </c>
      <c r="T265" s="123">
        <f t="shared" si="82"/>
        <v>47.850019758575009</v>
      </c>
      <c r="U265" s="123">
        <f t="shared" si="83"/>
        <v>48.330019758575006</v>
      </c>
      <c r="V265" s="123">
        <f t="shared" si="84"/>
        <v>48.330019758575006</v>
      </c>
      <c r="W265" s="123">
        <f t="shared" si="85"/>
        <v>0.15499999999999883</v>
      </c>
      <c r="X265" s="123">
        <f t="shared" si="86"/>
        <v>48.612519758575004</v>
      </c>
    </row>
    <row r="266" spans="1:24" x14ac:dyDescent="0.3">
      <c r="A266" s="151">
        <v>50649</v>
      </c>
      <c r="B266" s="147">
        <f t="shared" si="74"/>
        <v>47.918718277590294</v>
      </c>
      <c r="C266" s="147"/>
      <c r="K266" s="122">
        <v>50740</v>
      </c>
      <c r="L266" s="122">
        <v>50771</v>
      </c>
      <c r="M266" s="123">
        <f t="shared" si="75"/>
        <v>49.005534568422242</v>
      </c>
      <c r="N266" s="123">
        <f t="shared" si="76"/>
        <v>0.32499999999999885</v>
      </c>
      <c r="O266" s="123">
        <f t="shared" si="77"/>
        <v>49.330534568422237</v>
      </c>
      <c r="P266" s="123">
        <f t="shared" si="78"/>
        <v>49.195534568422239</v>
      </c>
      <c r="Q266" s="123">
        <f t="shared" si="79"/>
        <v>49.300534568422243</v>
      </c>
      <c r="R266" s="123">
        <f t="shared" si="80"/>
        <v>48.548034568422239</v>
      </c>
      <c r="S266" s="123">
        <f t="shared" si="81"/>
        <v>48.838034568422245</v>
      </c>
      <c r="T266" s="123">
        <f t="shared" si="82"/>
        <v>48.838034568422245</v>
      </c>
      <c r="U266" s="123">
        <f t="shared" si="83"/>
        <v>49.318034568422242</v>
      </c>
      <c r="V266" s="123">
        <f t="shared" si="84"/>
        <v>49.318034568422242</v>
      </c>
      <c r="W266" s="123">
        <f t="shared" si="85"/>
        <v>0.15499999999999883</v>
      </c>
      <c r="X266" s="123">
        <f t="shared" si="86"/>
        <v>49.600534568422241</v>
      </c>
    </row>
    <row r="267" spans="1:24" x14ac:dyDescent="0.3">
      <c r="A267" s="151">
        <v>50679</v>
      </c>
      <c r="B267" s="147">
        <f t="shared" si="74"/>
        <v>48.215122720544471</v>
      </c>
      <c r="C267" s="147"/>
      <c r="K267" s="122">
        <v>50771</v>
      </c>
      <c r="L267" s="122">
        <v>50802</v>
      </c>
      <c r="M267" s="123">
        <f t="shared" si="75"/>
        <v>70.842237537233927</v>
      </c>
      <c r="N267" s="123">
        <f t="shared" si="76"/>
        <v>0.32499999999999885</v>
      </c>
      <c r="O267" s="123">
        <f t="shared" si="77"/>
        <v>71.16723753723393</v>
      </c>
      <c r="P267" s="123">
        <f t="shared" si="78"/>
        <v>71.032237537233925</v>
      </c>
      <c r="Q267" s="123">
        <f t="shared" si="79"/>
        <v>71.137237537233929</v>
      </c>
      <c r="R267" s="123">
        <f t="shared" si="80"/>
        <v>70.384737537233931</v>
      </c>
      <c r="S267" s="123">
        <f t="shared" si="81"/>
        <v>70.674737537233923</v>
      </c>
      <c r="T267" s="123">
        <f t="shared" si="82"/>
        <v>70.674737537233923</v>
      </c>
      <c r="U267" s="123">
        <f t="shared" si="83"/>
        <v>71.154737537233927</v>
      </c>
      <c r="V267" s="123">
        <f t="shared" si="84"/>
        <v>71.154737537233927</v>
      </c>
      <c r="W267" s="123">
        <f t="shared" si="85"/>
        <v>0.15499999999999883</v>
      </c>
      <c r="X267" s="123">
        <f t="shared" si="86"/>
        <v>71.437237537233926</v>
      </c>
    </row>
    <row r="268" spans="1:24" x14ac:dyDescent="0.3">
      <c r="A268" s="151">
        <v>50710</v>
      </c>
      <c r="B268" s="147">
        <f t="shared" si="74"/>
        <v>48.017519758575006</v>
      </c>
      <c r="C268" s="147"/>
      <c r="K268" s="122">
        <v>50802</v>
      </c>
      <c r="L268" s="122">
        <v>50830</v>
      </c>
      <c r="M268" s="123">
        <f t="shared" si="75"/>
        <v>65.991413854227901</v>
      </c>
      <c r="N268" s="123">
        <f t="shared" si="76"/>
        <v>0.32499999999999885</v>
      </c>
      <c r="O268" s="123">
        <f t="shared" si="77"/>
        <v>66.316413854227903</v>
      </c>
      <c r="P268" s="123">
        <f t="shared" si="78"/>
        <v>66.181413854227898</v>
      </c>
      <c r="Q268" s="123">
        <f t="shared" si="79"/>
        <v>66.286413854227902</v>
      </c>
      <c r="R268" s="123">
        <f t="shared" si="80"/>
        <v>65.533913854227904</v>
      </c>
      <c r="S268" s="123">
        <f t="shared" si="81"/>
        <v>65.823913854227897</v>
      </c>
      <c r="T268" s="123">
        <f t="shared" si="82"/>
        <v>65.823913854227897</v>
      </c>
      <c r="U268" s="123">
        <f t="shared" si="83"/>
        <v>66.303913854227901</v>
      </c>
      <c r="V268" s="123">
        <f t="shared" si="84"/>
        <v>66.303913854227901</v>
      </c>
      <c r="W268" s="123">
        <f t="shared" si="85"/>
        <v>0.15499999999999883</v>
      </c>
      <c r="X268" s="123">
        <f t="shared" si="86"/>
        <v>66.586413854227899</v>
      </c>
    </row>
    <row r="269" spans="1:24" x14ac:dyDescent="0.3">
      <c r="A269" s="151">
        <v>50740</v>
      </c>
      <c r="B269" s="147">
        <f t="shared" si="74"/>
        <v>49.005534568422242</v>
      </c>
      <c r="C269" s="147"/>
      <c r="K269" s="122">
        <v>50830</v>
      </c>
      <c r="L269" s="122">
        <v>50861</v>
      </c>
      <c r="M269" s="123">
        <f t="shared" si="75"/>
        <v>54.369648780359285</v>
      </c>
      <c r="N269" s="123">
        <f t="shared" si="76"/>
        <v>0.32499999999999885</v>
      </c>
      <c r="O269" s="123">
        <f t="shared" si="77"/>
        <v>54.69464878035928</v>
      </c>
      <c r="P269" s="123">
        <f t="shared" si="78"/>
        <v>54.559648780359282</v>
      </c>
      <c r="Q269" s="123">
        <f t="shared" si="79"/>
        <v>54.664648780359286</v>
      </c>
      <c r="R269" s="123">
        <f t="shared" si="80"/>
        <v>53.912148780359281</v>
      </c>
      <c r="S269" s="123">
        <f t="shared" si="81"/>
        <v>54.202148780359288</v>
      </c>
      <c r="T269" s="123">
        <f t="shared" si="82"/>
        <v>54.202148780359288</v>
      </c>
      <c r="U269" s="123">
        <f t="shared" si="83"/>
        <v>54.682148780359285</v>
      </c>
      <c r="V269" s="123">
        <f t="shared" si="84"/>
        <v>54.682148780359285</v>
      </c>
      <c r="W269" s="123">
        <f t="shared" si="85"/>
        <v>0.15499999999999883</v>
      </c>
      <c r="X269" s="123">
        <f t="shared" si="86"/>
        <v>54.964648780359283</v>
      </c>
    </row>
    <row r="270" spans="1:24" x14ac:dyDescent="0.3">
      <c r="A270" s="151">
        <v>50771</v>
      </c>
      <c r="B270" s="147">
        <f>B258*(1+$F$22)</f>
        <v>70.842237537233927</v>
      </c>
      <c r="C270" s="147"/>
      <c r="K270" s="122">
        <v>50861</v>
      </c>
      <c r="L270" s="122">
        <v>50891</v>
      </c>
      <c r="M270" s="123">
        <f t="shared" si="75"/>
        <v>49.41776627062395</v>
      </c>
      <c r="N270" s="123">
        <f t="shared" si="76"/>
        <v>0.32499999999999885</v>
      </c>
      <c r="O270" s="123">
        <f t="shared" si="77"/>
        <v>49.742766270623946</v>
      </c>
      <c r="P270" s="123">
        <f t="shared" si="78"/>
        <v>49.607766270623948</v>
      </c>
      <c r="Q270" s="123">
        <f t="shared" si="79"/>
        <v>49.712766270623952</v>
      </c>
      <c r="R270" s="123">
        <f t="shared" si="80"/>
        <v>48.960266270623947</v>
      </c>
      <c r="S270" s="123">
        <f t="shared" si="81"/>
        <v>49.250266270623953</v>
      </c>
      <c r="T270" s="123">
        <f t="shared" si="82"/>
        <v>49.250266270623953</v>
      </c>
      <c r="U270" s="123">
        <f t="shared" si="83"/>
        <v>49.73026627062395</v>
      </c>
      <c r="V270" s="123">
        <f t="shared" si="84"/>
        <v>49.73026627062395</v>
      </c>
      <c r="W270" s="123">
        <f t="shared" si="85"/>
        <v>0.15499999999999883</v>
      </c>
      <c r="X270" s="123">
        <f t="shared" si="86"/>
        <v>50.012766270623949</v>
      </c>
    </row>
    <row r="271" spans="1:24" x14ac:dyDescent="0.3">
      <c r="A271" s="151">
        <v>50802</v>
      </c>
      <c r="B271" s="147">
        <f t="shared" ref="B271:B281" si="87">B259*(1+$F$22)</f>
        <v>65.991413854227901</v>
      </c>
      <c r="C271" s="147"/>
      <c r="K271" s="122">
        <v>50891</v>
      </c>
      <c r="L271" s="122">
        <v>50922</v>
      </c>
      <c r="M271" s="123">
        <f t="shared" si="75"/>
        <v>51.135766325021926</v>
      </c>
      <c r="N271" s="123">
        <f t="shared" si="76"/>
        <v>0.32499999999999885</v>
      </c>
      <c r="O271" s="123">
        <f t="shared" si="77"/>
        <v>51.460766325021922</v>
      </c>
      <c r="P271" s="123">
        <f t="shared" si="78"/>
        <v>51.325766325021924</v>
      </c>
      <c r="Q271" s="123">
        <f t="shared" si="79"/>
        <v>51.430766325021928</v>
      </c>
      <c r="R271" s="123">
        <f t="shared" si="80"/>
        <v>50.678266325021923</v>
      </c>
      <c r="S271" s="123">
        <f t="shared" si="81"/>
        <v>50.968266325021929</v>
      </c>
      <c r="T271" s="123">
        <f t="shared" si="82"/>
        <v>50.968266325021929</v>
      </c>
      <c r="U271" s="123">
        <f t="shared" si="83"/>
        <v>51.448266325021926</v>
      </c>
      <c r="V271" s="123">
        <f t="shared" si="84"/>
        <v>51.448266325021926</v>
      </c>
      <c r="W271" s="123">
        <f t="shared" si="85"/>
        <v>0.15499999999999883</v>
      </c>
      <c r="X271" s="123">
        <f t="shared" si="86"/>
        <v>51.730766325021925</v>
      </c>
    </row>
    <row r="272" spans="1:24" x14ac:dyDescent="0.3">
      <c r="A272" s="151">
        <v>50830</v>
      </c>
      <c r="B272" s="147">
        <f t="shared" si="87"/>
        <v>54.369648780359285</v>
      </c>
      <c r="C272" s="147"/>
      <c r="K272" s="122">
        <v>50922</v>
      </c>
      <c r="L272" s="122">
        <v>50952</v>
      </c>
      <c r="M272" s="123">
        <f t="shared" si="75"/>
        <v>50.731531018104768</v>
      </c>
      <c r="N272" s="123">
        <f t="shared" si="76"/>
        <v>0.32499999999999885</v>
      </c>
      <c r="O272" s="123">
        <f t="shared" si="77"/>
        <v>51.056531018104764</v>
      </c>
      <c r="P272" s="123">
        <f t="shared" si="78"/>
        <v>50.921531018104766</v>
      </c>
      <c r="Q272" s="123">
        <f t="shared" si="79"/>
        <v>51.02653101810477</v>
      </c>
      <c r="R272" s="123">
        <f t="shared" si="80"/>
        <v>50.274031018104765</v>
      </c>
      <c r="S272" s="123">
        <f t="shared" si="81"/>
        <v>50.564031018104771</v>
      </c>
      <c r="T272" s="123">
        <f t="shared" si="82"/>
        <v>50.564031018104771</v>
      </c>
      <c r="U272" s="123">
        <f t="shared" si="83"/>
        <v>51.044031018104768</v>
      </c>
      <c r="V272" s="123">
        <f t="shared" si="84"/>
        <v>51.044031018104768</v>
      </c>
      <c r="W272" s="123">
        <f t="shared" si="85"/>
        <v>0.15499999999999883</v>
      </c>
      <c r="X272" s="123">
        <f t="shared" si="86"/>
        <v>51.326531018104767</v>
      </c>
    </row>
    <row r="273" spans="1:24" x14ac:dyDescent="0.3">
      <c r="A273" s="151">
        <v>50861</v>
      </c>
      <c r="B273" s="147">
        <f t="shared" si="87"/>
        <v>49.41776627062395</v>
      </c>
      <c r="C273" s="147"/>
      <c r="K273" s="122">
        <v>50952</v>
      </c>
      <c r="L273" s="122">
        <v>50983</v>
      </c>
      <c r="M273" s="123">
        <f t="shared" si="75"/>
        <v>64.071296146371353</v>
      </c>
      <c r="N273" s="123">
        <f t="shared" si="76"/>
        <v>0.32499999999999885</v>
      </c>
      <c r="O273" s="123">
        <f t="shared" si="77"/>
        <v>64.396296146371355</v>
      </c>
      <c r="P273" s="123">
        <f t="shared" si="78"/>
        <v>64.26129614637135</v>
      </c>
      <c r="Q273" s="123">
        <f t="shared" si="79"/>
        <v>64.366296146371354</v>
      </c>
      <c r="R273" s="123">
        <f t="shared" si="80"/>
        <v>63.613796146371349</v>
      </c>
      <c r="S273" s="123">
        <f t="shared" si="81"/>
        <v>63.903796146371356</v>
      </c>
      <c r="T273" s="123">
        <f t="shared" si="82"/>
        <v>63.903796146371356</v>
      </c>
      <c r="U273" s="123">
        <f t="shared" si="83"/>
        <v>64.383796146371353</v>
      </c>
      <c r="V273" s="123">
        <f t="shared" si="84"/>
        <v>64.383796146371353</v>
      </c>
      <c r="W273" s="123">
        <f t="shared" si="85"/>
        <v>0.15499999999999883</v>
      </c>
      <c r="X273" s="123">
        <f t="shared" si="86"/>
        <v>64.666296146371351</v>
      </c>
    </row>
    <row r="274" spans="1:24" x14ac:dyDescent="0.3">
      <c r="A274" s="151">
        <v>50891</v>
      </c>
      <c r="B274" s="147">
        <f t="shared" si="87"/>
        <v>51.135766325021926</v>
      </c>
      <c r="C274" s="147"/>
      <c r="K274" s="122">
        <v>50983</v>
      </c>
      <c r="L274" s="122">
        <v>51014</v>
      </c>
      <c r="M274" s="123">
        <f t="shared" si="75"/>
        <v>58.209884196072402</v>
      </c>
      <c r="N274" s="123">
        <f t="shared" si="76"/>
        <v>0.32499999999999885</v>
      </c>
      <c r="O274" s="123">
        <f t="shared" si="77"/>
        <v>58.534884196072397</v>
      </c>
      <c r="P274" s="123">
        <f t="shared" si="78"/>
        <v>58.399884196072399</v>
      </c>
      <c r="Q274" s="123">
        <f t="shared" si="79"/>
        <v>58.504884196072403</v>
      </c>
      <c r="R274" s="123">
        <f t="shared" si="80"/>
        <v>57.752384196072398</v>
      </c>
      <c r="S274" s="123">
        <f t="shared" si="81"/>
        <v>58.042384196072405</v>
      </c>
      <c r="T274" s="123">
        <f t="shared" si="82"/>
        <v>58.042384196072405</v>
      </c>
      <c r="U274" s="123">
        <f t="shared" si="83"/>
        <v>58.522384196072402</v>
      </c>
      <c r="V274" s="123">
        <f t="shared" si="84"/>
        <v>58.522384196072402</v>
      </c>
      <c r="W274" s="123">
        <f t="shared" si="85"/>
        <v>0.15499999999999883</v>
      </c>
      <c r="X274" s="123">
        <f t="shared" si="86"/>
        <v>58.8048841960724</v>
      </c>
    </row>
    <row r="275" spans="1:24" x14ac:dyDescent="0.3">
      <c r="A275" s="151">
        <v>50922</v>
      </c>
      <c r="B275" s="147">
        <f t="shared" si="87"/>
        <v>50.731531018104768</v>
      </c>
      <c r="C275" s="147"/>
      <c r="K275" s="122">
        <v>51014</v>
      </c>
      <c r="L275" s="122">
        <v>51044</v>
      </c>
      <c r="M275" s="123">
        <f t="shared" si="75"/>
        <v>49.013530963706785</v>
      </c>
      <c r="N275" s="123">
        <f t="shared" si="76"/>
        <v>0.32499999999999885</v>
      </c>
      <c r="O275" s="123">
        <f t="shared" si="77"/>
        <v>49.338530963706781</v>
      </c>
      <c r="P275" s="123">
        <f t="shared" si="78"/>
        <v>49.203530963706783</v>
      </c>
      <c r="Q275" s="123">
        <f t="shared" si="79"/>
        <v>49.308530963706787</v>
      </c>
      <c r="R275" s="123">
        <f t="shared" si="80"/>
        <v>48.556030963706782</v>
      </c>
      <c r="S275" s="123">
        <f t="shared" si="81"/>
        <v>48.846030963706788</v>
      </c>
      <c r="T275" s="123">
        <f t="shared" si="82"/>
        <v>48.846030963706788</v>
      </c>
      <c r="U275" s="123">
        <f t="shared" si="83"/>
        <v>49.326030963706785</v>
      </c>
      <c r="V275" s="123">
        <f t="shared" si="84"/>
        <v>49.326030963706785</v>
      </c>
      <c r="W275" s="123">
        <f t="shared" si="85"/>
        <v>0.15499999999999883</v>
      </c>
      <c r="X275" s="123">
        <f t="shared" si="86"/>
        <v>49.608530963706784</v>
      </c>
    </row>
    <row r="276" spans="1:24" x14ac:dyDescent="0.3">
      <c r="A276" s="151">
        <v>50952</v>
      </c>
      <c r="B276" s="147">
        <f t="shared" si="87"/>
        <v>64.071296146371353</v>
      </c>
      <c r="C276" s="147"/>
      <c r="K276" s="122">
        <v>51044</v>
      </c>
      <c r="L276" s="122">
        <v>51075</v>
      </c>
      <c r="M276" s="123">
        <f t="shared" si="75"/>
        <v>49.316707443894678</v>
      </c>
      <c r="N276" s="123">
        <f t="shared" si="76"/>
        <v>0.32499999999999885</v>
      </c>
      <c r="O276" s="123">
        <f t="shared" si="77"/>
        <v>49.641707443894674</v>
      </c>
      <c r="P276" s="123">
        <f t="shared" si="78"/>
        <v>49.506707443894676</v>
      </c>
      <c r="Q276" s="123">
        <f t="shared" si="79"/>
        <v>49.61170744389468</v>
      </c>
      <c r="R276" s="123">
        <f t="shared" si="80"/>
        <v>48.859207443894675</v>
      </c>
      <c r="S276" s="123">
        <f t="shared" si="81"/>
        <v>49.149207443894682</v>
      </c>
      <c r="T276" s="123">
        <f t="shared" si="82"/>
        <v>49.149207443894682</v>
      </c>
      <c r="U276" s="123">
        <f t="shared" si="83"/>
        <v>49.629207443894678</v>
      </c>
      <c r="V276" s="123">
        <f t="shared" si="84"/>
        <v>49.629207443894678</v>
      </c>
      <c r="W276" s="123">
        <f t="shared" si="85"/>
        <v>0.15499999999999883</v>
      </c>
      <c r="X276" s="123">
        <f t="shared" si="86"/>
        <v>49.911707443894677</v>
      </c>
    </row>
    <row r="277" spans="1:24" x14ac:dyDescent="0.3">
      <c r="A277" s="151">
        <v>50983</v>
      </c>
      <c r="B277" s="147">
        <f t="shared" si="87"/>
        <v>58.209884196072402</v>
      </c>
      <c r="C277" s="147"/>
      <c r="K277" s="122">
        <v>51075</v>
      </c>
      <c r="L277" s="122">
        <v>51105</v>
      </c>
      <c r="M277" s="123">
        <f t="shared" si="75"/>
        <v>49.114589790436071</v>
      </c>
      <c r="N277" s="123">
        <f t="shared" si="76"/>
        <v>0.32499999999999885</v>
      </c>
      <c r="O277" s="123">
        <f t="shared" si="77"/>
        <v>49.439589790436067</v>
      </c>
      <c r="P277" s="123">
        <f t="shared" si="78"/>
        <v>49.304589790436069</v>
      </c>
      <c r="Q277" s="123">
        <f t="shared" si="79"/>
        <v>49.409589790436073</v>
      </c>
      <c r="R277" s="123">
        <f t="shared" si="80"/>
        <v>48.657089790436068</v>
      </c>
      <c r="S277" s="123">
        <f t="shared" si="81"/>
        <v>48.947089790436074</v>
      </c>
      <c r="T277" s="123">
        <f t="shared" si="82"/>
        <v>48.947089790436074</v>
      </c>
      <c r="U277" s="123">
        <f t="shared" si="83"/>
        <v>49.427089790436071</v>
      </c>
      <c r="V277" s="123">
        <f t="shared" si="84"/>
        <v>49.427089790436071</v>
      </c>
      <c r="W277" s="123">
        <f t="shared" si="85"/>
        <v>0.15499999999999883</v>
      </c>
      <c r="X277" s="123">
        <f t="shared" si="86"/>
        <v>49.70958979043607</v>
      </c>
    </row>
    <row r="278" spans="1:24" x14ac:dyDescent="0.3">
      <c r="A278" s="151">
        <v>51014</v>
      </c>
      <c r="B278" s="147">
        <f t="shared" si="87"/>
        <v>49.013530963706785</v>
      </c>
      <c r="C278" s="147"/>
      <c r="K278" s="122">
        <v>51105</v>
      </c>
      <c r="L278" s="122">
        <v>51136</v>
      </c>
      <c r="M278" s="123">
        <f t="shared" si="75"/>
        <v>50.125178057729009</v>
      </c>
      <c r="N278" s="123">
        <f t="shared" si="76"/>
        <v>0.32499999999999885</v>
      </c>
      <c r="O278" s="123">
        <f t="shared" si="77"/>
        <v>50.450178057729005</v>
      </c>
      <c r="P278" s="123">
        <f t="shared" si="78"/>
        <v>50.315178057729007</v>
      </c>
      <c r="Q278" s="123">
        <f t="shared" si="79"/>
        <v>50.420178057729011</v>
      </c>
      <c r="R278" s="123">
        <f t="shared" si="80"/>
        <v>49.667678057729006</v>
      </c>
      <c r="S278" s="123">
        <f t="shared" si="81"/>
        <v>49.957678057729012</v>
      </c>
      <c r="T278" s="123">
        <f t="shared" si="82"/>
        <v>49.957678057729012</v>
      </c>
      <c r="U278" s="123">
        <f t="shared" si="83"/>
        <v>50.437678057729009</v>
      </c>
      <c r="V278" s="123">
        <f t="shared" si="84"/>
        <v>50.437678057729009</v>
      </c>
      <c r="W278" s="123">
        <f t="shared" si="85"/>
        <v>0.15499999999999883</v>
      </c>
      <c r="X278" s="123">
        <f t="shared" si="86"/>
        <v>50.720178057729008</v>
      </c>
    </row>
    <row r="279" spans="1:24" x14ac:dyDescent="0.3">
      <c r="A279" s="151">
        <v>51044</v>
      </c>
      <c r="B279" s="147">
        <f t="shared" si="87"/>
        <v>49.316707443894678</v>
      </c>
      <c r="C279" s="147"/>
      <c r="K279" s="122">
        <v>51136</v>
      </c>
      <c r="L279" s="122">
        <v>51167</v>
      </c>
      <c r="M279" s="123">
        <f t="shared" si="75"/>
        <v>71.443703318148636</v>
      </c>
      <c r="N279" s="123">
        <f t="shared" si="76"/>
        <v>0.32499999999999885</v>
      </c>
      <c r="O279" s="123">
        <f t="shared" si="77"/>
        <v>71.768703318148638</v>
      </c>
      <c r="P279" s="123">
        <f t="shared" si="78"/>
        <v>71.633703318148633</v>
      </c>
      <c r="Q279" s="123">
        <f t="shared" si="79"/>
        <v>71.738703318148637</v>
      </c>
      <c r="R279" s="123">
        <f t="shared" si="80"/>
        <v>70.98620331814864</v>
      </c>
      <c r="S279" s="123">
        <f t="shared" si="81"/>
        <v>71.276203318148632</v>
      </c>
      <c r="T279" s="123">
        <f t="shared" si="82"/>
        <v>71.276203318148632</v>
      </c>
      <c r="U279" s="123">
        <f t="shared" si="83"/>
        <v>71.756203318148636</v>
      </c>
      <c r="V279" s="123">
        <f t="shared" si="84"/>
        <v>71.756203318148636</v>
      </c>
      <c r="W279" s="123">
        <f t="shared" si="85"/>
        <v>0.15499999999999883</v>
      </c>
      <c r="X279" s="123">
        <f t="shared" si="86"/>
        <v>72.038703318148634</v>
      </c>
    </row>
    <row r="280" spans="1:24" x14ac:dyDescent="0.3">
      <c r="A280" s="151">
        <v>51075</v>
      </c>
      <c r="B280" s="147">
        <f t="shared" si="87"/>
        <v>49.114589790436071</v>
      </c>
      <c r="C280" s="147"/>
      <c r="K280" s="122">
        <v>51167</v>
      </c>
      <c r="L280" s="122">
        <v>51196</v>
      </c>
      <c r="M280" s="123">
        <f t="shared" si="75"/>
        <v>66.551695102355296</v>
      </c>
      <c r="N280" s="123">
        <f t="shared" si="76"/>
        <v>0.32499999999999885</v>
      </c>
      <c r="O280" s="123">
        <f t="shared" si="77"/>
        <v>66.876695102355299</v>
      </c>
      <c r="P280" s="123">
        <f t="shared" si="78"/>
        <v>66.741695102355294</v>
      </c>
      <c r="Q280" s="123">
        <f t="shared" si="79"/>
        <v>66.846695102355298</v>
      </c>
      <c r="R280" s="123">
        <f t="shared" si="80"/>
        <v>66.0941951023553</v>
      </c>
      <c r="S280" s="123">
        <f t="shared" si="81"/>
        <v>66.384195102355292</v>
      </c>
      <c r="T280" s="123">
        <f t="shared" si="82"/>
        <v>66.384195102355292</v>
      </c>
      <c r="U280" s="123">
        <f t="shared" si="83"/>
        <v>66.864195102355296</v>
      </c>
      <c r="V280" s="123">
        <f t="shared" si="84"/>
        <v>66.864195102355296</v>
      </c>
      <c r="W280" s="123">
        <f t="shared" si="85"/>
        <v>0.15499999999999883</v>
      </c>
      <c r="X280" s="123">
        <f t="shared" si="86"/>
        <v>67.146695102355295</v>
      </c>
    </row>
    <row r="281" spans="1:24" x14ac:dyDescent="0.3">
      <c r="A281" s="151">
        <v>51105</v>
      </c>
      <c r="B281" s="147">
        <f t="shared" si="87"/>
        <v>50.125178057729009</v>
      </c>
      <c r="C281" s="147"/>
      <c r="K281" s="122">
        <v>51196</v>
      </c>
      <c r="L281" s="122">
        <v>51227</v>
      </c>
      <c r="M281" s="123">
        <f t="shared" si="75"/>
        <v>54.831258752017085</v>
      </c>
      <c r="N281" s="123">
        <f t="shared" si="76"/>
        <v>0.32499999999999885</v>
      </c>
      <c r="O281" s="123">
        <f t="shared" si="77"/>
        <v>55.156258752017081</v>
      </c>
      <c r="P281" s="123">
        <f t="shared" si="78"/>
        <v>55.021258752017083</v>
      </c>
      <c r="Q281" s="123">
        <f t="shared" si="79"/>
        <v>55.126258752017087</v>
      </c>
      <c r="R281" s="123">
        <f t="shared" si="80"/>
        <v>54.373758752017082</v>
      </c>
      <c r="S281" s="123">
        <f t="shared" si="81"/>
        <v>54.663758752017088</v>
      </c>
      <c r="T281" s="123">
        <f t="shared" si="82"/>
        <v>54.663758752017088</v>
      </c>
      <c r="U281" s="123">
        <f t="shared" si="83"/>
        <v>55.143758752017085</v>
      </c>
      <c r="V281" s="123">
        <f t="shared" si="84"/>
        <v>55.143758752017085</v>
      </c>
      <c r="W281" s="123">
        <f t="shared" si="85"/>
        <v>0.15499999999999883</v>
      </c>
      <c r="X281" s="123">
        <f t="shared" si="86"/>
        <v>55.426258752017084</v>
      </c>
    </row>
    <row r="282" spans="1:24" x14ac:dyDescent="0.3">
      <c r="A282" s="151">
        <v>51136</v>
      </c>
      <c r="B282" s="147">
        <f>B270*(1+$F$23)</f>
        <v>71.443703318148636</v>
      </c>
      <c r="C282" s="147"/>
      <c r="K282" s="122">
        <v>51227</v>
      </c>
      <c r="L282" s="122">
        <v>51257</v>
      </c>
      <c r="M282" s="123">
        <f t="shared" si="75"/>
        <v>49.837333698394701</v>
      </c>
      <c r="N282" s="123">
        <f t="shared" si="76"/>
        <v>0.32499999999999885</v>
      </c>
      <c r="O282" s="123">
        <f t="shared" si="77"/>
        <v>50.162333698394697</v>
      </c>
      <c r="P282" s="123">
        <f t="shared" si="78"/>
        <v>50.027333698394699</v>
      </c>
      <c r="Q282" s="123">
        <f t="shared" si="79"/>
        <v>50.132333698394703</v>
      </c>
      <c r="R282" s="123">
        <f t="shared" si="80"/>
        <v>49.379833698394698</v>
      </c>
      <c r="S282" s="123">
        <f t="shared" si="81"/>
        <v>49.669833698394704</v>
      </c>
      <c r="T282" s="123">
        <f t="shared" si="82"/>
        <v>49.669833698394704</v>
      </c>
      <c r="U282" s="123">
        <f t="shared" si="83"/>
        <v>50.149833698394701</v>
      </c>
      <c r="V282" s="123">
        <f t="shared" si="84"/>
        <v>50.149833698394701</v>
      </c>
      <c r="W282" s="123">
        <f t="shared" si="85"/>
        <v>0.15499999999999883</v>
      </c>
      <c r="X282" s="123">
        <f t="shared" si="86"/>
        <v>50.4323336983947</v>
      </c>
    </row>
    <row r="283" spans="1:24" x14ac:dyDescent="0.3">
      <c r="A283" s="151">
        <v>51167</v>
      </c>
      <c r="B283" s="147">
        <f t="shared" ref="B283:B293" si="88">B271*(1+$F$23)</f>
        <v>66.551695102355296</v>
      </c>
      <c r="C283" s="147"/>
      <c r="K283" s="122">
        <v>51257</v>
      </c>
      <c r="L283" s="122">
        <v>51288</v>
      </c>
      <c r="M283" s="123">
        <f t="shared" si="75"/>
        <v>51.56991994148818</v>
      </c>
      <c r="N283" s="123">
        <f t="shared" si="76"/>
        <v>0.32499999999999885</v>
      </c>
      <c r="O283" s="123">
        <f t="shared" si="77"/>
        <v>51.894919941488176</v>
      </c>
      <c r="P283" s="123">
        <f t="shared" si="78"/>
        <v>51.759919941488178</v>
      </c>
      <c r="Q283" s="123">
        <f t="shared" si="79"/>
        <v>51.864919941488182</v>
      </c>
      <c r="R283" s="123">
        <f t="shared" si="80"/>
        <v>51.112419941488177</v>
      </c>
      <c r="S283" s="123">
        <f t="shared" si="81"/>
        <v>51.402419941488183</v>
      </c>
      <c r="T283" s="123">
        <f t="shared" si="82"/>
        <v>51.402419941488183</v>
      </c>
      <c r="U283" s="123">
        <f t="shared" si="83"/>
        <v>51.88241994148818</v>
      </c>
      <c r="V283" s="123">
        <f t="shared" si="84"/>
        <v>51.88241994148818</v>
      </c>
      <c r="W283" s="123">
        <f t="shared" si="85"/>
        <v>0.15499999999999883</v>
      </c>
      <c r="X283" s="123">
        <f t="shared" si="86"/>
        <v>52.164919941488179</v>
      </c>
    </row>
    <row r="284" spans="1:24" x14ac:dyDescent="0.3">
      <c r="A284" s="151">
        <v>51196</v>
      </c>
      <c r="B284" s="147">
        <f t="shared" si="88"/>
        <v>54.831258752017085</v>
      </c>
      <c r="C284" s="147"/>
      <c r="K284" s="122">
        <v>51288</v>
      </c>
      <c r="L284" s="122">
        <v>51318</v>
      </c>
      <c r="M284" s="123">
        <f t="shared" si="75"/>
        <v>51.162252590172081</v>
      </c>
      <c r="N284" s="123">
        <f t="shared" si="76"/>
        <v>0.32499999999999885</v>
      </c>
      <c r="O284" s="123">
        <f t="shared" si="77"/>
        <v>51.487252590172076</v>
      </c>
      <c r="P284" s="123">
        <f t="shared" si="78"/>
        <v>51.352252590172078</v>
      </c>
      <c r="Q284" s="123">
        <f t="shared" si="79"/>
        <v>51.457252590172082</v>
      </c>
      <c r="R284" s="123">
        <f t="shared" si="80"/>
        <v>50.704752590172077</v>
      </c>
      <c r="S284" s="123">
        <f t="shared" si="81"/>
        <v>50.994752590172084</v>
      </c>
      <c r="T284" s="123">
        <f t="shared" si="82"/>
        <v>50.994752590172084</v>
      </c>
      <c r="U284" s="123">
        <f t="shared" si="83"/>
        <v>51.474752590172081</v>
      </c>
      <c r="V284" s="123">
        <f t="shared" si="84"/>
        <v>51.474752590172081</v>
      </c>
      <c r="W284" s="123">
        <f t="shared" si="85"/>
        <v>0.15499999999999883</v>
      </c>
      <c r="X284" s="123">
        <f t="shared" si="86"/>
        <v>51.757252590172079</v>
      </c>
    </row>
    <row r="285" spans="1:24" x14ac:dyDescent="0.3">
      <c r="A285" s="151">
        <v>51227</v>
      </c>
      <c r="B285" s="147">
        <f t="shared" si="88"/>
        <v>49.837333698394701</v>
      </c>
      <c r="C285" s="147"/>
      <c r="K285" s="122">
        <v>51318</v>
      </c>
      <c r="L285" s="122">
        <v>51349</v>
      </c>
      <c r="M285" s="123">
        <f t="shared" si="75"/>
        <v>64.615275183603771</v>
      </c>
      <c r="N285" s="123">
        <f t="shared" si="76"/>
        <v>0.32499999999999885</v>
      </c>
      <c r="O285" s="123">
        <f t="shared" si="77"/>
        <v>64.940275183603774</v>
      </c>
      <c r="P285" s="123">
        <f t="shared" si="78"/>
        <v>64.805275183603769</v>
      </c>
      <c r="Q285" s="123">
        <f t="shared" si="79"/>
        <v>64.910275183603773</v>
      </c>
      <c r="R285" s="123">
        <f t="shared" si="80"/>
        <v>64.157775183603775</v>
      </c>
      <c r="S285" s="123">
        <f t="shared" si="81"/>
        <v>64.447775183603767</v>
      </c>
      <c r="T285" s="123">
        <f t="shared" si="82"/>
        <v>64.447775183603767</v>
      </c>
      <c r="U285" s="123">
        <f t="shared" si="83"/>
        <v>64.927775183603771</v>
      </c>
      <c r="V285" s="123">
        <f t="shared" si="84"/>
        <v>64.927775183603771</v>
      </c>
      <c r="W285" s="123">
        <f t="shared" si="85"/>
        <v>0.15499999999999883</v>
      </c>
      <c r="X285" s="123">
        <f t="shared" si="86"/>
        <v>65.21027518360377</v>
      </c>
    </row>
    <row r="286" spans="1:24" x14ac:dyDescent="0.3">
      <c r="A286" s="151">
        <v>51257</v>
      </c>
      <c r="B286" s="147">
        <f t="shared" si="88"/>
        <v>51.56991994148818</v>
      </c>
      <c r="C286" s="147"/>
      <c r="K286" s="122">
        <v>51349</v>
      </c>
      <c r="L286" s="122">
        <v>51380</v>
      </c>
      <c r="M286" s="123">
        <f t="shared" si="75"/>
        <v>58.704098589520157</v>
      </c>
      <c r="N286" s="123">
        <f t="shared" si="76"/>
        <v>0.32499999999999885</v>
      </c>
      <c r="O286" s="123">
        <f t="shared" si="77"/>
        <v>59.029098589520153</v>
      </c>
      <c r="P286" s="123">
        <f t="shared" si="78"/>
        <v>58.894098589520155</v>
      </c>
      <c r="Q286" s="123">
        <f t="shared" si="79"/>
        <v>58.999098589520159</v>
      </c>
      <c r="R286" s="123">
        <f t="shared" si="80"/>
        <v>58.246598589520154</v>
      </c>
      <c r="S286" s="123">
        <f t="shared" si="81"/>
        <v>58.53659858952016</v>
      </c>
      <c r="T286" s="123">
        <f t="shared" si="82"/>
        <v>58.53659858952016</v>
      </c>
      <c r="U286" s="123">
        <f t="shared" si="83"/>
        <v>59.016598589520157</v>
      </c>
      <c r="V286" s="123">
        <f t="shared" si="84"/>
        <v>59.016598589520157</v>
      </c>
      <c r="W286" s="123">
        <f t="shared" si="85"/>
        <v>0.15499999999999883</v>
      </c>
      <c r="X286" s="123">
        <f t="shared" si="86"/>
        <v>59.299098589520156</v>
      </c>
    </row>
    <row r="287" spans="1:24" x14ac:dyDescent="0.3">
      <c r="A287" s="151">
        <v>51288</v>
      </c>
      <c r="B287" s="147">
        <f t="shared" si="88"/>
        <v>51.162252590172081</v>
      </c>
      <c r="C287" s="147"/>
      <c r="K287" s="122">
        <v>51380</v>
      </c>
      <c r="L287" s="122">
        <v>51410</v>
      </c>
      <c r="M287" s="123">
        <f t="shared" si="75"/>
        <v>49.429666347078594</v>
      </c>
      <c r="N287" s="123">
        <f t="shared" si="76"/>
        <v>0.32499999999999885</v>
      </c>
      <c r="O287" s="123">
        <f t="shared" si="77"/>
        <v>49.75466634707859</v>
      </c>
      <c r="P287" s="123">
        <f t="shared" si="78"/>
        <v>49.619666347078592</v>
      </c>
      <c r="Q287" s="123">
        <f t="shared" si="79"/>
        <v>49.724666347078596</v>
      </c>
      <c r="R287" s="123">
        <f t="shared" si="80"/>
        <v>48.972166347078591</v>
      </c>
      <c r="S287" s="123">
        <f t="shared" si="81"/>
        <v>49.262166347078598</v>
      </c>
      <c r="T287" s="123">
        <f t="shared" si="82"/>
        <v>49.262166347078598</v>
      </c>
      <c r="U287" s="123">
        <f t="shared" si="83"/>
        <v>49.742166347078594</v>
      </c>
      <c r="V287" s="123">
        <f t="shared" si="84"/>
        <v>49.742166347078594</v>
      </c>
      <c r="W287" s="123">
        <f t="shared" si="85"/>
        <v>0.15499999999999883</v>
      </c>
      <c r="X287" s="123">
        <f t="shared" si="86"/>
        <v>50.024666347078593</v>
      </c>
    </row>
    <row r="288" spans="1:24" x14ac:dyDescent="0.3">
      <c r="A288" s="151">
        <v>51318</v>
      </c>
      <c r="B288" s="147">
        <f t="shared" si="88"/>
        <v>64.615275183603771</v>
      </c>
      <c r="C288" s="147"/>
      <c r="K288" s="122">
        <v>51410</v>
      </c>
      <c r="L288" s="122">
        <v>51441</v>
      </c>
      <c r="M288" s="123">
        <f t="shared" si="75"/>
        <v>49.735416860565692</v>
      </c>
      <c r="N288" s="123">
        <f t="shared" si="76"/>
        <v>0.32499999999999885</v>
      </c>
      <c r="O288" s="123">
        <f t="shared" si="77"/>
        <v>50.060416860565688</v>
      </c>
      <c r="P288" s="123">
        <f t="shared" si="78"/>
        <v>49.92541686056569</v>
      </c>
      <c r="Q288" s="123">
        <f t="shared" si="79"/>
        <v>50.030416860565694</v>
      </c>
      <c r="R288" s="123">
        <f t="shared" si="80"/>
        <v>49.277916860565689</v>
      </c>
      <c r="S288" s="123">
        <f t="shared" si="81"/>
        <v>49.567916860565695</v>
      </c>
      <c r="T288" s="123">
        <f t="shared" si="82"/>
        <v>49.567916860565695</v>
      </c>
      <c r="U288" s="123">
        <f t="shared" si="83"/>
        <v>50.047916860565692</v>
      </c>
      <c r="V288" s="123">
        <f t="shared" si="84"/>
        <v>50.047916860565692</v>
      </c>
      <c r="W288" s="123">
        <f t="shared" si="85"/>
        <v>0.15499999999999883</v>
      </c>
      <c r="X288" s="123">
        <f t="shared" si="86"/>
        <v>50.330416860565691</v>
      </c>
    </row>
    <row r="289" spans="1:24" x14ac:dyDescent="0.3">
      <c r="A289" s="151">
        <v>51349</v>
      </c>
      <c r="B289" s="147">
        <f t="shared" si="88"/>
        <v>58.704098589520157</v>
      </c>
      <c r="C289" s="147"/>
      <c r="K289" s="122">
        <v>51441</v>
      </c>
      <c r="L289" s="122">
        <v>51471</v>
      </c>
      <c r="M289" s="123">
        <f t="shared" si="75"/>
        <v>49.53158318490761</v>
      </c>
      <c r="N289" s="123">
        <f t="shared" si="76"/>
        <v>0.32499999999999885</v>
      </c>
      <c r="O289" s="123">
        <f t="shared" si="77"/>
        <v>49.856583184907606</v>
      </c>
      <c r="P289" s="123">
        <f t="shared" si="78"/>
        <v>49.721583184907608</v>
      </c>
      <c r="Q289" s="123">
        <f t="shared" si="79"/>
        <v>49.826583184907612</v>
      </c>
      <c r="R289" s="123">
        <f t="shared" si="80"/>
        <v>49.074083184907607</v>
      </c>
      <c r="S289" s="123">
        <f t="shared" si="81"/>
        <v>49.364083184907614</v>
      </c>
      <c r="T289" s="123">
        <f t="shared" si="82"/>
        <v>49.364083184907614</v>
      </c>
      <c r="U289" s="123">
        <f t="shared" si="83"/>
        <v>49.84408318490761</v>
      </c>
      <c r="V289" s="123">
        <f t="shared" si="84"/>
        <v>49.84408318490761</v>
      </c>
      <c r="W289" s="123">
        <f t="shared" si="85"/>
        <v>0.15499999999999883</v>
      </c>
      <c r="X289" s="123">
        <f t="shared" si="86"/>
        <v>50.126583184907609</v>
      </c>
    </row>
    <row r="290" spans="1:24" x14ac:dyDescent="0.3">
      <c r="A290" s="151">
        <v>51380</v>
      </c>
      <c r="B290" s="147">
        <f t="shared" si="88"/>
        <v>49.429666347078594</v>
      </c>
      <c r="C290" s="147"/>
      <c r="K290" s="122">
        <v>51471</v>
      </c>
      <c r="L290" s="122">
        <v>51502</v>
      </c>
      <c r="M290" s="123">
        <f t="shared" si="75"/>
        <v>50.550751563197906</v>
      </c>
      <c r="N290" s="123">
        <f t="shared" si="76"/>
        <v>0.32499999999999885</v>
      </c>
      <c r="O290" s="123">
        <f t="shared" si="77"/>
        <v>50.875751563197902</v>
      </c>
      <c r="P290" s="123">
        <f t="shared" si="78"/>
        <v>50.740751563197904</v>
      </c>
      <c r="Q290" s="123">
        <f t="shared" si="79"/>
        <v>50.845751563197908</v>
      </c>
      <c r="R290" s="123">
        <f t="shared" si="80"/>
        <v>50.093251563197903</v>
      </c>
      <c r="S290" s="123">
        <f t="shared" si="81"/>
        <v>50.383251563197909</v>
      </c>
      <c r="T290" s="123">
        <f t="shared" si="82"/>
        <v>50.383251563197909</v>
      </c>
      <c r="U290" s="123">
        <f t="shared" si="83"/>
        <v>50.863251563197906</v>
      </c>
      <c r="V290" s="123">
        <f t="shared" si="84"/>
        <v>50.863251563197906</v>
      </c>
      <c r="W290" s="123">
        <f t="shared" si="85"/>
        <v>0.15499999999999883</v>
      </c>
      <c r="X290" s="123">
        <f t="shared" si="86"/>
        <v>51.145751563197905</v>
      </c>
    </row>
    <row r="291" spans="1:24" x14ac:dyDescent="0.3">
      <c r="A291" s="151">
        <v>51410</v>
      </c>
      <c r="B291" s="147">
        <f t="shared" si="88"/>
        <v>49.735416860565692</v>
      </c>
      <c r="C291" s="147"/>
      <c r="K291" s="122"/>
      <c r="L291" s="122"/>
      <c r="M291" s="123"/>
      <c r="N291" s="123"/>
      <c r="O291" s="123"/>
      <c r="P291" s="123"/>
      <c r="Q291" s="123"/>
      <c r="R291" s="123"/>
      <c r="S291" s="123"/>
      <c r="T291" s="123"/>
      <c r="U291" s="123"/>
      <c r="V291" s="123"/>
    </row>
    <row r="292" spans="1:24" x14ac:dyDescent="0.3">
      <c r="A292" s="151">
        <v>51441</v>
      </c>
      <c r="B292" s="147">
        <f t="shared" si="88"/>
        <v>49.53158318490761</v>
      </c>
      <c r="C292" s="147"/>
      <c r="K292" s="122"/>
      <c r="L292" s="122"/>
      <c r="M292" s="123"/>
      <c r="N292" s="123"/>
      <c r="O292" s="123"/>
      <c r="P292" s="123"/>
      <c r="Q292" s="123"/>
      <c r="R292" s="123"/>
      <c r="S292" s="123"/>
      <c r="T292" s="123"/>
      <c r="U292" s="123"/>
      <c r="V292" s="123"/>
    </row>
    <row r="293" spans="1:24" x14ac:dyDescent="0.3">
      <c r="A293" s="151">
        <v>51471</v>
      </c>
      <c r="B293" s="147">
        <f t="shared" si="88"/>
        <v>50.550751563197906</v>
      </c>
      <c r="C293" s="147"/>
      <c r="K293" s="122"/>
      <c r="L293" s="122"/>
      <c r="M293" s="123"/>
      <c r="N293" s="123"/>
      <c r="O293" s="123"/>
      <c r="P293" s="123"/>
      <c r="Q293" s="123"/>
      <c r="R293" s="123"/>
      <c r="S293" s="123"/>
      <c r="T293" s="123"/>
      <c r="U293" s="123"/>
      <c r="V293" s="123"/>
    </row>
    <row r="294" spans="1:24" x14ac:dyDescent="0.3">
      <c r="K294" s="122"/>
      <c r="L294" s="122"/>
      <c r="M294" s="123"/>
      <c r="N294" s="123"/>
      <c r="O294" s="123"/>
      <c r="P294" s="123"/>
      <c r="Q294" s="123"/>
      <c r="R294" s="123"/>
      <c r="S294" s="123"/>
      <c r="T294" s="123"/>
      <c r="U294" s="123"/>
      <c r="V294" s="123"/>
    </row>
    <row r="295" spans="1:24" x14ac:dyDescent="0.3">
      <c r="K295" s="122"/>
      <c r="L295" s="122"/>
      <c r="M295" s="123"/>
      <c r="N295" s="123"/>
      <c r="O295" s="123"/>
      <c r="P295" s="123"/>
      <c r="Q295" s="123"/>
      <c r="R295" s="123"/>
      <c r="S295" s="123"/>
      <c r="T295" s="123"/>
      <c r="U295" s="123"/>
      <c r="V295" s="123"/>
    </row>
    <row r="296" spans="1:24" x14ac:dyDescent="0.3">
      <c r="K296" s="122"/>
      <c r="L296" s="122"/>
      <c r="M296" s="123"/>
      <c r="N296" s="123"/>
      <c r="O296" s="123"/>
      <c r="P296" s="123"/>
      <c r="Q296" s="123"/>
      <c r="R296" s="123"/>
      <c r="S296" s="123"/>
      <c r="T296" s="123"/>
      <c r="U296" s="123"/>
      <c r="V296" s="123"/>
    </row>
    <row r="297" spans="1:24" x14ac:dyDescent="0.3">
      <c r="K297" s="122"/>
      <c r="L297" s="122"/>
      <c r="M297" s="123"/>
      <c r="N297" s="123"/>
      <c r="O297" s="123"/>
      <c r="P297" s="123"/>
      <c r="Q297" s="123"/>
      <c r="R297" s="123"/>
      <c r="S297" s="123"/>
      <c r="T297" s="123"/>
      <c r="U297" s="123"/>
      <c r="V297" s="123"/>
    </row>
    <row r="298" spans="1:24" x14ac:dyDescent="0.3">
      <c r="K298" s="122"/>
      <c r="L298" s="122"/>
      <c r="M298" s="123"/>
      <c r="N298" s="123"/>
      <c r="O298" s="123"/>
      <c r="P298" s="123"/>
      <c r="Q298" s="123"/>
      <c r="R298" s="123"/>
      <c r="S298" s="123"/>
      <c r="T298" s="123"/>
      <c r="U298" s="123"/>
      <c r="V298" s="123"/>
    </row>
    <row r="299" spans="1:24" x14ac:dyDescent="0.3">
      <c r="K299" s="122"/>
      <c r="L299" s="122"/>
      <c r="M299" s="123"/>
      <c r="N299" s="123"/>
      <c r="O299" s="123"/>
      <c r="P299" s="123"/>
      <c r="Q299" s="123"/>
      <c r="R299" s="123"/>
      <c r="S299" s="123"/>
      <c r="T299" s="123"/>
      <c r="U299" s="123"/>
      <c r="V299" s="123"/>
    </row>
    <row r="300" spans="1:24" x14ac:dyDescent="0.3">
      <c r="K300" s="122"/>
      <c r="L300" s="122"/>
      <c r="M300" s="123"/>
      <c r="N300" s="123"/>
      <c r="O300" s="123"/>
      <c r="P300" s="123"/>
      <c r="Q300" s="123"/>
      <c r="R300" s="123"/>
      <c r="S300" s="123"/>
      <c r="T300" s="123"/>
      <c r="U300" s="123"/>
      <c r="V300" s="123"/>
    </row>
    <row r="301" spans="1:24" x14ac:dyDescent="0.3">
      <c r="K301" s="122"/>
      <c r="L301" s="122"/>
      <c r="M301" s="123"/>
      <c r="N301" s="123"/>
      <c r="O301" s="123"/>
      <c r="P301" s="123"/>
      <c r="Q301" s="123"/>
      <c r="R301" s="123"/>
      <c r="S301" s="123"/>
      <c r="T301" s="123"/>
      <c r="U301" s="123"/>
      <c r="V301" s="123"/>
    </row>
    <row r="302" spans="1:24" x14ac:dyDescent="0.3">
      <c r="K302" s="122"/>
      <c r="L302" s="122"/>
      <c r="M302" s="123"/>
      <c r="N302" s="123"/>
      <c r="O302" s="123"/>
      <c r="P302" s="123"/>
      <c r="Q302" s="123"/>
      <c r="R302" s="123"/>
      <c r="S302" s="123"/>
      <c r="T302" s="123"/>
      <c r="U302" s="123"/>
      <c r="V302" s="123"/>
    </row>
    <row r="303" spans="1:24" x14ac:dyDescent="0.3">
      <c r="K303" s="122"/>
      <c r="L303" s="122"/>
      <c r="M303" s="123"/>
      <c r="N303" s="123"/>
      <c r="O303" s="123"/>
      <c r="P303" s="123"/>
      <c r="Q303" s="123"/>
      <c r="R303" s="123"/>
      <c r="S303" s="123"/>
      <c r="T303" s="123"/>
      <c r="U303" s="123"/>
      <c r="V303" s="123"/>
    </row>
    <row r="304" spans="1:24" x14ac:dyDescent="0.3">
      <c r="K304" s="122"/>
      <c r="L304" s="122"/>
      <c r="M304" s="123"/>
      <c r="N304" s="123"/>
      <c r="O304" s="123"/>
      <c r="P304" s="123"/>
      <c r="Q304" s="123"/>
      <c r="R304" s="123"/>
      <c r="S304" s="123"/>
      <c r="T304" s="123"/>
      <c r="U304" s="123"/>
      <c r="V304" s="123"/>
    </row>
    <row r="305" spans="11:22" x14ac:dyDescent="0.3">
      <c r="K305" s="122"/>
      <c r="L305" s="122"/>
      <c r="M305" s="123"/>
      <c r="N305" s="123"/>
      <c r="O305" s="123"/>
      <c r="P305" s="123"/>
      <c r="Q305" s="123"/>
      <c r="R305" s="123"/>
      <c r="S305" s="123"/>
      <c r="T305" s="123"/>
      <c r="U305" s="123"/>
      <c r="V305" s="123"/>
    </row>
    <row r="306" spans="11:22" x14ac:dyDescent="0.3">
      <c r="K306" s="122"/>
      <c r="L306" s="122"/>
      <c r="M306" s="123"/>
      <c r="N306" s="123"/>
      <c r="O306" s="123"/>
      <c r="P306" s="123"/>
      <c r="Q306" s="123"/>
      <c r="R306" s="123"/>
      <c r="S306" s="123"/>
      <c r="T306" s="123"/>
      <c r="U306" s="123"/>
      <c r="V306" s="123"/>
    </row>
    <row r="307" spans="11:22" x14ac:dyDescent="0.3">
      <c r="K307" s="122"/>
      <c r="L307" s="122"/>
      <c r="M307" s="123"/>
      <c r="N307" s="123"/>
      <c r="O307" s="123"/>
      <c r="P307" s="123"/>
      <c r="Q307" s="123"/>
      <c r="R307" s="123"/>
      <c r="S307" s="123"/>
      <c r="T307" s="123"/>
      <c r="U307" s="123"/>
      <c r="V307" s="123"/>
    </row>
    <row r="308" spans="11:22" x14ac:dyDescent="0.3">
      <c r="K308" s="122"/>
      <c r="L308" s="122"/>
      <c r="M308" s="123"/>
      <c r="N308" s="123"/>
      <c r="O308" s="123"/>
      <c r="P308" s="123"/>
      <c r="Q308" s="123"/>
      <c r="R308" s="123"/>
      <c r="S308" s="123"/>
      <c r="T308" s="123"/>
      <c r="U308" s="123"/>
      <c r="V308" s="123"/>
    </row>
    <row r="309" spans="11:22" x14ac:dyDescent="0.3">
      <c r="K309" s="122"/>
      <c r="L309" s="122"/>
      <c r="M309" s="123"/>
      <c r="N309" s="123"/>
      <c r="O309" s="123"/>
      <c r="P309" s="123"/>
      <c r="Q309" s="123"/>
      <c r="R309" s="123"/>
      <c r="S309" s="123"/>
      <c r="T309" s="123"/>
      <c r="U309" s="123"/>
      <c r="V309" s="123"/>
    </row>
    <row r="310" spans="11:22" x14ac:dyDescent="0.3">
      <c r="K310" s="122"/>
      <c r="L310" s="122"/>
      <c r="M310" s="123"/>
      <c r="N310" s="123"/>
      <c r="O310" s="123"/>
      <c r="P310" s="123"/>
      <c r="Q310" s="123"/>
      <c r="R310" s="123"/>
      <c r="S310" s="123"/>
      <c r="T310" s="123"/>
      <c r="U310" s="123"/>
      <c r="V310" s="123"/>
    </row>
    <row r="311" spans="11:22" x14ac:dyDescent="0.3">
      <c r="K311" s="122"/>
      <c r="L311" s="122"/>
      <c r="M311" s="123"/>
      <c r="N311" s="123"/>
      <c r="O311" s="123"/>
      <c r="P311" s="123"/>
      <c r="Q311" s="123"/>
      <c r="R311" s="123"/>
      <c r="S311" s="123"/>
      <c r="T311" s="123"/>
      <c r="U311" s="123"/>
      <c r="V311" s="123"/>
    </row>
    <row r="312" spans="11:22" x14ac:dyDescent="0.3">
      <c r="K312" s="122"/>
      <c r="L312" s="122"/>
      <c r="M312" s="123"/>
      <c r="N312" s="123"/>
      <c r="O312" s="123"/>
      <c r="P312" s="123"/>
      <c r="Q312" s="123"/>
      <c r="R312" s="123"/>
      <c r="S312" s="123"/>
      <c r="T312" s="123"/>
      <c r="U312" s="123"/>
      <c r="V312" s="123"/>
    </row>
    <row r="313" spans="11:22" x14ac:dyDescent="0.3">
      <c r="K313" s="122"/>
      <c r="L313" s="122"/>
      <c r="M313" s="123"/>
      <c r="N313" s="123"/>
      <c r="O313" s="123"/>
      <c r="P313" s="123"/>
      <c r="Q313" s="123"/>
      <c r="R313" s="123"/>
      <c r="S313" s="123"/>
      <c r="T313" s="123"/>
      <c r="U313" s="123"/>
      <c r="V313" s="123"/>
    </row>
    <row r="314" spans="11:22" x14ac:dyDescent="0.3">
      <c r="K314" s="122"/>
      <c r="L314" s="122"/>
      <c r="M314" s="123"/>
      <c r="N314" s="123"/>
      <c r="O314" s="123"/>
      <c r="P314" s="123"/>
      <c r="Q314" s="123"/>
      <c r="R314" s="123"/>
      <c r="S314" s="123"/>
      <c r="T314" s="123"/>
      <c r="U314" s="123"/>
      <c r="V314" s="123"/>
    </row>
    <row r="315" spans="11:22" x14ac:dyDescent="0.3">
      <c r="K315" s="122"/>
      <c r="L315" s="122"/>
      <c r="M315" s="123"/>
      <c r="N315" s="123"/>
      <c r="O315" s="123"/>
      <c r="P315" s="123"/>
      <c r="Q315" s="123"/>
      <c r="R315" s="123"/>
      <c r="S315" s="123"/>
      <c r="T315" s="123"/>
      <c r="U315" s="123"/>
      <c r="V315" s="123"/>
    </row>
    <row r="316" spans="11:22" x14ac:dyDescent="0.3">
      <c r="K316" s="122"/>
      <c r="L316" s="122"/>
      <c r="M316" s="123"/>
      <c r="N316" s="123"/>
      <c r="O316" s="123"/>
      <c r="P316" s="123"/>
      <c r="Q316" s="123"/>
      <c r="R316" s="123"/>
      <c r="S316" s="123"/>
      <c r="T316" s="123"/>
      <c r="U316" s="123"/>
      <c r="V316" s="123"/>
    </row>
    <row r="317" spans="11:22" x14ac:dyDescent="0.3">
      <c r="K317" s="122"/>
      <c r="L317" s="122"/>
      <c r="M317" s="123"/>
      <c r="N317" s="123"/>
      <c r="O317" s="123"/>
      <c r="P317" s="123"/>
      <c r="Q317" s="123"/>
      <c r="R317" s="123"/>
      <c r="S317" s="123"/>
      <c r="T317" s="123"/>
      <c r="U317" s="123"/>
      <c r="V317" s="123"/>
    </row>
    <row r="318" spans="11:22" x14ac:dyDescent="0.3">
      <c r="K318" s="122"/>
      <c r="L318" s="122"/>
      <c r="M318" s="123"/>
      <c r="N318" s="123"/>
      <c r="O318" s="123"/>
      <c r="P318" s="123"/>
      <c r="Q318" s="123"/>
      <c r="R318" s="123"/>
      <c r="S318" s="123"/>
      <c r="T318" s="123"/>
      <c r="U318" s="123"/>
      <c r="V318" s="123"/>
    </row>
    <row r="319" spans="11:22" x14ac:dyDescent="0.3">
      <c r="K319" s="122"/>
      <c r="L319" s="122"/>
      <c r="M319" s="123"/>
      <c r="N319" s="123"/>
      <c r="O319" s="123"/>
      <c r="P319" s="123"/>
      <c r="Q319" s="123"/>
      <c r="R319" s="123"/>
      <c r="S319" s="123"/>
      <c r="T319" s="123"/>
      <c r="U319" s="123"/>
      <c r="V319" s="123"/>
    </row>
    <row r="320" spans="11:22" x14ac:dyDescent="0.3">
      <c r="K320" s="122"/>
      <c r="L320" s="122"/>
      <c r="M320" s="123"/>
      <c r="N320" s="123"/>
      <c r="O320" s="123"/>
      <c r="P320" s="123"/>
      <c r="Q320" s="123"/>
      <c r="R320" s="123"/>
      <c r="S320" s="123"/>
      <c r="T320" s="123"/>
      <c r="U320" s="123"/>
      <c r="V320" s="123"/>
    </row>
    <row r="321" spans="11:22" x14ac:dyDescent="0.3">
      <c r="K321" s="122"/>
      <c r="L321" s="122"/>
      <c r="M321" s="123"/>
      <c r="N321" s="123"/>
      <c r="O321" s="123"/>
      <c r="P321" s="123"/>
      <c r="Q321" s="123"/>
      <c r="R321" s="123"/>
      <c r="S321" s="123"/>
      <c r="T321" s="123"/>
      <c r="U321" s="123"/>
      <c r="V321" s="123"/>
    </row>
    <row r="322" spans="11:22" x14ac:dyDescent="0.3">
      <c r="K322" s="122"/>
      <c r="L322" s="122"/>
      <c r="M322" s="123"/>
      <c r="N322" s="123"/>
      <c r="O322" s="123"/>
      <c r="P322" s="123"/>
      <c r="Q322" s="123"/>
      <c r="R322" s="123"/>
      <c r="S322" s="123"/>
      <c r="T322" s="123"/>
      <c r="U322" s="123"/>
      <c r="V322" s="123"/>
    </row>
    <row r="323" spans="11:22" x14ac:dyDescent="0.3">
      <c r="K323" s="122"/>
      <c r="L323" s="122"/>
      <c r="M323" s="123"/>
      <c r="N323" s="123"/>
      <c r="O323" s="123"/>
      <c r="P323" s="123"/>
      <c r="Q323" s="123"/>
      <c r="R323" s="123"/>
      <c r="S323" s="123"/>
      <c r="T323" s="123"/>
      <c r="U323" s="123"/>
      <c r="V323" s="123"/>
    </row>
    <row r="324" spans="11:22" x14ac:dyDescent="0.3">
      <c r="K324" s="122"/>
      <c r="L324" s="122"/>
      <c r="M324" s="123"/>
      <c r="N324" s="123"/>
      <c r="O324" s="123"/>
      <c r="P324" s="123"/>
      <c r="Q324" s="123"/>
      <c r="R324" s="123"/>
      <c r="S324" s="123"/>
      <c r="T324" s="123"/>
      <c r="U324" s="123"/>
      <c r="V324" s="123"/>
    </row>
    <row r="325" spans="11:22" x14ac:dyDescent="0.3">
      <c r="K325" s="122"/>
      <c r="L325" s="122"/>
      <c r="M325" s="123"/>
      <c r="N325" s="123"/>
      <c r="O325" s="123"/>
      <c r="P325" s="123"/>
      <c r="Q325" s="123"/>
      <c r="R325" s="123"/>
      <c r="S325" s="123"/>
      <c r="T325" s="123"/>
      <c r="U325" s="123"/>
      <c r="V325" s="123"/>
    </row>
    <row r="326" spans="11:22" x14ac:dyDescent="0.3">
      <c r="K326" s="122"/>
      <c r="L326" s="122"/>
      <c r="M326" s="123"/>
      <c r="N326" s="123"/>
      <c r="O326" s="123"/>
      <c r="P326" s="123"/>
      <c r="Q326" s="123"/>
      <c r="R326" s="123"/>
      <c r="S326" s="123"/>
      <c r="T326" s="123"/>
      <c r="U326" s="123"/>
      <c r="V326" s="123"/>
    </row>
    <row r="327" spans="11:22" x14ac:dyDescent="0.3">
      <c r="K327" s="122"/>
      <c r="L327" s="122"/>
      <c r="M327" s="123"/>
      <c r="N327" s="123"/>
      <c r="O327" s="123"/>
      <c r="P327" s="123"/>
      <c r="Q327" s="123"/>
      <c r="R327" s="123"/>
      <c r="S327" s="123"/>
      <c r="T327" s="123"/>
      <c r="U327" s="123"/>
      <c r="V327" s="123"/>
    </row>
    <row r="328" spans="11:22" x14ac:dyDescent="0.3">
      <c r="K328" s="122"/>
      <c r="L328" s="122"/>
      <c r="M328" s="123"/>
      <c r="N328" s="123"/>
      <c r="O328" s="123"/>
      <c r="P328" s="123"/>
      <c r="Q328" s="123"/>
      <c r="R328" s="123"/>
      <c r="S328" s="123"/>
      <c r="T328" s="123"/>
      <c r="U328" s="123"/>
      <c r="V328" s="123"/>
    </row>
    <row r="329" spans="11:22" x14ac:dyDescent="0.3">
      <c r="K329" s="122"/>
      <c r="L329" s="122"/>
      <c r="M329" s="123"/>
      <c r="N329" s="123"/>
      <c r="O329" s="123"/>
      <c r="P329" s="123"/>
      <c r="Q329" s="123"/>
      <c r="R329" s="123"/>
      <c r="S329" s="123"/>
      <c r="T329" s="123"/>
      <c r="U329" s="123"/>
      <c r="V329" s="123"/>
    </row>
    <row r="330" spans="11:22" x14ac:dyDescent="0.3">
      <c r="K330" s="122"/>
      <c r="L330" s="122"/>
      <c r="M330" s="123"/>
      <c r="N330" s="123"/>
      <c r="O330" s="123"/>
      <c r="P330" s="123"/>
      <c r="Q330" s="123"/>
      <c r="R330" s="123"/>
      <c r="S330" s="123"/>
      <c r="T330" s="123"/>
      <c r="U330" s="123"/>
      <c r="V330" s="123"/>
    </row>
    <row r="331" spans="11:22" x14ac:dyDescent="0.3">
      <c r="K331" s="122"/>
      <c r="L331" s="122"/>
      <c r="M331" s="123"/>
      <c r="N331" s="123"/>
      <c r="O331" s="123"/>
      <c r="P331" s="123"/>
      <c r="Q331" s="123"/>
      <c r="R331" s="123"/>
      <c r="S331" s="123"/>
      <c r="T331" s="123"/>
      <c r="U331" s="123"/>
      <c r="V331" s="123"/>
    </row>
    <row r="332" spans="11:22" x14ac:dyDescent="0.3">
      <c r="K332" s="122"/>
      <c r="L332" s="122"/>
      <c r="M332" s="123"/>
      <c r="N332" s="123"/>
      <c r="O332" s="123"/>
      <c r="P332" s="123"/>
      <c r="Q332" s="123"/>
      <c r="R332" s="123"/>
      <c r="S332" s="123"/>
      <c r="T332" s="123"/>
      <c r="U332" s="123"/>
      <c r="V332" s="123"/>
    </row>
    <row r="333" spans="11:22" x14ac:dyDescent="0.3">
      <c r="K333" s="122"/>
      <c r="L333" s="122"/>
      <c r="M333" s="123"/>
      <c r="N333" s="123"/>
      <c r="O333" s="123"/>
      <c r="P333" s="123"/>
      <c r="Q333" s="123"/>
      <c r="R333" s="123"/>
      <c r="S333" s="123"/>
      <c r="T333" s="123"/>
      <c r="U333" s="123"/>
      <c r="V333" s="123"/>
    </row>
    <row r="334" spans="11:22" x14ac:dyDescent="0.3">
      <c r="K334" s="122"/>
      <c r="L334" s="122"/>
      <c r="M334" s="123"/>
      <c r="N334" s="123"/>
      <c r="O334" s="123"/>
      <c r="P334" s="123"/>
      <c r="Q334" s="123"/>
      <c r="R334" s="123"/>
      <c r="S334" s="123"/>
      <c r="T334" s="123"/>
      <c r="U334" s="123"/>
      <c r="V334" s="123"/>
    </row>
    <row r="335" spans="11:22" x14ac:dyDescent="0.3">
      <c r="K335" s="122"/>
      <c r="L335" s="122"/>
      <c r="M335" s="123"/>
      <c r="N335" s="123"/>
      <c r="O335" s="123"/>
      <c r="P335" s="123"/>
      <c r="Q335" s="123"/>
      <c r="R335" s="123"/>
      <c r="S335" s="123"/>
      <c r="T335" s="123"/>
      <c r="U335" s="123"/>
      <c r="V335" s="123"/>
    </row>
    <row r="336" spans="11:22" x14ac:dyDescent="0.3">
      <c r="K336" s="122"/>
      <c r="L336" s="122"/>
      <c r="M336" s="123"/>
      <c r="N336" s="123"/>
      <c r="O336" s="123"/>
      <c r="P336" s="123"/>
      <c r="Q336" s="123"/>
      <c r="R336" s="123"/>
      <c r="S336" s="123"/>
      <c r="T336" s="123"/>
      <c r="U336" s="123"/>
      <c r="V336" s="123"/>
    </row>
    <row r="337" spans="11:22" x14ac:dyDescent="0.3">
      <c r="K337" s="122"/>
      <c r="L337" s="122"/>
      <c r="M337" s="123"/>
      <c r="N337" s="123"/>
      <c r="O337" s="123"/>
      <c r="P337" s="123"/>
      <c r="Q337" s="123"/>
      <c r="R337" s="123"/>
      <c r="S337" s="123"/>
      <c r="T337" s="123"/>
      <c r="U337" s="123"/>
      <c r="V337" s="123"/>
    </row>
    <row r="338" spans="11:22" x14ac:dyDescent="0.3">
      <c r="K338" s="122"/>
      <c r="L338" s="122"/>
      <c r="M338" s="123"/>
      <c r="N338" s="123"/>
      <c r="O338" s="123"/>
      <c r="P338" s="123"/>
      <c r="Q338" s="123"/>
      <c r="R338" s="123"/>
      <c r="S338" s="123"/>
      <c r="T338" s="123"/>
      <c r="U338" s="123"/>
      <c r="V338" s="123"/>
    </row>
    <row r="339" spans="11:22" x14ac:dyDescent="0.3">
      <c r="K339" s="122"/>
      <c r="L339" s="122"/>
      <c r="M339" s="123"/>
      <c r="N339" s="123"/>
      <c r="O339" s="123"/>
      <c r="P339" s="123"/>
      <c r="Q339" s="123"/>
      <c r="R339" s="123"/>
      <c r="S339" s="123"/>
      <c r="T339" s="123"/>
      <c r="U339" s="123"/>
      <c r="V339" s="123"/>
    </row>
    <row r="340" spans="11:22" x14ac:dyDescent="0.3">
      <c r="K340" s="122"/>
      <c r="L340" s="122"/>
      <c r="M340" s="123"/>
      <c r="N340" s="123"/>
      <c r="O340" s="123"/>
      <c r="P340" s="123"/>
      <c r="Q340" s="123"/>
      <c r="R340" s="123"/>
      <c r="S340" s="123"/>
      <c r="T340" s="123"/>
      <c r="U340" s="123"/>
      <c r="V340" s="123"/>
    </row>
    <row r="341" spans="11:22" x14ac:dyDescent="0.3">
      <c r="K341" s="122"/>
      <c r="L341" s="122"/>
      <c r="M341" s="123"/>
      <c r="N341" s="123"/>
      <c r="O341" s="123"/>
      <c r="P341" s="123"/>
      <c r="Q341" s="123"/>
      <c r="R341" s="123"/>
      <c r="S341" s="123"/>
      <c r="T341" s="123"/>
      <c r="U341" s="123"/>
      <c r="V341" s="123"/>
    </row>
    <row r="342" spans="11:22" x14ac:dyDescent="0.3">
      <c r="K342" s="122"/>
      <c r="L342" s="122"/>
      <c r="M342" s="123"/>
      <c r="N342" s="123"/>
      <c r="O342" s="123"/>
      <c r="P342" s="123"/>
      <c r="Q342" s="123"/>
      <c r="R342" s="123"/>
      <c r="S342" s="123"/>
      <c r="T342" s="123"/>
      <c r="U342" s="123"/>
      <c r="V342" s="123"/>
    </row>
    <row r="343" spans="11:22" x14ac:dyDescent="0.3">
      <c r="K343" s="122"/>
      <c r="L343" s="122"/>
      <c r="M343" s="123"/>
      <c r="N343" s="123"/>
      <c r="O343" s="123"/>
      <c r="P343" s="123"/>
      <c r="Q343" s="123"/>
      <c r="R343" s="123"/>
      <c r="S343" s="123"/>
      <c r="T343" s="123"/>
      <c r="U343" s="123"/>
      <c r="V343" s="123"/>
    </row>
    <row r="344" spans="11:22" x14ac:dyDescent="0.3">
      <c r="K344" s="122"/>
      <c r="L344" s="122"/>
      <c r="M344" s="123"/>
      <c r="N344" s="123"/>
      <c r="O344" s="123"/>
      <c r="P344" s="123"/>
      <c r="Q344" s="123"/>
      <c r="R344" s="123"/>
      <c r="S344" s="123"/>
      <c r="T344" s="123"/>
      <c r="U344" s="123"/>
      <c r="V344" s="123"/>
    </row>
    <row r="345" spans="11:22" x14ac:dyDescent="0.3">
      <c r="K345" s="122"/>
      <c r="L345" s="122"/>
      <c r="M345" s="123"/>
      <c r="N345" s="123"/>
      <c r="O345" s="123"/>
      <c r="P345" s="123"/>
      <c r="Q345" s="123"/>
      <c r="R345" s="123"/>
      <c r="S345" s="123"/>
      <c r="T345" s="123"/>
      <c r="U345" s="123"/>
      <c r="V345" s="123"/>
    </row>
    <row r="346" spans="11:22" x14ac:dyDescent="0.3">
      <c r="K346" s="122"/>
      <c r="L346" s="122"/>
      <c r="M346" s="123"/>
      <c r="N346" s="123"/>
      <c r="O346" s="123"/>
      <c r="P346" s="123"/>
      <c r="Q346" s="123"/>
      <c r="R346" s="123"/>
      <c r="S346" s="123"/>
      <c r="T346" s="123"/>
      <c r="U346" s="123"/>
      <c r="V346" s="123"/>
    </row>
    <row r="347" spans="11:22" x14ac:dyDescent="0.3">
      <c r="K347" s="122"/>
      <c r="L347" s="122"/>
      <c r="M347" s="123"/>
      <c r="N347" s="123"/>
      <c r="O347" s="123"/>
      <c r="P347" s="123"/>
      <c r="Q347" s="123"/>
      <c r="R347" s="123"/>
      <c r="S347" s="123"/>
      <c r="T347" s="123"/>
      <c r="U347" s="123"/>
      <c r="V347" s="123"/>
    </row>
    <row r="348" spans="11:22" x14ac:dyDescent="0.3">
      <c r="K348" s="122"/>
      <c r="L348" s="122"/>
      <c r="M348" s="123"/>
      <c r="N348" s="123"/>
      <c r="O348" s="123"/>
      <c r="P348" s="123"/>
      <c r="Q348" s="123"/>
      <c r="R348" s="123"/>
      <c r="S348" s="123"/>
      <c r="T348" s="123"/>
      <c r="U348" s="123"/>
      <c r="V348" s="123"/>
    </row>
    <row r="349" spans="11:22" x14ac:dyDescent="0.3">
      <c r="K349" s="122"/>
      <c r="L349" s="122"/>
    </row>
    <row r="350" spans="11:22" x14ac:dyDescent="0.3">
      <c r="K350" s="122"/>
      <c r="L350" s="1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Avoided Cost Energy</vt:lpstr>
      <vt:lpstr>Capacity</vt:lpstr>
      <vt:lpstr>Regulation Cost</vt:lpstr>
      <vt:lpstr>Rev Req</vt:lpstr>
      <vt:lpstr>Depr</vt:lpstr>
      <vt:lpstr>EIA AEO</vt:lpstr>
      <vt:lpstr>Forward Market Price Table</vt:lpstr>
      <vt:lpstr>Forward Curve</vt:lpstr>
      <vt:lpstr>Peak</vt:lpstr>
      <vt:lpstr>Off Peak</vt:lpstr>
      <vt:lpstr>Peak-Off Peak Breakdown</vt:lpstr>
      <vt:lpstr>AnnualDiscountFactor</vt:lpstr>
      <vt:lpstr>'Rev Req'!Print_Titles</vt:lpstr>
      <vt:lpstr>Depr!Taxlife</vt:lpstr>
      <vt:lpstr>WACC</vt:lpstr>
    </vt:vector>
  </TitlesOfParts>
  <Company>NorthWestern Energy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Todd Guldseth</dc:creator>
  <cp:lastModifiedBy>Douglas, Tina  (PUC)</cp:lastModifiedBy>
  <dcterms:created xsi:type="dcterms:W3CDTF">2014-08-28T19:19:01Z</dcterms:created>
  <dcterms:modified xsi:type="dcterms:W3CDTF">2016-10-18T13:59:02Z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{845ED658-4A47-466C-BD26-AD4602764072}</vt:lpwstr>
  </property>
</Properties>
</file>